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mc:AlternateContent xmlns:mc="http://schemas.openxmlformats.org/markup-compatibility/2006">
    <mc:Choice Requires="x15">
      <x15ac:absPath xmlns:x15ac="http://schemas.microsoft.com/office/spreadsheetml/2010/11/ac" url="\\Server\глава района\ГОРОДСКАЯ ДУМА\2022\59-е внеочередное 07.06.2022\Решение №369  07.06.2022 исполнение  бюджета за 2021 год\"/>
    </mc:Choice>
  </mc:AlternateContent>
  <xr:revisionPtr revIDLastSave="0" documentId="13_ncr:1_{F2964048-7B0A-4362-AC96-DDC2388FE5B1}" xr6:coauthVersionLast="45" xr6:coauthVersionMax="45" xr10:uidLastSave="{00000000-0000-0000-0000-000000000000}"/>
  <bookViews>
    <workbookView xWindow="-108" yWindow="-108" windowWidth="15576" windowHeight="11928" xr2:uid="{00000000-000D-0000-FFFF-FFFF00000000}"/>
  </bookViews>
  <sheets>
    <sheet name="№ 3 РП" sheetId="5" r:id="rId1"/>
    <sheet name="№ 4 РПЦ" sheetId="3" r:id="rId2"/>
    <sheet name="№ 5  ведомственная" sheetId="2" r:id="rId3"/>
    <sheet name="№ 6  Программы" sheetId="6" r:id="rId4"/>
  </sheets>
  <definedNames>
    <definedName name="_xlnm.Print_Titles" localSheetId="0">'№ 3 РП'!$12:$12</definedName>
    <definedName name="_xlnm.Print_Titles" localSheetId="1">'№ 4 РПЦ'!$12:$12</definedName>
    <definedName name="_xlnm.Print_Titles" localSheetId="2">'№ 5  ведомственная'!$11:$11</definedName>
    <definedName name="_xlnm.Print_Titles" localSheetId="3">'№ 6  Программы'!$13:$13</definedName>
    <definedName name="_xlnm.Print_Area" localSheetId="0">'№ 3 РП'!$A$1:$D$532</definedName>
    <definedName name="_xlnm.Print_Area" localSheetId="1">'№ 4 РПЦ'!$A$1:$F$596</definedName>
    <definedName name="_xlnm.Print_Area" localSheetId="2">'№ 5  ведомственная'!$A$1:$G$618</definedName>
    <definedName name="_xlnm.Print_Area" localSheetId="3">'№ 6  Программы'!$A$1:$E$495</definedName>
  </definedNames>
  <calcPr calcId="18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76" i="6" l="1"/>
  <c r="E475" i="6"/>
  <c r="E474" i="6"/>
  <c r="E473" i="6"/>
  <c r="E472" i="6"/>
  <c r="E155" i="6"/>
  <c r="E156" i="6"/>
  <c r="E157" i="6"/>
  <c r="E154" i="6"/>
  <c r="E356" i="6"/>
  <c r="E355" i="6"/>
  <c r="E358" i="6"/>
  <c r="E357" i="6"/>
  <c r="E354" i="6"/>
  <c r="F592" i="3"/>
  <c r="F591" i="3"/>
  <c r="F594" i="3"/>
  <c r="F593" i="3"/>
  <c r="F590" i="3"/>
  <c r="F525" i="3"/>
  <c r="F524" i="3"/>
  <c r="F523" i="3"/>
  <c r="F530" i="3"/>
  <c r="F529" i="3"/>
  <c r="F528" i="3"/>
  <c r="F527" i="3"/>
  <c r="F526" i="3"/>
  <c r="F522" i="3"/>
  <c r="F521" i="3"/>
  <c r="F535" i="3"/>
  <c r="F534" i="3"/>
  <c r="F533" i="3"/>
  <c r="F532" i="3"/>
  <c r="F531" i="3"/>
  <c r="F478" i="3"/>
  <c r="F479" i="3"/>
  <c r="F285" i="3"/>
  <c r="F284" i="3"/>
  <c r="F283" i="3"/>
  <c r="F282" i="3"/>
  <c r="F281" i="3"/>
  <c r="F477" i="3"/>
  <c r="F476" i="3"/>
  <c r="G571" i="2"/>
  <c r="G228" i="2"/>
  <c r="G226" i="2"/>
  <c r="G230" i="2"/>
  <c r="G225" i="2"/>
  <c r="G243" i="2"/>
  <c r="G235" i="2"/>
  <c r="G237" i="2"/>
  <c r="G239" i="2"/>
  <c r="G241" i="2"/>
  <c r="G233" i="2"/>
  <c r="G232" i="2"/>
  <c r="G252" i="2"/>
  <c r="G254" i="2"/>
  <c r="G248" i="2"/>
  <c r="G250" i="2"/>
  <c r="G246" i="2"/>
  <c r="G245" i="2"/>
  <c r="G224" i="2"/>
  <c r="G223" i="2"/>
  <c r="E162" i="6"/>
  <c r="E163" i="6"/>
  <c r="E161" i="6"/>
  <c r="E160" i="6"/>
  <c r="D162" i="6"/>
  <c r="F590" i="2"/>
  <c r="D163" i="6"/>
  <c r="D161" i="6"/>
  <c r="D160" i="6"/>
  <c r="F550" i="3"/>
  <c r="F551" i="3"/>
  <c r="F549" i="3"/>
  <c r="F548" i="3"/>
  <c r="E550" i="3"/>
  <c r="E551" i="3"/>
  <c r="E549" i="3"/>
  <c r="E548" i="3"/>
  <c r="G588" i="2"/>
  <c r="G587" i="2"/>
  <c r="F588" i="2"/>
  <c r="F587" i="2"/>
  <c r="F542" i="3"/>
  <c r="F541" i="3"/>
  <c r="F544" i="3"/>
  <c r="F543" i="3"/>
  <c r="F540" i="3"/>
  <c r="E542" i="3"/>
  <c r="E541" i="3"/>
  <c r="F583" i="2"/>
  <c r="E544" i="3"/>
  <c r="E543" i="3"/>
  <c r="E540" i="3"/>
  <c r="E175" i="6"/>
  <c r="E174" i="6"/>
  <c r="E173" i="6"/>
  <c r="E172" i="6"/>
  <c r="E171" i="6"/>
  <c r="D175" i="6"/>
  <c r="D174" i="6"/>
  <c r="D173" i="6"/>
  <c r="D172" i="6"/>
  <c r="D171" i="6"/>
  <c r="G582" i="2"/>
  <c r="G580" i="2"/>
  <c r="G579" i="2"/>
  <c r="F582" i="2"/>
  <c r="F580" i="2"/>
  <c r="F579" i="2"/>
  <c r="E124" i="6"/>
  <c r="E125" i="6"/>
  <c r="E126" i="6"/>
  <c r="E123" i="6"/>
  <c r="E128" i="6"/>
  <c r="E127" i="6"/>
  <c r="E122" i="6"/>
  <c r="E121" i="6"/>
  <c r="E130" i="6"/>
  <c r="E129" i="6"/>
  <c r="E120" i="6"/>
  <c r="E135" i="6"/>
  <c r="E134" i="6"/>
  <c r="E137" i="6"/>
  <c r="E136" i="6"/>
  <c r="E141" i="6"/>
  <c r="E140" i="6"/>
  <c r="E139" i="6"/>
  <c r="E138" i="6"/>
  <c r="E133" i="6"/>
  <c r="E132" i="6"/>
  <c r="E131" i="6"/>
  <c r="E119" i="6"/>
  <c r="F550" i="2"/>
  <c r="D124" i="6"/>
  <c r="F551" i="2"/>
  <c r="D125" i="6"/>
  <c r="F552" i="2"/>
  <c r="D126" i="6"/>
  <c r="D123" i="6"/>
  <c r="D128" i="6"/>
  <c r="D127" i="6"/>
  <c r="F548" i="2"/>
  <c r="D122" i="6"/>
  <c r="D121" i="6"/>
  <c r="F556" i="2"/>
  <c r="D130" i="6"/>
  <c r="D129" i="6"/>
  <c r="D120" i="6"/>
  <c r="F559" i="2"/>
  <c r="D135" i="6"/>
  <c r="D134" i="6"/>
  <c r="F561" i="2"/>
  <c r="D137" i="6"/>
  <c r="D136" i="6"/>
  <c r="F567" i="2"/>
  <c r="D141" i="6"/>
  <c r="D140" i="6"/>
  <c r="D139" i="6"/>
  <c r="D138" i="6"/>
  <c r="D133" i="6"/>
  <c r="D132" i="6"/>
  <c r="D131" i="6"/>
  <c r="D119" i="6"/>
  <c r="F455" i="3"/>
  <c r="F456" i="3"/>
  <c r="F457" i="3"/>
  <c r="F454" i="3"/>
  <c r="F459" i="3"/>
  <c r="F458" i="3"/>
  <c r="F453" i="3"/>
  <c r="F452" i="3"/>
  <c r="F461" i="3"/>
  <c r="F460" i="3"/>
  <c r="F451" i="3"/>
  <c r="F466" i="3"/>
  <c r="F465" i="3"/>
  <c r="F468" i="3"/>
  <c r="F467" i="3"/>
  <c r="F472" i="3"/>
  <c r="F471" i="3"/>
  <c r="F470" i="3"/>
  <c r="F469" i="3"/>
  <c r="F464" i="3"/>
  <c r="F463" i="3"/>
  <c r="F462" i="3"/>
  <c r="F450" i="3"/>
  <c r="E455" i="3"/>
  <c r="E456" i="3"/>
  <c r="E457" i="3"/>
  <c r="E454" i="3"/>
  <c r="E459" i="3"/>
  <c r="E458" i="3"/>
  <c r="E453" i="3"/>
  <c r="E452" i="3"/>
  <c r="E461" i="3"/>
  <c r="E460" i="3"/>
  <c r="E451" i="3"/>
  <c r="E466" i="3"/>
  <c r="E465" i="3"/>
  <c r="E468" i="3"/>
  <c r="E467" i="3"/>
  <c r="E472" i="3"/>
  <c r="E471" i="3"/>
  <c r="E470" i="3"/>
  <c r="E469" i="3"/>
  <c r="E464" i="3"/>
  <c r="E463" i="3"/>
  <c r="E462" i="3"/>
  <c r="E450" i="3"/>
  <c r="G549" i="2"/>
  <c r="G553" i="2"/>
  <c r="G547" i="2"/>
  <c r="G555" i="2"/>
  <c r="G546" i="2"/>
  <c r="G558" i="2"/>
  <c r="G560" i="2"/>
  <c r="G566" i="2"/>
  <c r="G562" i="2"/>
  <c r="G564" i="2"/>
  <c r="G557" i="2"/>
  <c r="G545" i="2"/>
  <c r="F549" i="2"/>
  <c r="F553" i="2"/>
  <c r="F547" i="2"/>
  <c r="F555" i="2"/>
  <c r="F546" i="2"/>
  <c r="F558" i="2"/>
  <c r="F560" i="2"/>
  <c r="F566" i="2"/>
  <c r="F562" i="2"/>
  <c r="F564" i="2"/>
  <c r="F557" i="2"/>
  <c r="F545" i="2"/>
  <c r="E147" i="6"/>
  <c r="E146" i="6"/>
  <c r="E145" i="6"/>
  <c r="E144" i="6"/>
  <c r="E149" i="6"/>
  <c r="E148" i="6"/>
  <c r="E143" i="6"/>
  <c r="F510" i="2"/>
  <c r="D147" i="6"/>
  <c r="D146" i="6"/>
  <c r="F508" i="2"/>
  <c r="D145" i="6"/>
  <c r="D144" i="6"/>
  <c r="F512" i="2"/>
  <c r="D149" i="6"/>
  <c r="D148" i="6"/>
  <c r="D143" i="6"/>
  <c r="F378" i="3"/>
  <c r="F377" i="3"/>
  <c r="F376" i="3"/>
  <c r="F375" i="3"/>
  <c r="F380" i="3"/>
  <c r="F379" i="3"/>
  <c r="F374" i="3"/>
  <c r="E378" i="3"/>
  <c r="E377" i="3"/>
  <c r="E376" i="3"/>
  <c r="E375" i="3"/>
  <c r="E380" i="3"/>
  <c r="E379" i="3"/>
  <c r="E374" i="3"/>
  <c r="G509" i="2"/>
  <c r="G507" i="2"/>
  <c r="G511" i="2"/>
  <c r="G506" i="2"/>
  <c r="F509" i="2"/>
  <c r="F507" i="2"/>
  <c r="F511" i="2"/>
  <c r="F506" i="2"/>
  <c r="G431" i="2"/>
  <c r="G352" i="2"/>
  <c r="G331" i="2"/>
  <c r="G329" i="2"/>
  <c r="G328" i="2"/>
  <c r="E307" i="6"/>
  <c r="E306" i="6"/>
  <c r="E305" i="6"/>
  <c r="D307" i="6"/>
  <c r="D306" i="6"/>
  <c r="D305" i="6"/>
  <c r="E525" i="3"/>
  <c r="E524" i="3"/>
  <c r="E523" i="3"/>
  <c r="G307" i="2"/>
  <c r="G306" i="2"/>
  <c r="F307" i="2"/>
  <c r="F306" i="2"/>
  <c r="G264" i="2"/>
  <c r="G262" i="2"/>
  <c r="G261" i="2"/>
  <c r="E280" i="6"/>
  <c r="E279" i="6"/>
  <c r="E282" i="6"/>
  <c r="E281" i="6"/>
  <c r="E276" i="6"/>
  <c r="E275" i="6"/>
  <c r="E278" i="6"/>
  <c r="E277" i="6"/>
  <c r="E274" i="6"/>
  <c r="E273" i="6"/>
  <c r="E272" i="6"/>
  <c r="F253" i="2"/>
  <c r="D280" i="6"/>
  <c r="D279" i="6"/>
  <c r="F255" i="2"/>
  <c r="D282" i="6"/>
  <c r="D281" i="6"/>
  <c r="D276" i="6"/>
  <c r="D275" i="6"/>
  <c r="F251" i="2"/>
  <c r="D278" i="6"/>
  <c r="D277" i="6"/>
  <c r="D274" i="6"/>
  <c r="D273" i="6"/>
  <c r="D272" i="6"/>
  <c r="F273" i="3"/>
  <c r="F272" i="3"/>
  <c r="F275" i="3"/>
  <c r="F274" i="3"/>
  <c r="F269" i="3"/>
  <c r="F268" i="3"/>
  <c r="F271" i="3"/>
  <c r="F270" i="3"/>
  <c r="F267" i="3"/>
  <c r="F266" i="3"/>
  <c r="F265" i="3"/>
  <c r="E273" i="3"/>
  <c r="E272" i="3"/>
  <c r="E275" i="3"/>
  <c r="E274" i="3"/>
  <c r="E269" i="3"/>
  <c r="E268" i="3"/>
  <c r="E271" i="3"/>
  <c r="E270" i="3"/>
  <c r="E267" i="3"/>
  <c r="E266" i="3"/>
  <c r="E265" i="3"/>
  <c r="F252" i="2"/>
  <c r="F254" i="2"/>
  <c r="F248" i="2"/>
  <c r="F250" i="2"/>
  <c r="F246" i="2"/>
  <c r="F245" i="2"/>
  <c r="E267" i="6"/>
  <c r="E266" i="6"/>
  <c r="E269" i="6"/>
  <c r="E268" i="6"/>
  <c r="E271" i="6"/>
  <c r="E270" i="6"/>
  <c r="E263" i="6"/>
  <c r="E262" i="6"/>
  <c r="E265" i="6"/>
  <c r="E264" i="6"/>
  <c r="E261" i="6"/>
  <c r="E260" i="6"/>
  <c r="E259" i="6"/>
  <c r="D263" i="6"/>
  <c r="D262" i="6"/>
  <c r="D265" i="6"/>
  <c r="D264" i="6"/>
  <c r="D267" i="6"/>
  <c r="D266" i="6"/>
  <c r="F242" i="2"/>
  <c r="D269" i="6"/>
  <c r="D268" i="6"/>
  <c r="F244" i="2"/>
  <c r="D271" i="6"/>
  <c r="D270" i="6"/>
  <c r="D261" i="6"/>
  <c r="D260" i="6"/>
  <c r="D259" i="6"/>
  <c r="F260" i="3"/>
  <c r="F259" i="3"/>
  <c r="F262" i="3"/>
  <c r="F261" i="3"/>
  <c r="F264" i="3"/>
  <c r="F263" i="3"/>
  <c r="F256" i="3"/>
  <c r="F255" i="3"/>
  <c r="F258" i="3"/>
  <c r="F257" i="3"/>
  <c r="F254" i="3"/>
  <c r="F253" i="3"/>
  <c r="F252" i="3"/>
  <c r="E256" i="3"/>
  <c r="E255" i="3"/>
  <c r="E258" i="3"/>
  <c r="E257" i="3"/>
  <c r="E260" i="3"/>
  <c r="E259" i="3"/>
  <c r="E262" i="3"/>
  <c r="E261" i="3"/>
  <c r="E264" i="3"/>
  <c r="E263" i="3"/>
  <c r="E254" i="3"/>
  <c r="E253" i="3"/>
  <c r="E252" i="3"/>
  <c r="F235" i="2"/>
  <c r="F237" i="2"/>
  <c r="F239" i="2"/>
  <c r="F241" i="2"/>
  <c r="F243" i="2"/>
  <c r="F233" i="2"/>
  <c r="F232" i="2"/>
  <c r="E219" i="6"/>
  <c r="E218" i="6"/>
  <c r="E217" i="6"/>
  <c r="E216" i="6"/>
  <c r="E215" i="6"/>
  <c r="E214" i="6"/>
  <c r="E213" i="6"/>
  <c r="F221" i="2"/>
  <c r="D219" i="6"/>
  <c r="D218" i="6"/>
  <c r="F219" i="2"/>
  <c r="D217" i="6"/>
  <c r="D216" i="6"/>
  <c r="D215" i="6"/>
  <c r="D214" i="6"/>
  <c r="D213" i="6"/>
  <c r="F241" i="3"/>
  <c r="E241" i="3"/>
  <c r="E240" i="3"/>
  <c r="E239" i="3"/>
  <c r="E238" i="3"/>
  <c r="E237" i="3"/>
  <c r="F240" i="3"/>
  <c r="F239" i="3"/>
  <c r="F238" i="3"/>
  <c r="F237" i="3"/>
  <c r="G220" i="2"/>
  <c r="G216" i="2"/>
  <c r="G218" i="2"/>
  <c r="G215" i="2"/>
  <c r="F220" i="2"/>
  <c r="F216" i="2"/>
  <c r="F218" i="2"/>
  <c r="F215" i="2"/>
  <c r="E199" i="6"/>
  <c r="E198" i="6"/>
  <c r="E201" i="6"/>
  <c r="E200" i="6"/>
  <c r="E203" i="6"/>
  <c r="E202" i="6"/>
  <c r="E205" i="6"/>
  <c r="E204" i="6"/>
  <c r="E207" i="6"/>
  <c r="E206" i="6"/>
  <c r="E197" i="6"/>
  <c r="F208" i="2"/>
  <c r="D199" i="6"/>
  <c r="D198" i="6"/>
  <c r="F210" i="2"/>
  <c r="D201" i="6"/>
  <c r="D200" i="6"/>
  <c r="F212" i="2"/>
  <c r="D203" i="6"/>
  <c r="D202" i="6"/>
  <c r="D205" i="6"/>
  <c r="D204" i="6"/>
  <c r="F214" i="2"/>
  <c r="D207" i="6"/>
  <c r="D206" i="6"/>
  <c r="D197" i="6"/>
  <c r="F228" i="3"/>
  <c r="F227" i="3"/>
  <c r="F230" i="3"/>
  <c r="F229" i="3"/>
  <c r="F232" i="3"/>
  <c r="F231" i="3"/>
  <c r="F234" i="3"/>
  <c r="F233" i="3"/>
  <c r="F236" i="3"/>
  <c r="F235" i="3"/>
  <c r="F226" i="3"/>
  <c r="E230" i="3"/>
  <c r="E229" i="3"/>
  <c r="E232" i="3"/>
  <c r="E231" i="3"/>
  <c r="E234" i="3"/>
  <c r="E233" i="3"/>
  <c r="E236" i="3"/>
  <c r="E235" i="3"/>
  <c r="E228" i="3"/>
  <c r="E227" i="3"/>
  <c r="E226" i="3"/>
  <c r="G207" i="2"/>
  <c r="G209" i="2"/>
  <c r="G211" i="2"/>
  <c r="G213" i="2"/>
  <c r="G206" i="2"/>
  <c r="F207" i="2"/>
  <c r="F209" i="2"/>
  <c r="F211" i="2"/>
  <c r="F213" i="2"/>
  <c r="F206" i="2"/>
  <c r="E196" i="6"/>
  <c r="E195" i="6"/>
  <c r="E194" i="6"/>
  <c r="F205" i="2"/>
  <c r="D196" i="6"/>
  <c r="D195" i="6"/>
  <c r="D194" i="6"/>
  <c r="F225" i="3"/>
  <c r="F224" i="3"/>
  <c r="F223" i="3"/>
  <c r="E225" i="3"/>
  <c r="E224" i="3"/>
  <c r="E223" i="3"/>
  <c r="G204" i="2"/>
  <c r="G203" i="2"/>
  <c r="F204" i="2"/>
  <c r="F203" i="2"/>
  <c r="E210" i="6"/>
  <c r="E209" i="6"/>
  <c r="E212" i="6"/>
  <c r="E211" i="6"/>
  <c r="E208" i="6"/>
  <c r="F192" i="2"/>
  <c r="D210" i="6"/>
  <c r="D209" i="6"/>
  <c r="F194" i="2"/>
  <c r="D212" i="6"/>
  <c r="D211" i="6"/>
  <c r="D208" i="6"/>
  <c r="F212" i="3"/>
  <c r="F211" i="3"/>
  <c r="F214" i="3"/>
  <c r="F213" i="3"/>
  <c r="F210" i="3"/>
  <c r="E212" i="3"/>
  <c r="E211" i="3"/>
  <c r="E214" i="3"/>
  <c r="E213" i="3"/>
  <c r="E210" i="3"/>
  <c r="G191" i="2"/>
  <c r="G193" i="2"/>
  <c r="G190" i="2"/>
  <c r="F191" i="2"/>
  <c r="F193" i="2"/>
  <c r="F190" i="2"/>
  <c r="E418" i="6"/>
  <c r="E417" i="6"/>
  <c r="E414" i="6"/>
  <c r="E413" i="6"/>
  <c r="E416" i="6"/>
  <c r="E415" i="6"/>
  <c r="E412" i="6"/>
  <c r="F121" i="2"/>
  <c r="D414" i="6"/>
  <c r="D413" i="6"/>
  <c r="F123" i="2"/>
  <c r="D416" i="6"/>
  <c r="D415" i="6"/>
  <c r="F125" i="2"/>
  <c r="D418" i="6"/>
  <c r="D417" i="6"/>
  <c r="D412" i="6"/>
  <c r="F126" i="3"/>
  <c r="F125" i="3"/>
  <c r="F122" i="3"/>
  <c r="F121" i="3"/>
  <c r="F124" i="3"/>
  <c r="F123" i="3"/>
  <c r="F120" i="3"/>
  <c r="E122" i="3"/>
  <c r="E121" i="3"/>
  <c r="E124" i="3"/>
  <c r="E123" i="3"/>
  <c r="E126" i="3"/>
  <c r="E125" i="3"/>
  <c r="E120" i="3"/>
  <c r="G124" i="2"/>
  <c r="G120" i="2"/>
  <c r="G122" i="2"/>
  <c r="G119" i="2"/>
  <c r="F120" i="2"/>
  <c r="F122" i="2"/>
  <c r="F124" i="2"/>
  <c r="F119" i="2"/>
  <c r="F600" i="2"/>
  <c r="F451" i="2"/>
  <c r="F20" i="2"/>
  <c r="F41" i="2"/>
  <c r="F30" i="2"/>
  <c r="F594" i="2"/>
  <c r="F452" i="2"/>
  <c r="F573" i="2"/>
  <c r="F572" i="2"/>
  <c r="E170" i="6"/>
  <c r="F558" i="3"/>
  <c r="D170" i="6"/>
  <c r="F449" i="2"/>
  <c r="F448" i="2"/>
  <c r="F463" i="2"/>
  <c r="F459" i="2"/>
  <c r="F107" i="3"/>
  <c r="E107" i="3"/>
  <c r="E334" i="6"/>
  <c r="D334" i="6"/>
  <c r="G104" i="2"/>
  <c r="F105" i="2"/>
  <c r="F104" i="2"/>
  <c r="F414" i="2"/>
  <c r="F412" i="2"/>
  <c r="F355" i="2"/>
  <c r="F351" i="2"/>
  <c r="F231" i="2"/>
  <c r="F424" i="2"/>
  <c r="F410" i="2"/>
  <c r="F390" i="2"/>
  <c r="F373" i="2"/>
  <c r="F365" i="2"/>
  <c r="F349" i="2"/>
  <c r="F371" i="2"/>
  <c r="F383" i="2"/>
  <c r="F369" i="2"/>
  <c r="F593" i="2"/>
  <c r="E558" i="3"/>
  <c r="F363" i="2"/>
  <c r="F89" i="2"/>
  <c r="F87" i="2"/>
  <c r="F263" i="2"/>
  <c r="F260" i="2"/>
  <c r="F44" i="2"/>
  <c r="F42" i="2"/>
  <c r="F447" i="2"/>
  <c r="F432" i="2"/>
  <c r="F608" i="2"/>
  <c r="F161" i="2"/>
  <c r="F168" i="2"/>
  <c r="F179" i="2"/>
  <c r="F607" i="2"/>
  <c r="F606" i="2"/>
  <c r="F276" i="2"/>
  <c r="F163" i="2"/>
  <c r="F284" i="2"/>
  <c r="F159" i="2"/>
  <c r="D437" i="6"/>
  <c r="F135" i="3"/>
  <c r="F134" i="3"/>
  <c r="F133" i="3"/>
  <c r="E135" i="3"/>
  <c r="E134" i="3"/>
  <c r="E133" i="3"/>
  <c r="F138" i="3"/>
  <c r="F137" i="3"/>
  <c r="F136" i="3"/>
  <c r="E138" i="3"/>
  <c r="E137" i="3"/>
  <c r="E136" i="3"/>
  <c r="E132" i="3"/>
  <c r="E131" i="3"/>
  <c r="F132" i="3"/>
  <c r="F131" i="3"/>
  <c r="F377" i="2"/>
  <c r="F357" i="2"/>
  <c r="F434" i="2"/>
  <c r="F574" i="2"/>
  <c r="F128" i="2"/>
  <c r="D474" i="6"/>
  <c r="D473" i="6"/>
  <c r="E283" i="3"/>
  <c r="E282" i="3"/>
  <c r="F262" i="2"/>
  <c r="D157" i="6"/>
  <c r="E479" i="3"/>
  <c r="F571" i="2"/>
  <c r="D356" i="6"/>
  <c r="D355" i="6"/>
  <c r="E592" i="3"/>
  <c r="E591" i="3"/>
  <c r="F329" i="2"/>
  <c r="F347" i="2"/>
  <c r="E31" i="6"/>
  <c r="E30" i="6"/>
  <c r="D31" i="6"/>
  <c r="D30" i="6"/>
  <c r="F312" i="3"/>
  <c r="F311" i="3"/>
  <c r="E312" i="3"/>
  <c r="E311" i="3"/>
  <c r="G354" i="2"/>
  <c r="F354" i="2"/>
  <c r="F578" i="3"/>
  <c r="F577" i="3"/>
  <c r="E578" i="3"/>
  <c r="E577" i="3"/>
  <c r="E91" i="6"/>
  <c r="E90" i="6"/>
  <c r="D91" i="6"/>
  <c r="D90" i="6"/>
  <c r="F430" i="2"/>
  <c r="G479" i="2"/>
  <c r="F479" i="2"/>
  <c r="F403" i="3"/>
  <c r="F402" i="3"/>
  <c r="E403" i="3"/>
  <c r="E402" i="3"/>
  <c r="E101" i="6"/>
  <c r="E100" i="6"/>
  <c r="D101" i="6"/>
  <c r="D100" i="6"/>
  <c r="G433" i="2"/>
  <c r="F433" i="2"/>
  <c r="F185" i="2"/>
  <c r="F71" i="2"/>
  <c r="F334" i="3"/>
  <c r="F333" i="3"/>
  <c r="E334" i="3"/>
  <c r="E333" i="3"/>
  <c r="E60" i="6"/>
  <c r="E59" i="6"/>
  <c r="D60" i="6"/>
  <c r="D59" i="6"/>
  <c r="G376" i="2"/>
  <c r="F376" i="2"/>
  <c r="E327" i="6"/>
  <c r="E326" i="6"/>
  <c r="D327" i="6"/>
  <c r="D326" i="6"/>
  <c r="F57" i="3"/>
  <c r="F56" i="3"/>
  <c r="F55" i="3"/>
  <c r="F54" i="3"/>
  <c r="F53" i="3"/>
  <c r="F52" i="3"/>
  <c r="E57" i="3"/>
  <c r="E56" i="3"/>
  <c r="E55" i="3"/>
  <c r="E54" i="3"/>
  <c r="E53" i="3"/>
  <c r="E52" i="3"/>
  <c r="G55" i="2"/>
  <c r="G54" i="2"/>
  <c r="G53" i="2"/>
  <c r="G52" i="2"/>
  <c r="G51" i="2"/>
  <c r="D51" i="5"/>
  <c r="F55" i="2"/>
  <c r="F54" i="2"/>
  <c r="F53" i="2"/>
  <c r="F52" i="2"/>
  <c r="F51" i="2"/>
  <c r="C51" i="5"/>
  <c r="F166" i="2"/>
  <c r="E310" i="6"/>
  <c r="E309" i="6"/>
  <c r="D310" i="6"/>
  <c r="D309" i="6"/>
  <c r="E528" i="3"/>
  <c r="E527" i="3"/>
  <c r="G310" i="2"/>
  <c r="F310" i="2"/>
  <c r="F318" i="2"/>
  <c r="E366" i="6"/>
  <c r="D366" i="6"/>
  <c r="F34" i="3"/>
  <c r="E34" i="3"/>
  <c r="F40" i="2"/>
  <c r="G80" i="2"/>
  <c r="F80" i="2"/>
  <c r="G40" i="2"/>
  <c r="F602" i="2"/>
  <c r="F561" i="3"/>
  <c r="F560" i="3"/>
  <c r="E561" i="3"/>
  <c r="E560" i="3"/>
  <c r="E178" i="6"/>
  <c r="E177" i="6"/>
  <c r="D178" i="6"/>
  <c r="D177" i="6"/>
  <c r="G599" i="2"/>
  <c r="F599" i="2"/>
  <c r="E78" i="6"/>
  <c r="E77" i="6"/>
  <c r="E76" i="6"/>
  <c r="D78" i="6"/>
  <c r="D77" i="6"/>
  <c r="D76" i="6"/>
  <c r="F352" i="3"/>
  <c r="F351" i="3"/>
  <c r="F350" i="3"/>
  <c r="E352" i="3"/>
  <c r="E351" i="3"/>
  <c r="E350" i="3"/>
  <c r="G394" i="2"/>
  <c r="G393" i="2"/>
  <c r="F394" i="2"/>
  <c r="F393" i="2"/>
  <c r="F328" i="3"/>
  <c r="F327" i="3"/>
  <c r="E328" i="3"/>
  <c r="E327" i="3"/>
  <c r="F370" i="2"/>
  <c r="E54" i="6"/>
  <c r="E53" i="6"/>
  <c r="D54" i="6"/>
  <c r="D53" i="6"/>
  <c r="G370" i="2"/>
  <c r="E332" i="3"/>
  <c r="E331" i="3"/>
  <c r="E392" i="6"/>
  <c r="E391" i="6"/>
  <c r="E390" i="6"/>
  <c r="D392" i="6"/>
  <c r="D391" i="6"/>
  <c r="D390" i="6"/>
  <c r="F435" i="3"/>
  <c r="F434" i="3"/>
  <c r="F433" i="3"/>
  <c r="E435" i="3"/>
  <c r="E434" i="3"/>
  <c r="E433" i="3"/>
  <c r="F532" i="2"/>
  <c r="G540" i="2"/>
  <c r="G539" i="2"/>
  <c r="F540" i="2"/>
  <c r="F539" i="2"/>
  <c r="F199" i="2"/>
  <c r="F94" i="2"/>
  <c r="G578" i="2"/>
  <c r="G577" i="2"/>
  <c r="G576" i="2"/>
  <c r="D487" i="5"/>
  <c r="F578" i="2"/>
  <c r="F577" i="2"/>
  <c r="F576" i="2"/>
  <c r="C487" i="5"/>
  <c r="F539" i="3"/>
  <c r="F538" i="3"/>
  <c r="F537" i="3"/>
  <c r="E539" i="3"/>
  <c r="E538" i="3"/>
  <c r="E537" i="3"/>
  <c r="E152" i="6"/>
  <c r="E151" i="6"/>
  <c r="E150" i="6"/>
  <c r="D152" i="6"/>
  <c r="D151" i="6"/>
  <c r="D150" i="6"/>
  <c r="F383" i="3"/>
  <c r="F382" i="3"/>
  <c r="F381" i="3"/>
  <c r="E383" i="3"/>
  <c r="E382" i="3"/>
  <c r="E381" i="3"/>
  <c r="G514" i="2"/>
  <c r="G513" i="2"/>
  <c r="F514" i="2"/>
  <c r="F513" i="2"/>
  <c r="E58" i="6"/>
  <c r="E57" i="6"/>
  <c r="D58" i="6"/>
  <c r="D57" i="6"/>
  <c r="F332" i="3"/>
  <c r="F331" i="3"/>
  <c r="G374" i="2"/>
  <c r="F374" i="2"/>
  <c r="F482" i="2"/>
  <c r="F477" i="2"/>
  <c r="E594" i="3"/>
  <c r="E593" i="3"/>
  <c r="E590" i="3"/>
  <c r="D358" i="6"/>
  <c r="D357" i="6"/>
  <c r="D354" i="6"/>
  <c r="F331" i="2"/>
  <c r="F328" i="2"/>
  <c r="F149" i="2"/>
  <c r="F83" i="2"/>
  <c r="F399" i="3"/>
  <c r="F398" i="3"/>
  <c r="E399" i="3"/>
  <c r="E398" i="3"/>
  <c r="F320" i="3"/>
  <c r="F319" i="3"/>
  <c r="E320" i="3"/>
  <c r="E319" i="3"/>
  <c r="F304" i="3"/>
  <c r="F303" i="3"/>
  <c r="E304" i="3"/>
  <c r="E303" i="3"/>
  <c r="F265" i="2"/>
  <c r="G429" i="2"/>
  <c r="F429" i="2"/>
  <c r="F362" i="2"/>
  <c r="G362" i="2"/>
  <c r="G346" i="2"/>
  <c r="F346" i="2"/>
  <c r="E97" i="6"/>
  <c r="E96" i="6"/>
  <c r="D97" i="6"/>
  <c r="D96" i="6"/>
  <c r="E42" i="6"/>
  <c r="E41" i="6"/>
  <c r="D42" i="6"/>
  <c r="D41" i="6"/>
  <c r="E23" i="6"/>
  <c r="E22" i="6"/>
  <c r="D23" i="6"/>
  <c r="D22" i="6"/>
  <c r="G274" i="2"/>
  <c r="F274" i="2"/>
  <c r="E66" i="6"/>
  <c r="E65" i="6"/>
  <c r="D66" i="6"/>
  <c r="D65" i="6"/>
  <c r="F340" i="3"/>
  <c r="F339" i="3"/>
  <c r="E340" i="3"/>
  <c r="E339" i="3"/>
  <c r="G384" i="2"/>
  <c r="F384" i="2"/>
  <c r="E452" i="6"/>
  <c r="E451" i="6"/>
  <c r="E450" i="6"/>
  <c r="D452" i="6"/>
  <c r="D451" i="6"/>
  <c r="D450" i="6"/>
  <c r="F205" i="3"/>
  <c r="F204" i="3"/>
  <c r="F203" i="3"/>
  <c r="E205" i="3"/>
  <c r="E204" i="3"/>
  <c r="E203" i="3"/>
  <c r="G500" i="2"/>
  <c r="G499" i="2"/>
  <c r="F500" i="2"/>
  <c r="F499" i="2"/>
  <c r="E557" i="3"/>
  <c r="E556" i="3"/>
  <c r="E483" i="6"/>
  <c r="D483" i="6"/>
  <c r="E484" i="6"/>
  <c r="D484" i="6"/>
  <c r="E485" i="6"/>
  <c r="D485" i="6"/>
  <c r="F295" i="3"/>
  <c r="E295" i="3"/>
  <c r="F296" i="3"/>
  <c r="E296" i="3"/>
  <c r="F297" i="3"/>
  <c r="E297" i="3"/>
  <c r="G273" i="2"/>
  <c r="G272" i="2"/>
  <c r="F273" i="2"/>
  <c r="F272" i="2"/>
  <c r="F294" i="3"/>
  <c r="F293" i="3"/>
  <c r="F292" i="3"/>
  <c r="D482" i="6"/>
  <c r="E294" i="3"/>
  <c r="E293" i="3"/>
  <c r="E292" i="3"/>
  <c r="E482" i="6"/>
  <c r="F350" i="2"/>
  <c r="G350" i="2"/>
  <c r="E62" i="6"/>
  <c r="E61" i="6"/>
  <c r="F336" i="3"/>
  <c r="F335" i="3"/>
  <c r="E56" i="6"/>
  <c r="E55" i="6"/>
  <c r="D56" i="6"/>
  <c r="D55" i="6"/>
  <c r="F330" i="3"/>
  <c r="F329" i="3"/>
  <c r="E330" i="3"/>
  <c r="E329" i="3"/>
  <c r="F51" i="3"/>
  <c r="E51" i="3"/>
  <c r="E493" i="6"/>
  <c r="D493" i="6"/>
  <c r="G614" i="2"/>
  <c r="F614" i="2"/>
  <c r="E180" i="6"/>
  <c r="E179" i="6"/>
  <c r="E176" i="6"/>
  <c r="D180" i="6"/>
  <c r="D179" i="6"/>
  <c r="D176" i="6"/>
  <c r="F563" i="3"/>
  <c r="F562" i="3"/>
  <c r="F559" i="3"/>
  <c r="E563" i="3"/>
  <c r="E562" i="3"/>
  <c r="E559" i="3"/>
  <c r="G601" i="2"/>
  <c r="G598" i="2"/>
  <c r="F601" i="2"/>
  <c r="F598" i="2"/>
  <c r="G409" i="2"/>
  <c r="G372" i="2"/>
  <c r="G378" i="2"/>
  <c r="E405" i="6"/>
  <c r="D405" i="6"/>
  <c r="E406" i="6"/>
  <c r="D406" i="6"/>
  <c r="F113" i="3"/>
  <c r="E113" i="3"/>
  <c r="F114" i="3"/>
  <c r="E114" i="3"/>
  <c r="G111" i="2"/>
  <c r="G110" i="2"/>
  <c r="G109" i="2"/>
  <c r="F111" i="2"/>
  <c r="F110" i="2"/>
  <c r="F109" i="2"/>
  <c r="F84" i="3"/>
  <c r="F83" i="3"/>
  <c r="E84" i="3"/>
  <c r="E83" i="3"/>
  <c r="E331" i="6"/>
  <c r="E330" i="6"/>
  <c r="D331" i="6"/>
  <c r="D330" i="6"/>
  <c r="G82" i="2"/>
  <c r="F82" i="2"/>
  <c r="F537" i="2"/>
  <c r="G537" i="2"/>
  <c r="F112" i="3"/>
  <c r="F111" i="3"/>
  <c r="F110" i="3"/>
  <c r="E112" i="3"/>
  <c r="E111" i="3"/>
  <c r="E110" i="3"/>
  <c r="F372" i="2"/>
  <c r="C61" i="6"/>
  <c r="E336" i="3"/>
  <c r="E335" i="3"/>
  <c r="D335" i="3"/>
  <c r="B62" i="6"/>
  <c r="C62" i="6"/>
  <c r="D62" i="6"/>
  <c r="D61" i="6"/>
  <c r="F378" i="2"/>
  <c r="E195" i="3"/>
  <c r="E194" i="3"/>
  <c r="E193" i="3"/>
  <c r="E192" i="3"/>
  <c r="F356" i="2"/>
  <c r="G356" i="2"/>
  <c r="E338" i="3"/>
  <c r="E337" i="3"/>
  <c r="E64" i="6"/>
  <c r="E63" i="6"/>
  <c r="F338" i="3"/>
  <c r="F337" i="3"/>
  <c r="D64" i="6"/>
  <c r="D63" i="6"/>
  <c r="G380" i="2"/>
  <c r="F380" i="2"/>
  <c r="C218" i="6"/>
  <c r="D240" i="3"/>
  <c r="E530" i="3"/>
  <c r="E529" i="3"/>
  <c r="E526" i="3"/>
  <c r="E312" i="6"/>
  <c r="D312" i="6"/>
  <c r="G312" i="2"/>
  <c r="G309" i="2"/>
  <c r="F312" i="2"/>
  <c r="F309" i="2"/>
  <c r="E400" i="6"/>
  <c r="G317" i="2"/>
  <c r="G316" i="2"/>
  <c r="G315" i="2"/>
  <c r="G314" i="2"/>
  <c r="F317" i="2"/>
  <c r="F316" i="2"/>
  <c r="F315" i="2"/>
  <c r="F314" i="2"/>
  <c r="D400" i="6"/>
  <c r="E535" i="3"/>
  <c r="E534" i="3"/>
  <c r="E533" i="3"/>
  <c r="E532" i="3"/>
  <c r="E531" i="3"/>
  <c r="E442" i="6"/>
  <c r="E441" i="6"/>
  <c r="E440" i="6"/>
  <c r="E439" i="6"/>
  <c r="E438" i="6"/>
  <c r="D442" i="6"/>
  <c r="D441" i="6"/>
  <c r="D440" i="6"/>
  <c r="D439" i="6"/>
  <c r="D438" i="6"/>
  <c r="F143" i="3"/>
  <c r="F142" i="3"/>
  <c r="F141" i="3"/>
  <c r="F140" i="3"/>
  <c r="F139" i="3"/>
  <c r="F130" i="3"/>
  <c r="E143" i="3"/>
  <c r="E142" i="3"/>
  <c r="E141" i="3"/>
  <c r="E140" i="3"/>
  <c r="E139" i="3"/>
  <c r="E130" i="3"/>
  <c r="G141" i="2"/>
  <c r="G140" i="2"/>
  <c r="G139" i="2"/>
  <c r="G138" i="2"/>
  <c r="F141" i="2"/>
  <c r="F140" i="2"/>
  <c r="F139" i="2"/>
  <c r="F138" i="2"/>
  <c r="E93" i="6"/>
  <c r="E92" i="6"/>
  <c r="E89" i="6"/>
  <c r="D93" i="6"/>
  <c r="D92" i="6"/>
  <c r="D89" i="6"/>
  <c r="F580" i="3"/>
  <c r="F579" i="3"/>
  <c r="F576" i="3"/>
  <c r="E580" i="3"/>
  <c r="E579" i="3"/>
  <c r="E576" i="3"/>
  <c r="G481" i="2"/>
  <c r="G478" i="2"/>
  <c r="F481" i="2"/>
  <c r="F478" i="2"/>
  <c r="E186" i="6"/>
  <c r="D186" i="6"/>
  <c r="F569" i="3"/>
  <c r="E569" i="3"/>
  <c r="G605" i="2"/>
  <c r="G604" i="2"/>
  <c r="G603" i="2"/>
  <c r="F605" i="2"/>
  <c r="F604" i="2"/>
  <c r="F603" i="2"/>
  <c r="E108" i="6"/>
  <c r="E107" i="6"/>
  <c r="D108" i="6"/>
  <c r="D107" i="6"/>
  <c r="F410" i="3"/>
  <c r="F409" i="3"/>
  <c r="E410" i="3"/>
  <c r="E409" i="3"/>
  <c r="G438" i="2"/>
  <c r="F438" i="2"/>
  <c r="E88" i="6"/>
  <c r="E87" i="6"/>
  <c r="D88" i="6"/>
  <c r="D87" i="6"/>
  <c r="F371" i="3"/>
  <c r="F370" i="3"/>
  <c r="E371" i="3"/>
  <c r="E370" i="3"/>
  <c r="G413" i="2"/>
  <c r="F413" i="2"/>
  <c r="F41" i="3"/>
  <c r="E41" i="3"/>
  <c r="E82" i="6"/>
  <c r="E81" i="6"/>
  <c r="D82" i="6"/>
  <c r="D81" i="6"/>
  <c r="F367" i="3"/>
  <c r="F366" i="3"/>
  <c r="E367" i="3"/>
  <c r="E366" i="3"/>
  <c r="F409" i="2"/>
  <c r="E106" i="6"/>
  <c r="E105" i="6"/>
  <c r="E104" i="6"/>
  <c r="D106" i="6"/>
  <c r="D105" i="6"/>
  <c r="D104" i="6"/>
  <c r="F408" i="3"/>
  <c r="F407" i="3"/>
  <c r="F406" i="3"/>
  <c r="E408" i="3"/>
  <c r="E407" i="3"/>
  <c r="E406" i="3"/>
  <c r="G440" i="2"/>
  <c r="G437" i="2"/>
  <c r="F440" i="2"/>
  <c r="F437" i="2"/>
  <c r="E71" i="6"/>
  <c r="E70" i="6"/>
  <c r="D71" i="6"/>
  <c r="D70" i="6"/>
  <c r="F345" i="3"/>
  <c r="F344" i="3"/>
  <c r="E345" i="3"/>
  <c r="E344" i="3"/>
  <c r="G387" i="2"/>
  <c r="F387" i="2"/>
  <c r="E48" i="6"/>
  <c r="E47" i="6"/>
  <c r="D48" i="6"/>
  <c r="D47" i="6"/>
  <c r="F324" i="3"/>
  <c r="F323" i="3"/>
  <c r="E324" i="3"/>
  <c r="E323" i="3"/>
  <c r="G366" i="2"/>
  <c r="F366" i="2"/>
  <c r="E351" i="6"/>
  <c r="E350" i="6"/>
  <c r="D351" i="6"/>
  <c r="D350" i="6"/>
  <c r="F587" i="3"/>
  <c r="F586" i="3"/>
  <c r="E587" i="3"/>
  <c r="E586" i="3"/>
  <c r="G324" i="2"/>
  <c r="F324" i="2"/>
  <c r="E248" i="6"/>
  <c r="E247" i="6"/>
  <c r="D248" i="6"/>
  <c r="D247" i="6"/>
  <c r="F187" i="3"/>
  <c r="F186" i="3"/>
  <c r="E187" i="3"/>
  <c r="E186" i="3"/>
  <c r="F176" i="2"/>
  <c r="G176" i="2"/>
  <c r="E237" i="6"/>
  <c r="E236" i="6"/>
  <c r="D237" i="6"/>
  <c r="D236" i="6"/>
  <c r="G170" i="2"/>
  <c r="F181" i="3"/>
  <c r="F180" i="3"/>
  <c r="F170" i="2"/>
  <c r="E181" i="3"/>
  <c r="E180" i="3"/>
  <c r="E232" i="6"/>
  <c r="E231" i="6"/>
  <c r="D232" i="6"/>
  <c r="D231" i="6"/>
  <c r="F176" i="3"/>
  <c r="F175" i="3"/>
  <c r="E176" i="3"/>
  <c r="E175" i="3"/>
  <c r="G165" i="2"/>
  <c r="F165" i="2"/>
  <c r="E244" i="6"/>
  <c r="E243" i="6"/>
  <c r="D244" i="6"/>
  <c r="D243" i="6"/>
  <c r="F161" i="3"/>
  <c r="F160" i="3"/>
  <c r="E161" i="3"/>
  <c r="E160" i="3"/>
  <c r="G150" i="2"/>
  <c r="F150" i="2"/>
  <c r="E169" i="6"/>
  <c r="E168" i="6"/>
  <c r="D169" i="6"/>
  <c r="D168" i="6"/>
  <c r="F557" i="3"/>
  <c r="F556" i="3"/>
  <c r="G596" i="2"/>
  <c r="G595" i="2"/>
  <c r="F596" i="2"/>
  <c r="F595" i="2"/>
  <c r="G592" i="2"/>
  <c r="F592" i="2"/>
  <c r="G450" i="2"/>
  <c r="F450" i="2"/>
  <c r="F486" i="3"/>
  <c r="E486" i="3"/>
  <c r="E311" i="6"/>
  <c r="E308" i="6"/>
  <c r="D311" i="6"/>
  <c r="D308" i="6"/>
  <c r="E410" i="6"/>
  <c r="E409" i="6"/>
  <c r="E408" i="6"/>
  <c r="E407" i="6"/>
  <c r="D410" i="6"/>
  <c r="D409" i="6"/>
  <c r="D408" i="6"/>
  <c r="D407" i="6"/>
  <c r="E321" i="6"/>
  <c r="D321" i="6"/>
  <c r="E320" i="6"/>
  <c r="D320" i="6"/>
  <c r="D476" i="6"/>
  <c r="E471" i="6"/>
  <c r="E470" i="6"/>
  <c r="E469" i="6"/>
  <c r="D471" i="6"/>
  <c r="D470" i="6"/>
  <c r="D469" i="6"/>
  <c r="E466" i="6"/>
  <c r="D466" i="6"/>
  <c r="E461" i="6"/>
  <c r="D461" i="6"/>
  <c r="E457" i="6"/>
  <c r="D457" i="6"/>
  <c r="E449" i="6"/>
  <c r="D449" i="6"/>
  <c r="E447" i="6"/>
  <c r="D447" i="6"/>
  <c r="E437" i="6"/>
  <c r="E434" i="6"/>
  <c r="D434" i="6"/>
  <c r="E430" i="6"/>
  <c r="D430" i="6"/>
  <c r="E426" i="6"/>
  <c r="D426" i="6"/>
  <c r="E421" i="6"/>
  <c r="D421" i="6"/>
  <c r="E396" i="6"/>
  <c r="D396" i="6"/>
  <c r="E389" i="6"/>
  <c r="D389" i="6"/>
  <c r="E386" i="6"/>
  <c r="D386" i="6"/>
  <c r="E383" i="6"/>
  <c r="D383" i="6"/>
  <c r="E380" i="6"/>
  <c r="D380" i="6"/>
  <c r="E377" i="6"/>
  <c r="D377" i="6"/>
  <c r="E375" i="6"/>
  <c r="D375" i="6"/>
  <c r="E372" i="6"/>
  <c r="D372" i="6"/>
  <c r="E367" i="6"/>
  <c r="D367" i="6"/>
  <c r="E365" i="6"/>
  <c r="D365" i="6"/>
  <c r="E364" i="6"/>
  <c r="D364" i="6"/>
  <c r="E362" i="6"/>
  <c r="D362" i="6"/>
  <c r="E353" i="6"/>
  <c r="D353" i="6"/>
  <c r="E347" i="6"/>
  <c r="D347" i="6"/>
  <c r="E345" i="6"/>
  <c r="D345" i="6"/>
  <c r="E343" i="6"/>
  <c r="D343" i="6"/>
  <c r="E340" i="6"/>
  <c r="D340" i="6"/>
  <c r="E338" i="6"/>
  <c r="D338" i="6"/>
  <c r="E333" i="6"/>
  <c r="E332" i="6"/>
  <c r="D333" i="6"/>
  <c r="D332" i="6"/>
  <c r="E329" i="6"/>
  <c r="D329" i="6"/>
  <c r="E325" i="6"/>
  <c r="E324" i="6"/>
  <c r="D325" i="6"/>
  <c r="D324" i="6"/>
  <c r="E323" i="6"/>
  <c r="D323" i="6"/>
  <c r="E318" i="6"/>
  <c r="D318" i="6"/>
  <c r="E317" i="6"/>
  <c r="D317" i="6"/>
  <c r="E303" i="6"/>
  <c r="D303" i="6"/>
  <c r="E300" i="6"/>
  <c r="D300" i="6"/>
  <c r="E295" i="6"/>
  <c r="D295" i="6"/>
  <c r="E291" i="6"/>
  <c r="D291" i="6"/>
  <c r="E289" i="6"/>
  <c r="D289" i="6"/>
  <c r="E287" i="6"/>
  <c r="D287" i="6"/>
  <c r="E258" i="6"/>
  <c r="D258" i="6"/>
  <c r="E256" i="6"/>
  <c r="D256" i="6"/>
  <c r="E254" i="6"/>
  <c r="D254" i="6"/>
  <c r="E250" i="6"/>
  <c r="D250" i="6"/>
  <c r="E242" i="6"/>
  <c r="D242" i="6"/>
  <c r="E239" i="6"/>
  <c r="D239" i="6"/>
  <c r="E234" i="6"/>
  <c r="D234" i="6"/>
  <c r="E229" i="6"/>
  <c r="D229" i="6"/>
  <c r="E227" i="6"/>
  <c r="D227" i="6"/>
  <c r="E225" i="6"/>
  <c r="D225" i="6"/>
  <c r="E363" i="6"/>
  <c r="D363" i="6"/>
  <c r="E223" i="6"/>
  <c r="D223" i="6"/>
  <c r="E191" i="6"/>
  <c r="D191" i="6"/>
  <c r="E185" i="6"/>
  <c r="D185" i="6"/>
  <c r="E184" i="6"/>
  <c r="D184" i="6"/>
  <c r="E167" i="6"/>
  <c r="D167" i="6"/>
  <c r="E166" i="6"/>
  <c r="D166" i="6"/>
  <c r="D156" i="6"/>
  <c r="D155" i="6"/>
  <c r="E117" i="6"/>
  <c r="D117" i="6"/>
  <c r="E116" i="6"/>
  <c r="D116" i="6"/>
  <c r="D154" i="6"/>
  <c r="E183" i="6"/>
  <c r="E182" i="6"/>
  <c r="E153" i="6"/>
  <c r="D183" i="6"/>
  <c r="D182" i="6"/>
  <c r="D165" i="6"/>
  <c r="D164" i="6"/>
  <c r="E115" i="6"/>
  <c r="D115" i="6"/>
  <c r="E114" i="6"/>
  <c r="D114" i="6"/>
  <c r="E113" i="6"/>
  <c r="D113" i="6"/>
  <c r="E112" i="6"/>
  <c r="D112" i="6"/>
  <c r="E103" i="6"/>
  <c r="E102" i="6"/>
  <c r="D103" i="6"/>
  <c r="D102" i="6"/>
  <c r="E99" i="6"/>
  <c r="E98" i="6"/>
  <c r="D99" i="6"/>
  <c r="D98" i="6"/>
  <c r="E86" i="6"/>
  <c r="E85" i="6"/>
  <c r="D86" i="6"/>
  <c r="D85" i="6"/>
  <c r="E84" i="6"/>
  <c r="E83" i="6"/>
  <c r="D84" i="6"/>
  <c r="D83" i="6"/>
  <c r="E75" i="6"/>
  <c r="E74" i="6"/>
  <c r="D75" i="6"/>
  <c r="D74" i="6"/>
  <c r="E73" i="6"/>
  <c r="E72" i="6"/>
  <c r="D73" i="6"/>
  <c r="D72" i="6"/>
  <c r="E68" i="6"/>
  <c r="E67" i="6"/>
  <c r="D68" i="6"/>
  <c r="D67" i="6"/>
  <c r="E52" i="6"/>
  <c r="E51" i="6"/>
  <c r="D52" i="6"/>
  <c r="D51" i="6"/>
  <c r="E50" i="6"/>
  <c r="E49" i="6"/>
  <c r="D50" i="6"/>
  <c r="D49" i="6"/>
  <c r="E46" i="6"/>
  <c r="E45" i="6"/>
  <c r="D46" i="6"/>
  <c r="D45" i="6"/>
  <c r="E44" i="6"/>
  <c r="E43" i="6"/>
  <c r="D44" i="6"/>
  <c r="D43" i="6"/>
  <c r="E38" i="6"/>
  <c r="E37" i="6"/>
  <c r="D38" i="6"/>
  <c r="D37" i="6"/>
  <c r="E36" i="6"/>
  <c r="E35" i="6"/>
  <c r="D36" i="6"/>
  <c r="D35" i="6"/>
  <c r="E33" i="6"/>
  <c r="E32" i="6"/>
  <c r="D33" i="6"/>
  <c r="D32" i="6"/>
  <c r="E29" i="6"/>
  <c r="E28" i="6"/>
  <c r="D29" i="6"/>
  <c r="D28" i="6"/>
  <c r="E27" i="6"/>
  <c r="E26" i="6"/>
  <c r="D27" i="6"/>
  <c r="D26" i="6"/>
  <c r="E25" i="6"/>
  <c r="E24" i="6"/>
  <c r="D25" i="6"/>
  <c r="D24" i="6"/>
  <c r="E21" i="6"/>
  <c r="D21" i="6"/>
  <c r="E20" i="6"/>
  <c r="D20" i="6"/>
  <c r="E488" i="6"/>
  <c r="D488" i="6"/>
  <c r="E489" i="6"/>
  <c r="D489" i="6"/>
  <c r="E490" i="6"/>
  <c r="D490" i="6"/>
  <c r="E492" i="6"/>
  <c r="E491" i="6"/>
  <c r="D492" i="6"/>
  <c r="D491" i="6"/>
  <c r="E479" i="6"/>
  <c r="E478" i="6"/>
  <c r="D479" i="6"/>
  <c r="D478" i="6"/>
  <c r="E468" i="6"/>
  <c r="D475" i="6"/>
  <c r="E465" i="6"/>
  <c r="E464" i="6"/>
  <c r="D465" i="6"/>
  <c r="D464" i="6"/>
  <c r="E460" i="6"/>
  <c r="E459" i="6"/>
  <c r="E458" i="6"/>
  <c r="D460" i="6"/>
  <c r="D459" i="6"/>
  <c r="D458" i="6"/>
  <c r="E456" i="6"/>
  <c r="E455" i="6"/>
  <c r="E454" i="6"/>
  <c r="D456" i="6"/>
  <c r="D455" i="6"/>
  <c r="D454" i="6"/>
  <c r="E448" i="6"/>
  <c r="D448" i="6"/>
  <c r="E446" i="6"/>
  <c r="D446" i="6"/>
  <c r="E436" i="6"/>
  <c r="E435" i="6"/>
  <c r="D436" i="6"/>
  <c r="D435" i="6"/>
  <c r="E433" i="6"/>
  <c r="E432" i="6"/>
  <c r="D433" i="6"/>
  <c r="D432" i="6"/>
  <c r="E429" i="6"/>
  <c r="E428" i="6"/>
  <c r="E427" i="6"/>
  <c r="D429" i="6"/>
  <c r="D428" i="6"/>
  <c r="D427" i="6"/>
  <c r="E425" i="6"/>
  <c r="E424" i="6"/>
  <c r="E423" i="6"/>
  <c r="D425" i="6"/>
  <c r="D424" i="6"/>
  <c r="D423" i="6"/>
  <c r="E420" i="6"/>
  <c r="E419" i="6"/>
  <c r="D420" i="6"/>
  <c r="D419" i="6"/>
  <c r="E404" i="6"/>
  <c r="E403" i="6"/>
  <c r="E402" i="6"/>
  <c r="D404" i="6"/>
  <c r="D403" i="6"/>
  <c r="D402" i="6"/>
  <c r="E399" i="6"/>
  <c r="E398" i="6"/>
  <c r="E397" i="6"/>
  <c r="D399" i="6"/>
  <c r="D398" i="6"/>
  <c r="D397" i="6"/>
  <c r="E395" i="6"/>
  <c r="E394" i="6"/>
  <c r="E393" i="6"/>
  <c r="D395" i="6"/>
  <c r="D394" i="6"/>
  <c r="D393" i="6"/>
  <c r="E388" i="6"/>
  <c r="E387" i="6"/>
  <c r="D388" i="6"/>
  <c r="D387" i="6"/>
  <c r="E385" i="6"/>
  <c r="E384" i="6"/>
  <c r="D385" i="6"/>
  <c r="D384" i="6"/>
  <c r="E382" i="6"/>
  <c r="E381" i="6"/>
  <c r="D382" i="6"/>
  <c r="D381" i="6"/>
  <c r="E379" i="6"/>
  <c r="E378" i="6"/>
  <c r="D379" i="6"/>
  <c r="D378" i="6"/>
  <c r="E376" i="6"/>
  <c r="D376" i="6"/>
  <c r="E374" i="6"/>
  <c r="D374" i="6"/>
  <c r="E371" i="6"/>
  <c r="E370" i="6"/>
  <c r="D371" i="6"/>
  <c r="D370" i="6"/>
  <c r="E361" i="6"/>
  <c r="D361" i="6"/>
  <c r="E352" i="6"/>
  <c r="D352" i="6"/>
  <c r="E346" i="6"/>
  <c r="D346" i="6"/>
  <c r="E344" i="6"/>
  <c r="D344" i="6"/>
  <c r="E342" i="6"/>
  <c r="D342" i="6"/>
  <c r="E339" i="6"/>
  <c r="D339" i="6"/>
  <c r="E337" i="6"/>
  <c r="D337" i="6"/>
  <c r="E328" i="6"/>
  <c r="D328" i="6"/>
  <c r="E322" i="6"/>
  <c r="D322" i="6"/>
  <c r="E319" i="6"/>
  <c r="D319" i="6"/>
  <c r="E316" i="6"/>
  <c r="D316" i="6"/>
  <c r="E302" i="6"/>
  <c r="E301" i="6"/>
  <c r="D302" i="6"/>
  <c r="D301" i="6"/>
  <c r="E299" i="6"/>
  <c r="E298" i="6"/>
  <c r="D299" i="6"/>
  <c r="D298" i="6"/>
  <c r="E294" i="6"/>
  <c r="E293" i="6"/>
  <c r="E292" i="6"/>
  <c r="D294" i="6"/>
  <c r="D293" i="6"/>
  <c r="D292" i="6"/>
  <c r="E290" i="6"/>
  <c r="D290" i="6"/>
  <c r="E288" i="6"/>
  <c r="D288" i="6"/>
  <c r="E286" i="6"/>
  <c r="D286" i="6"/>
  <c r="E257" i="6"/>
  <c r="D257" i="6"/>
  <c r="E255" i="6"/>
  <c r="D255" i="6"/>
  <c r="E253" i="6"/>
  <c r="D253" i="6"/>
  <c r="E249" i="6"/>
  <c r="D249" i="6"/>
  <c r="E241" i="6"/>
  <c r="E240" i="6"/>
  <c r="D241" i="6"/>
  <c r="D240" i="6"/>
  <c r="E238" i="6"/>
  <c r="E235" i="6"/>
  <c r="D238" i="6"/>
  <c r="D235" i="6"/>
  <c r="E233" i="6"/>
  <c r="E230" i="6"/>
  <c r="D233" i="6"/>
  <c r="D230" i="6"/>
  <c r="E228" i="6"/>
  <c r="D228" i="6"/>
  <c r="E226" i="6"/>
  <c r="D226" i="6"/>
  <c r="E224" i="6"/>
  <c r="D224" i="6"/>
  <c r="E222" i="6"/>
  <c r="D222" i="6"/>
  <c r="E190" i="6"/>
  <c r="E189" i="6"/>
  <c r="E188" i="6"/>
  <c r="E187" i="6"/>
  <c r="D190" i="6"/>
  <c r="D189" i="6"/>
  <c r="D188" i="6"/>
  <c r="D187" i="6"/>
  <c r="E165" i="6"/>
  <c r="E164" i="6"/>
  <c r="E142" i="6"/>
  <c r="D142" i="6"/>
  <c r="D431" i="6"/>
  <c r="D422" i="6"/>
  <c r="D472" i="6"/>
  <c r="D468" i="6"/>
  <c r="D467" i="6"/>
  <c r="D95" i="6"/>
  <c r="D94" i="6"/>
  <c r="E95" i="6"/>
  <c r="E94" i="6"/>
  <c r="E315" i="6"/>
  <c r="E314" i="6"/>
  <c r="E40" i="6"/>
  <c r="D40" i="6"/>
  <c r="D315" i="6"/>
  <c r="D314" i="6"/>
  <c r="E159" i="6"/>
  <c r="D159" i="6"/>
  <c r="E453" i="6"/>
  <c r="D453" i="6"/>
  <c r="E445" i="6"/>
  <c r="E444" i="6"/>
  <c r="E443" i="6"/>
  <c r="D445" i="6"/>
  <c r="D444" i="6"/>
  <c r="D443" i="6"/>
  <c r="E118" i="6"/>
  <c r="E181" i="6"/>
  <c r="D181" i="6"/>
  <c r="D80" i="6"/>
  <c r="D79" i="6"/>
  <c r="E80" i="6"/>
  <c r="E79" i="6"/>
  <c r="E69" i="6"/>
  <c r="D69" i="6"/>
  <c r="D481" i="6"/>
  <c r="E481" i="6"/>
  <c r="E304" i="6"/>
  <c r="D304" i="6"/>
  <c r="E349" i="6"/>
  <c r="E348" i="6"/>
  <c r="D349" i="6"/>
  <c r="D348" i="6"/>
  <c r="D246" i="6"/>
  <c r="D245" i="6"/>
  <c r="E246" i="6"/>
  <c r="E245" i="6"/>
  <c r="D252" i="6"/>
  <c r="D463" i="6"/>
  <c r="D462" i="6"/>
  <c r="E252" i="6"/>
  <c r="E463" i="6"/>
  <c r="E462" i="6"/>
  <c r="D285" i="6"/>
  <c r="D284" i="6"/>
  <c r="D283" i="6"/>
  <c r="E431" i="6"/>
  <c r="E422" i="6"/>
  <c r="E360" i="6"/>
  <c r="E359" i="6"/>
  <c r="E487" i="6"/>
  <c r="E486" i="6"/>
  <c r="E111" i="6"/>
  <c r="E110" i="6"/>
  <c r="E109" i="6"/>
  <c r="D19" i="6"/>
  <c r="D18" i="6"/>
  <c r="E19" i="6"/>
  <c r="E18" i="6"/>
  <c r="D111" i="6"/>
  <c r="D110" i="6"/>
  <c r="D109" i="6"/>
  <c r="D487" i="6"/>
  <c r="D486" i="6"/>
  <c r="E373" i="6"/>
  <c r="E369" i="6"/>
  <c r="E467" i="6"/>
  <c r="E411" i="6"/>
  <c r="E401" i="6"/>
  <c r="D411" i="6"/>
  <c r="D401" i="6"/>
  <c r="D373" i="6"/>
  <c r="D369" i="6"/>
  <c r="D360" i="6"/>
  <c r="D359" i="6"/>
  <c r="E336" i="6"/>
  <c r="E341" i="6"/>
  <c r="D341" i="6"/>
  <c r="D336" i="6"/>
  <c r="E297" i="6"/>
  <c r="D297" i="6"/>
  <c r="E285" i="6"/>
  <c r="E284" i="6"/>
  <c r="E283" i="6"/>
  <c r="E221" i="6"/>
  <c r="E34" i="6"/>
  <c r="D34" i="6"/>
  <c r="D153" i="6"/>
  <c r="D221" i="6"/>
  <c r="D39" i="6"/>
  <c r="E39" i="6"/>
  <c r="E296" i="6"/>
  <c r="E251" i="6"/>
  <c r="D296" i="6"/>
  <c r="D251" i="6"/>
  <c r="D118" i="6"/>
  <c r="E368" i="6"/>
  <c r="D477" i="6"/>
  <c r="E477" i="6"/>
  <c r="E193" i="6"/>
  <c r="D368" i="6"/>
  <c r="D335" i="6"/>
  <c r="D313" i="6"/>
  <c r="E335" i="6"/>
  <c r="E313" i="6"/>
  <c r="E158" i="6"/>
  <c r="E220" i="6"/>
  <c r="D220" i="6"/>
  <c r="D193" i="6"/>
  <c r="D17" i="6"/>
  <c r="E17" i="6"/>
  <c r="D158" i="6"/>
  <c r="E192" i="6"/>
  <c r="D192" i="6"/>
  <c r="E16" i="6"/>
  <c r="D16" i="6"/>
  <c r="E15" i="6"/>
  <c r="D15" i="6"/>
  <c r="D528" i="5"/>
  <c r="D527" i="5"/>
  <c r="D526" i="5"/>
  <c r="C528" i="5"/>
  <c r="C527" i="5"/>
  <c r="C526" i="5"/>
  <c r="D525" i="5"/>
  <c r="D524" i="5"/>
  <c r="D523" i="5"/>
  <c r="D522" i="5"/>
  <c r="D521" i="5"/>
  <c r="C525" i="5"/>
  <c r="C524" i="5"/>
  <c r="C523" i="5"/>
  <c r="C522" i="5"/>
  <c r="C521" i="5"/>
  <c r="D518" i="5"/>
  <c r="D517" i="5"/>
  <c r="D516" i="5"/>
  <c r="D515" i="5"/>
  <c r="D514" i="5"/>
  <c r="C518" i="5"/>
  <c r="C517" i="5"/>
  <c r="C516" i="5"/>
  <c r="C515" i="5"/>
  <c r="C514" i="5"/>
  <c r="D511" i="5"/>
  <c r="C511" i="5"/>
  <c r="D510" i="5"/>
  <c r="C510" i="5"/>
  <c r="D509" i="5"/>
  <c r="C509" i="5"/>
  <c r="D508" i="5"/>
  <c r="C508" i="5"/>
  <c r="D504" i="5"/>
  <c r="D503" i="5"/>
  <c r="D502" i="5"/>
  <c r="C504" i="5"/>
  <c r="C503" i="5"/>
  <c r="C502" i="5"/>
  <c r="D501" i="5"/>
  <c r="C501" i="5"/>
  <c r="D500" i="5"/>
  <c r="C500" i="5"/>
  <c r="D499" i="5"/>
  <c r="C499" i="5"/>
  <c r="D496" i="5"/>
  <c r="D495" i="5"/>
  <c r="C496" i="5"/>
  <c r="C495" i="5"/>
  <c r="D494" i="5"/>
  <c r="C494" i="5"/>
  <c r="D493" i="5"/>
  <c r="C493" i="5"/>
  <c r="D485" i="5"/>
  <c r="D484" i="5"/>
  <c r="D483" i="5"/>
  <c r="D482" i="5"/>
  <c r="D481" i="5"/>
  <c r="C485" i="5"/>
  <c r="C484" i="5"/>
  <c r="C483" i="5"/>
  <c r="C482" i="5"/>
  <c r="C481" i="5"/>
  <c r="D480" i="5"/>
  <c r="C480" i="5"/>
  <c r="D479" i="5"/>
  <c r="C479" i="5"/>
  <c r="D473" i="5"/>
  <c r="D472" i="5"/>
  <c r="D471" i="5"/>
  <c r="D470" i="5"/>
  <c r="C473" i="5"/>
  <c r="C472" i="5"/>
  <c r="C471" i="5"/>
  <c r="C470" i="5"/>
  <c r="D469" i="5"/>
  <c r="D468" i="5"/>
  <c r="D467" i="5"/>
  <c r="D466" i="5"/>
  <c r="C469" i="5"/>
  <c r="C468" i="5"/>
  <c r="C467" i="5"/>
  <c r="C466" i="5"/>
  <c r="D464" i="5"/>
  <c r="D463" i="5"/>
  <c r="C464" i="5"/>
  <c r="C463" i="5"/>
  <c r="D462" i="5"/>
  <c r="D461" i="5"/>
  <c r="C462" i="5"/>
  <c r="C461" i="5"/>
  <c r="D457" i="5"/>
  <c r="D456" i="5"/>
  <c r="D455" i="5"/>
  <c r="D454" i="5"/>
  <c r="D453" i="5"/>
  <c r="C457" i="5"/>
  <c r="C456" i="5"/>
  <c r="C455" i="5"/>
  <c r="C454" i="5"/>
  <c r="C453" i="5"/>
  <c r="D452" i="5"/>
  <c r="D451" i="5"/>
  <c r="D450" i="5"/>
  <c r="D449" i="5"/>
  <c r="C452" i="5"/>
  <c r="C451" i="5"/>
  <c r="C450" i="5"/>
  <c r="C449" i="5"/>
  <c r="D448" i="5"/>
  <c r="D447" i="5"/>
  <c r="D446" i="5"/>
  <c r="D445" i="5"/>
  <c r="C448" i="5"/>
  <c r="C447" i="5"/>
  <c r="C446" i="5"/>
  <c r="C445" i="5"/>
  <c r="D441" i="5"/>
  <c r="D440" i="5"/>
  <c r="D439" i="5"/>
  <c r="D438" i="5"/>
  <c r="C441" i="5"/>
  <c r="C440" i="5"/>
  <c r="C439" i="5"/>
  <c r="C438" i="5"/>
  <c r="D435" i="5"/>
  <c r="C435" i="5"/>
  <c r="D434" i="5"/>
  <c r="C434" i="5"/>
  <c r="D433" i="5"/>
  <c r="C433" i="5"/>
  <c r="D428" i="5"/>
  <c r="D427" i="5"/>
  <c r="D426" i="5"/>
  <c r="C428" i="5"/>
  <c r="C427" i="5"/>
  <c r="C426" i="5"/>
  <c r="D425" i="5"/>
  <c r="D424" i="5"/>
  <c r="C425" i="5"/>
  <c r="C424" i="5"/>
  <c r="D423" i="5"/>
  <c r="C423" i="5"/>
  <c r="D422" i="5"/>
  <c r="C422" i="5"/>
  <c r="D421" i="5"/>
  <c r="C421" i="5"/>
  <c r="D414" i="5"/>
  <c r="C414" i="5"/>
  <c r="D413" i="5"/>
  <c r="C413" i="5"/>
  <c r="D411" i="5"/>
  <c r="C411" i="5"/>
  <c r="D410" i="5"/>
  <c r="C410" i="5"/>
  <c r="D409" i="5"/>
  <c r="C409" i="5"/>
  <c r="D403" i="5"/>
  <c r="D402" i="5"/>
  <c r="D401" i="5"/>
  <c r="C403" i="5"/>
  <c r="C402" i="5"/>
  <c r="C401" i="5"/>
  <c r="D400" i="5"/>
  <c r="D399" i="5"/>
  <c r="D398" i="5"/>
  <c r="C400" i="5"/>
  <c r="C399" i="5"/>
  <c r="C398" i="5"/>
  <c r="D397" i="5"/>
  <c r="D396" i="5"/>
  <c r="D395" i="5"/>
  <c r="C397" i="5"/>
  <c r="C396" i="5"/>
  <c r="C395" i="5"/>
  <c r="D394" i="5"/>
  <c r="D393" i="5"/>
  <c r="D392" i="5"/>
  <c r="C394" i="5"/>
  <c r="C393" i="5"/>
  <c r="C392" i="5"/>
  <c r="D391" i="5"/>
  <c r="D390" i="5"/>
  <c r="C391" i="5"/>
  <c r="C390" i="5"/>
  <c r="D389" i="5"/>
  <c r="D388" i="5"/>
  <c r="C389" i="5"/>
  <c r="C388" i="5"/>
  <c r="D386" i="5"/>
  <c r="D385" i="5"/>
  <c r="D384" i="5"/>
  <c r="C386" i="5"/>
  <c r="C385" i="5"/>
  <c r="C384" i="5"/>
  <c r="D381" i="5"/>
  <c r="D380" i="5"/>
  <c r="C381" i="5"/>
  <c r="C380" i="5"/>
  <c r="D379" i="5"/>
  <c r="D378" i="5"/>
  <c r="C379" i="5"/>
  <c r="C378" i="5"/>
  <c r="D373" i="5"/>
  <c r="D372" i="5"/>
  <c r="D371" i="5"/>
  <c r="D370" i="5"/>
  <c r="C373" i="5"/>
  <c r="C372" i="5"/>
  <c r="C371" i="5"/>
  <c r="C370" i="5"/>
  <c r="D369" i="5"/>
  <c r="D368" i="5"/>
  <c r="D367" i="5"/>
  <c r="D366" i="5"/>
  <c r="C369" i="5"/>
  <c r="C368" i="5"/>
  <c r="C367" i="5"/>
  <c r="C366" i="5"/>
  <c r="D363" i="5"/>
  <c r="D362" i="5"/>
  <c r="D361" i="5"/>
  <c r="D360" i="5"/>
  <c r="D359" i="5"/>
  <c r="C363" i="5"/>
  <c r="C362" i="5"/>
  <c r="C361" i="5"/>
  <c r="C360" i="5"/>
  <c r="C359" i="5"/>
  <c r="D358" i="5"/>
  <c r="D357" i="5"/>
  <c r="D356" i="5"/>
  <c r="D355" i="5"/>
  <c r="D354" i="5"/>
  <c r="C358" i="5"/>
  <c r="C357" i="5"/>
  <c r="C356" i="5"/>
  <c r="C355" i="5"/>
  <c r="C354" i="5"/>
  <c r="D352" i="5"/>
  <c r="D351" i="5"/>
  <c r="D350" i="5"/>
  <c r="D349" i="5"/>
  <c r="C352" i="5"/>
  <c r="C351" i="5"/>
  <c r="C350" i="5"/>
  <c r="C349" i="5"/>
  <c r="D348" i="5"/>
  <c r="D347" i="5"/>
  <c r="D346" i="5"/>
  <c r="D345" i="5"/>
  <c r="C348" i="5"/>
  <c r="C347" i="5"/>
  <c r="C346" i="5"/>
  <c r="C345" i="5"/>
  <c r="D343" i="5"/>
  <c r="D342" i="5"/>
  <c r="C343" i="5"/>
  <c r="C342" i="5"/>
  <c r="D341" i="5"/>
  <c r="D340" i="5"/>
  <c r="C341" i="5"/>
  <c r="C340" i="5"/>
  <c r="D338" i="5"/>
  <c r="D337" i="5"/>
  <c r="C338" i="5"/>
  <c r="C337" i="5"/>
  <c r="D336" i="5"/>
  <c r="D335" i="5"/>
  <c r="C336" i="5"/>
  <c r="C335" i="5"/>
  <c r="D334" i="5"/>
  <c r="D333" i="5"/>
  <c r="C334" i="5"/>
  <c r="C333" i="5"/>
  <c r="D332" i="5"/>
  <c r="D331" i="5"/>
  <c r="C332" i="5"/>
  <c r="C331" i="5"/>
  <c r="D326" i="5"/>
  <c r="D325" i="5"/>
  <c r="C326" i="5"/>
  <c r="C325" i="5"/>
  <c r="D324" i="5"/>
  <c r="D323" i="5"/>
  <c r="C324" i="5"/>
  <c r="C323" i="5"/>
  <c r="D322" i="5"/>
  <c r="D321" i="5"/>
  <c r="C322" i="5"/>
  <c r="C321" i="5"/>
  <c r="D320" i="5"/>
  <c r="D319" i="5"/>
  <c r="C320" i="5"/>
  <c r="C319" i="5"/>
  <c r="D313" i="5"/>
  <c r="D312" i="5"/>
  <c r="D311" i="5"/>
  <c r="D310" i="5"/>
  <c r="D309" i="5"/>
  <c r="C313" i="5"/>
  <c r="C312" i="5"/>
  <c r="C311" i="5"/>
  <c r="C310" i="5"/>
  <c r="C309" i="5"/>
  <c r="D307" i="5"/>
  <c r="D306" i="5"/>
  <c r="D305" i="5"/>
  <c r="C307" i="5"/>
  <c r="C306" i="5"/>
  <c r="C305" i="5"/>
  <c r="D304" i="5"/>
  <c r="D303" i="5"/>
  <c r="D302" i="5"/>
  <c r="C304" i="5"/>
  <c r="C303" i="5"/>
  <c r="C302" i="5"/>
  <c r="D299" i="5"/>
  <c r="D298" i="5"/>
  <c r="C299" i="5"/>
  <c r="C298" i="5"/>
  <c r="D297" i="5"/>
  <c r="D296" i="5"/>
  <c r="C297" i="5"/>
  <c r="C296" i="5"/>
  <c r="D295" i="5"/>
  <c r="D294" i="5"/>
  <c r="C295" i="5"/>
  <c r="C294" i="5"/>
  <c r="D292" i="5"/>
  <c r="D291" i="5"/>
  <c r="C292" i="5"/>
  <c r="C291" i="5"/>
  <c r="D290" i="5"/>
  <c r="D289" i="5"/>
  <c r="C290" i="5"/>
  <c r="C289" i="5"/>
  <c r="D288" i="5"/>
  <c r="D287" i="5"/>
  <c r="C288" i="5"/>
  <c r="C287" i="5"/>
  <c r="D286" i="5"/>
  <c r="D285" i="5"/>
  <c r="C286" i="5"/>
  <c r="C285" i="5"/>
  <c r="D284" i="5"/>
  <c r="D283" i="5"/>
  <c r="C284" i="5"/>
  <c r="C283" i="5"/>
  <c r="D282" i="5"/>
  <c r="D281" i="5"/>
  <c r="C282" i="5"/>
  <c r="C281" i="5"/>
  <c r="D279" i="5"/>
  <c r="D278" i="5"/>
  <c r="C279" i="5"/>
  <c r="C278" i="5"/>
  <c r="D277" i="5"/>
  <c r="D276" i="5"/>
  <c r="C277" i="5"/>
  <c r="C276" i="5"/>
  <c r="D275" i="5"/>
  <c r="D274" i="5"/>
  <c r="C275" i="5"/>
  <c r="C274" i="5"/>
  <c r="D273" i="5"/>
  <c r="D272" i="5"/>
  <c r="C273" i="5"/>
  <c r="C272" i="5"/>
  <c r="D267" i="5"/>
  <c r="D266" i="5"/>
  <c r="D265" i="5"/>
  <c r="C267" i="5"/>
  <c r="C266" i="5"/>
  <c r="C265" i="5"/>
  <c r="D264" i="5"/>
  <c r="D263" i="5"/>
  <c r="C264" i="5"/>
  <c r="C263" i="5"/>
  <c r="D262" i="5"/>
  <c r="D261" i="5"/>
  <c r="C262" i="5"/>
  <c r="C261" i="5"/>
  <c r="D260" i="5"/>
  <c r="D259" i="5"/>
  <c r="C260" i="5"/>
  <c r="C259" i="5"/>
  <c r="D258" i="5"/>
  <c r="D257" i="5"/>
  <c r="C258" i="5"/>
  <c r="C257" i="5"/>
  <c r="D255" i="5"/>
  <c r="D254" i="5"/>
  <c r="C255" i="5"/>
  <c r="C254" i="5"/>
  <c r="D253" i="5"/>
  <c r="D252" i="5"/>
  <c r="C253" i="5"/>
  <c r="C252" i="5"/>
  <c r="D247" i="5"/>
  <c r="D246" i="5"/>
  <c r="C247" i="5"/>
  <c r="C246" i="5"/>
  <c r="D245" i="5"/>
  <c r="D244" i="5"/>
  <c r="C245" i="5"/>
  <c r="C244" i="5"/>
  <c r="D243" i="5"/>
  <c r="D242" i="5"/>
  <c r="C243" i="5"/>
  <c r="C242" i="5"/>
  <c r="D238" i="5"/>
  <c r="D237" i="5"/>
  <c r="C238" i="5"/>
  <c r="C237" i="5"/>
  <c r="D236" i="5"/>
  <c r="D235" i="5"/>
  <c r="C236" i="5"/>
  <c r="C235" i="5"/>
  <c r="D229" i="5"/>
  <c r="D228" i="5"/>
  <c r="C229" i="5"/>
  <c r="C228" i="5"/>
  <c r="D227" i="5"/>
  <c r="D226" i="5"/>
  <c r="C227" i="5"/>
  <c r="C226" i="5"/>
  <c r="D222" i="5"/>
  <c r="D221" i="5"/>
  <c r="C222" i="5"/>
  <c r="C221" i="5"/>
  <c r="D220" i="5"/>
  <c r="D219" i="5"/>
  <c r="C220" i="5"/>
  <c r="C219" i="5"/>
  <c r="D214" i="5"/>
  <c r="D213" i="5"/>
  <c r="D212" i="5"/>
  <c r="D211" i="5"/>
  <c r="C214" i="5"/>
  <c r="C213" i="5"/>
  <c r="C212" i="5"/>
  <c r="C211" i="5"/>
  <c r="D210" i="5"/>
  <c r="D209" i="5"/>
  <c r="D208" i="5"/>
  <c r="C210" i="5"/>
  <c r="C209" i="5"/>
  <c r="C208" i="5"/>
  <c r="D207" i="5"/>
  <c r="D206" i="5"/>
  <c r="C207" i="5"/>
  <c r="C206" i="5"/>
  <c r="D205" i="5"/>
  <c r="D204" i="5"/>
  <c r="C205" i="5"/>
  <c r="C204" i="5"/>
  <c r="D201" i="5"/>
  <c r="D200" i="5"/>
  <c r="D199" i="5"/>
  <c r="C201" i="5"/>
  <c r="C200" i="5"/>
  <c r="C199" i="5"/>
  <c r="D198" i="5"/>
  <c r="C198" i="5"/>
  <c r="C196" i="5"/>
  <c r="D195" i="5"/>
  <c r="D194" i="5"/>
  <c r="C195" i="5"/>
  <c r="C194" i="5"/>
  <c r="D193" i="5"/>
  <c r="D192" i="5"/>
  <c r="C193" i="5"/>
  <c r="C192" i="5"/>
  <c r="D191" i="5"/>
  <c r="D190" i="5"/>
  <c r="C191" i="5"/>
  <c r="C190" i="5"/>
  <c r="D189" i="5"/>
  <c r="D188" i="5"/>
  <c r="C189" i="5"/>
  <c r="C188" i="5"/>
  <c r="D183" i="5"/>
  <c r="D182" i="5"/>
  <c r="D181" i="5"/>
  <c r="D180" i="5"/>
  <c r="D179" i="5"/>
  <c r="C183" i="5"/>
  <c r="C182" i="5"/>
  <c r="C181" i="5"/>
  <c r="C180" i="5"/>
  <c r="C179" i="5"/>
  <c r="D177" i="5"/>
  <c r="D176" i="5"/>
  <c r="D175" i="5"/>
  <c r="D174" i="5"/>
  <c r="D173" i="5"/>
  <c r="C177" i="5"/>
  <c r="C176" i="5"/>
  <c r="C175" i="5"/>
  <c r="C174" i="5"/>
  <c r="C173" i="5"/>
  <c r="D172" i="5"/>
  <c r="D171" i="5"/>
  <c r="D170" i="5"/>
  <c r="C172" i="5"/>
  <c r="C171" i="5"/>
  <c r="C170" i="5"/>
  <c r="D169" i="5"/>
  <c r="D168" i="5"/>
  <c r="D167" i="5"/>
  <c r="C169" i="5"/>
  <c r="C168" i="5"/>
  <c r="C167" i="5"/>
  <c r="D161" i="5"/>
  <c r="D160" i="5"/>
  <c r="D159" i="5"/>
  <c r="C161" i="5"/>
  <c r="C160" i="5"/>
  <c r="C159" i="5"/>
  <c r="D158" i="5"/>
  <c r="D157" i="5"/>
  <c r="C158" i="5"/>
  <c r="C157" i="5"/>
  <c r="D156" i="5"/>
  <c r="D155" i="5"/>
  <c r="C156" i="5"/>
  <c r="C155" i="5"/>
  <c r="D154" i="5"/>
  <c r="D153" i="5"/>
  <c r="C154" i="5"/>
  <c r="C153" i="5"/>
  <c r="D152" i="5"/>
  <c r="D151" i="5"/>
  <c r="C152" i="5"/>
  <c r="C151" i="5"/>
  <c r="D150" i="5"/>
  <c r="D149" i="5"/>
  <c r="C150" i="5"/>
  <c r="C149" i="5"/>
  <c r="D146" i="5"/>
  <c r="D145" i="5"/>
  <c r="D144" i="5"/>
  <c r="D143" i="5"/>
  <c r="C146" i="5"/>
  <c r="C145" i="5"/>
  <c r="C144" i="5"/>
  <c r="C143" i="5"/>
  <c r="D140" i="5"/>
  <c r="C140" i="5"/>
  <c r="D139" i="5"/>
  <c r="C139" i="5"/>
  <c r="D134" i="5"/>
  <c r="C134" i="5"/>
  <c r="D133" i="5"/>
  <c r="C133" i="5"/>
  <c r="D126" i="5"/>
  <c r="C126" i="5"/>
  <c r="D125" i="5"/>
  <c r="C125" i="5"/>
  <c r="D124" i="5"/>
  <c r="C124" i="5"/>
  <c r="D120" i="5"/>
  <c r="D119" i="5"/>
  <c r="D118" i="5"/>
  <c r="C120" i="5"/>
  <c r="C119" i="5"/>
  <c r="C118" i="5"/>
  <c r="D117" i="5"/>
  <c r="D116" i="5"/>
  <c r="D115" i="5"/>
  <c r="C117" i="5"/>
  <c r="C116" i="5"/>
  <c r="C115" i="5"/>
  <c r="D113" i="5"/>
  <c r="D112" i="5"/>
  <c r="D111" i="5"/>
  <c r="C113" i="5"/>
  <c r="C112" i="5"/>
  <c r="C111" i="5"/>
  <c r="D110" i="5"/>
  <c r="D109" i="5"/>
  <c r="D108" i="5"/>
  <c r="C110" i="5"/>
  <c r="C109" i="5"/>
  <c r="C108" i="5"/>
  <c r="D106" i="5"/>
  <c r="D105" i="5"/>
  <c r="D104" i="5"/>
  <c r="C106" i="5"/>
  <c r="C105" i="5"/>
  <c r="C104" i="5"/>
  <c r="D103" i="5"/>
  <c r="D102" i="5"/>
  <c r="D101" i="5"/>
  <c r="C103" i="5"/>
  <c r="C102" i="5"/>
  <c r="C101" i="5"/>
  <c r="D98" i="5"/>
  <c r="D97" i="5"/>
  <c r="D96" i="5"/>
  <c r="C98" i="5"/>
  <c r="C97" i="5"/>
  <c r="C96" i="5"/>
  <c r="D95" i="5"/>
  <c r="D94" i="5"/>
  <c r="D93" i="5"/>
  <c r="C95" i="5"/>
  <c r="C94" i="5"/>
  <c r="C93" i="5"/>
  <c r="D90" i="5"/>
  <c r="D89" i="5"/>
  <c r="C90" i="5"/>
  <c r="C89" i="5"/>
  <c r="D88" i="5"/>
  <c r="D87" i="5"/>
  <c r="C88" i="5"/>
  <c r="C87" i="5"/>
  <c r="D84" i="5"/>
  <c r="C84" i="5"/>
  <c r="D83" i="5"/>
  <c r="C83" i="5"/>
  <c r="D81" i="5"/>
  <c r="D80" i="5"/>
  <c r="C81" i="5"/>
  <c r="C80" i="5"/>
  <c r="D79" i="5"/>
  <c r="C79" i="5"/>
  <c r="D78" i="5"/>
  <c r="C78" i="5"/>
  <c r="D73" i="5"/>
  <c r="D72" i="5"/>
  <c r="D71" i="5"/>
  <c r="D70" i="5"/>
  <c r="C73" i="5"/>
  <c r="C72" i="5"/>
  <c r="C71" i="5"/>
  <c r="C70" i="5"/>
  <c r="D69" i="5"/>
  <c r="D68" i="5"/>
  <c r="C69" i="5"/>
  <c r="C68" i="5"/>
  <c r="D67" i="5"/>
  <c r="D66" i="5"/>
  <c r="C67" i="5"/>
  <c r="C66" i="5"/>
  <c r="D65" i="5"/>
  <c r="D64" i="5"/>
  <c r="C65" i="5"/>
  <c r="C64" i="5"/>
  <c r="D62" i="5"/>
  <c r="D61" i="5"/>
  <c r="D60" i="5"/>
  <c r="C62" i="5"/>
  <c r="C61" i="5"/>
  <c r="C60" i="5"/>
  <c r="D56" i="5"/>
  <c r="D55" i="5"/>
  <c r="D54" i="5"/>
  <c r="D53" i="5"/>
  <c r="C56" i="5"/>
  <c r="C55" i="5"/>
  <c r="C54" i="5"/>
  <c r="C53" i="5"/>
  <c r="D50" i="5"/>
  <c r="D49" i="5"/>
  <c r="C50" i="5"/>
  <c r="C49" i="5"/>
  <c r="D48" i="5"/>
  <c r="C48" i="5"/>
  <c r="D47" i="5"/>
  <c r="C47" i="5"/>
  <c r="D46" i="5"/>
  <c r="C46" i="5"/>
  <c r="D40" i="5"/>
  <c r="D39" i="5"/>
  <c r="D38" i="5"/>
  <c r="D37" i="5"/>
  <c r="C40" i="5"/>
  <c r="C39" i="5"/>
  <c r="C38" i="5"/>
  <c r="C37" i="5"/>
  <c r="D35" i="5"/>
  <c r="C35" i="5"/>
  <c r="D34" i="5"/>
  <c r="C34" i="5"/>
  <c r="D33" i="5"/>
  <c r="C33" i="5"/>
  <c r="D32" i="5"/>
  <c r="C32" i="5"/>
  <c r="D28" i="5"/>
  <c r="C28" i="5"/>
  <c r="D27" i="5"/>
  <c r="C27" i="5"/>
  <c r="D21" i="5"/>
  <c r="D20" i="5"/>
  <c r="D19" i="5"/>
  <c r="D18" i="5"/>
  <c r="D17" i="5"/>
  <c r="C21" i="5"/>
  <c r="C20" i="5"/>
  <c r="C19" i="5"/>
  <c r="C18" i="5"/>
  <c r="C17" i="5"/>
  <c r="D123" i="5"/>
  <c r="D122" i="5"/>
  <c r="D121" i="5"/>
  <c r="D218" i="5"/>
  <c r="D217" i="5"/>
  <c r="D216" i="5"/>
  <c r="C123" i="5"/>
  <c r="C122" i="5"/>
  <c r="C121" i="5"/>
  <c r="C82" i="5"/>
  <c r="C92" i="5"/>
  <c r="C91" i="5"/>
  <c r="C138" i="5"/>
  <c r="C137" i="5"/>
  <c r="C136" i="5"/>
  <c r="C135" i="5"/>
  <c r="D132" i="5"/>
  <c r="D131" i="5"/>
  <c r="D130" i="5"/>
  <c r="D129" i="5"/>
  <c r="D460" i="5"/>
  <c r="D459" i="5"/>
  <c r="D458" i="5"/>
  <c r="D26" i="5"/>
  <c r="D25" i="5"/>
  <c r="D24" i="5"/>
  <c r="C377" i="5"/>
  <c r="C376" i="5"/>
  <c r="C375" i="5"/>
  <c r="C408" i="5"/>
  <c r="C444" i="5"/>
  <c r="C86" i="5"/>
  <c r="C85" i="5"/>
  <c r="D234" i="5"/>
  <c r="D233" i="5"/>
  <c r="D232" i="5"/>
  <c r="C492" i="5"/>
  <c r="C491" i="5"/>
  <c r="D465" i="5"/>
  <c r="D432" i="5"/>
  <c r="D431" i="5"/>
  <c r="D430" i="5"/>
  <c r="D138" i="5"/>
  <c r="D137" i="5"/>
  <c r="D136" i="5"/>
  <c r="D135" i="5"/>
  <c r="D107" i="5"/>
  <c r="C507" i="5"/>
  <c r="C506" i="5"/>
  <c r="C505" i="5"/>
  <c r="C218" i="5"/>
  <c r="C217" i="5"/>
  <c r="C216" i="5"/>
  <c r="D492" i="5"/>
  <c r="D491" i="5"/>
  <c r="C26" i="5"/>
  <c r="C25" i="5"/>
  <c r="C24" i="5"/>
  <c r="C100" i="5"/>
  <c r="D318" i="5"/>
  <c r="D317" i="5"/>
  <c r="D316" i="5"/>
  <c r="D412" i="5"/>
  <c r="C478" i="5"/>
  <c r="C477" i="5"/>
  <c r="C476" i="5"/>
  <c r="C475" i="5"/>
  <c r="C114" i="5"/>
  <c r="D63" i="5"/>
  <c r="D59" i="5"/>
  <c r="D58" i="5"/>
  <c r="D86" i="5"/>
  <c r="D85" i="5"/>
  <c r="C31" i="5"/>
  <c r="C30" i="5"/>
  <c r="C29" i="5"/>
  <c r="C45" i="5"/>
  <c r="C44" i="5"/>
  <c r="C43" i="5"/>
  <c r="D339" i="5"/>
  <c r="C432" i="5"/>
  <c r="C431" i="5"/>
  <c r="C430" i="5"/>
  <c r="D271" i="5"/>
  <c r="C63" i="5"/>
  <c r="C59" i="5"/>
  <c r="C58" i="5"/>
  <c r="D293" i="5"/>
  <c r="D31" i="5"/>
  <c r="D30" i="5"/>
  <c r="D29" i="5"/>
  <c r="C77" i="5"/>
  <c r="D77" i="5"/>
  <c r="C132" i="5"/>
  <c r="C131" i="5"/>
  <c r="C130" i="5"/>
  <c r="C129" i="5"/>
  <c r="C225" i="5"/>
  <c r="C224" i="5"/>
  <c r="C223" i="5"/>
  <c r="C318" i="5"/>
  <c r="C317" i="5"/>
  <c r="C316" i="5"/>
  <c r="D478" i="5"/>
  <c r="D477" i="5"/>
  <c r="D476" i="5"/>
  <c r="D475" i="5"/>
  <c r="C498" i="5"/>
  <c r="C497" i="5"/>
  <c r="D507" i="5"/>
  <c r="D506" i="5"/>
  <c r="D505" i="5"/>
  <c r="C465" i="5"/>
  <c r="C301" i="5"/>
  <c r="C300" i="5"/>
  <c r="D251" i="5"/>
  <c r="C280" i="5"/>
  <c r="C344" i="5"/>
  <c r="D92" i="5"/>
  <c r="D91" i="5"/>
  <c r="C107" i="5"/>
  <c r="D187" i="5"/>
  <c r="C234" i="5"/>
  <c r="C233" i="5"/>
  <c r="C232" i="5"/>
  <c r="D301" i="5"/>
  <c r="D300" i="5"/>
  <c r="C330" i="5"/>
  <c r="D330" i="5"/>
  <c r="D377" i="5"/>
  <c r="D376" i="5"/>
  <c r="D375" i="5"/>
  <c r="D387" i="5"/>
  <c r="D383" i="5"/>
  <c r="D382" i="5"/>
  <c r="D100" i="5"/>
  <c r="C148" i="5"/>
  <c r="C147" i="5"/>
  <c r="C142" i="5"/>
  <c r="C166" i="5"/>
  <c r="C165" i="5"/>
  <c r="D203" i="5"/>
  <c r="D202" i="5"/>
  <c r="D225" i="5"/>
  <c r="D224" i="5"/>
  <c r="D223" i="5"/>
  <c r="C241" i="5"/>
  <c r="C240" i="5"/>
  <c r="C239" i="5"/>
  <c r="C293" i="5"/>
  <c r="D444" i="5"/>
  <c r="C460" i="5"/>
  <c r="C459" i="5"/>
  <c r="C458" i="5"/>
  <c r="D365" i="5"/>
  <c r="C365" i="5"/>
  <c r="D344" i="5"/>
  <c r="D166" i="5"/>
  <c r="D165" i="5"/>
  <c r="C256" i="5"/>
  <c r="C271" i="5"/>
  <c r="D82" i="5"/>
  <c r="C187" i="5"/>
  <c r="C186" i="5"/>
  <c r="C203" i="5"/>
  <c r="C202" i="5"/>
  <c r="C251" i="5"/>
  <c r="D256" i="5"/>
  <c r="C412" i="5"/>
  <c r="D420" i="5"/>
  <c r="D419" i="5"/>
  <c r="D418" i="5"/>
  <c r="D417" i="5"/>
  <c r="D197" i="5"/>
  <c r="D196" i="5"/>
  <c r="D114" i="5"/>
  <c r="D241" i="5"/>
  <c r="D240" i="5"/>
  <c r="D239" i="5"/>
  <c r="D45" i="5"/>
  <c r="D44" i="5"/>
  <c r="D43" i="5"/>
  <c r="D148" i="5"/>
  <c r="D147" i="5"/>
  <c r="D142" i="5"/>
  <c r="C197" i="5"/>
  <c r="D280" i="5"/>
  <c r="C339" i="5"/>
  <c r="C387" i="5"/>
  <c r="C383" i="5"/>
  <c r="C382" i="5"/>
  <c r="D408" i="5"/>
  <c r="C420" i="5"/>
  <c r="C419" i="5"/>
  <c r="C418" i="5"/>
  <c r="C417" i="5"/>
  <c r="D498" i="5"/>
  <c r="D497" i="5"/>
  <c r="F589" i="3"/>
  <c r="F588" i="3"/>
  <c r="E589" i="3"/>
  <c r="E588" i="3"/>
  <c r="F575" i="3"/>
  <c r="F574" i="3"/>
  <c r="F573" i="3"/>
  <c r="E575" i="3"/>
  <c r="F568" i="3"/>
  <c r="E568" i="3"/>
  <c r="F567" i="3"/>
  <c r="E567" i="3"/>
  <c r="F555" i="3"/>
  <c r="E555" i="3"/>
  <c r="F554" i="3"/>
  <c r="E554" i="3"/>
  <c r="F520" i="3"/>
  <c r="E520" i="3"/>
  <c r="F519" i="3"/>
  <c r="E519" i="3"/>
  <c r="F513" i="3"/>
  <c r="F512" i="3"/>
  <c r="F511" i="3"/>
  <c r="F510" i="3"/>
  <c r="F509" i="3"/>
  <c r="E513" i="3"/>
  <c r="E512" i="3"/>
  <c r="E511" i="3"/>
  <c r="E510" i="3"/>
  <c r="E509" i="3"/>
  <c r="F508" i="3"/>
  <c r="F507" i="3"/>
  <c r="E508" i="3"/>
  <c r="E507" i="3"/>
  <c r="F506" i="3"/>
  <c r="F505" i="3"/>
  <c r="E506" i="3"/>
  <c r="E505" i="3"/>
  <c r="F501" i="3"/>
  <c r="F500" i="3"/>
  <c r="F499" i="3"/>
  <c r="F498" i="3"/>
  <c r="F497" i="3"/>
  <c r="E501" i="3"/>
  <c r="E500" i="3"/>
  <c r="E499" i="3"/>
  <c r="E498" i="3"/>
  <c r="E497" i="3"/>
  <c r="F496" i="3"/>
  <c r="F495" i="3"/>
  <c r="F494" i="3"/>
  <c r="F493" i="3"/>
  <c r="E496" i="3"/>
  <c r="E495" i="3"/>
  <c r="E494" i="3"/>
  <c r="E493" i="3"/>
  <c r="F492" i="3"/>
  <c r="F491" i="3"/>
  <c r="F490" i="3"/>
  <c r="F489" i="3"/>
  <c r="E492" i="3"/>
  <c r="E491" i="3"/>
  <c r="E490" i="3"/>
  <c r="E489" i="3"/>
  <c r="F485" i="3"/>
  <c r="F484" i="3"/>
  <c r="F483" i="3"/>
  <c r="F482" i="3"/>
  <c r="E485" i="3"/>
  <c r="E484" i="3"/>
  <c r="E483" i="3"/>
  <c r="E482" i="3"/>
  <c r="E478" i="3"/>
  <c r="E477" i="3"/>
  <c r="F446" i="3"/>
  <c r="E446" i="3"/>
  <c r="F445" i="3"/>
  <c r="E445" i="3"/>
  <c r="F443" i="3"/>
  <c r="E443" i="3"/>
  <c r="F442" i="3"/>
  <c r="E442" i="3"/>
  <c r="F441" i="3"/>
  <c r="E441" i="3"/>
  <c r="F432" i="3"/>
  <c r="F431" i="3"/>
  <c r="F430" i="3"/>
  <c r="E432" i="3"/>
  <c r="E431" i="3"/>
  <c r="E430" i="3"/>
  <c r="F429" i="3"/>
  <c r="F428" i="3"/>
  <c r="F427" i="3"/>
  <c r="E429" i="3"/>
  <c r="E428" i="3"/>
  <c r="E427" i="3"/>
  <c r="F426" i="3"/>
  <c r="F425" i="3"/>
  <c r="F424" i="3"/>
  <c r="E426" i="3"/>
  <c r="E425" i="3"/>
  <c r="E424" i="3"/>
  <c r="F423" i="3"/>
  <c r="F422" i="3"/>
  <c r="F421" i="3"/>
  <c r="E423" i="3"/>
  <c r="E422" i="3"/>
  <c r="E421" i="3"/>
  <c r="F420" i="3"/>
  <c r="F419" i="3"/>
  <c r="E420" i="3"/>
  <c r="E419" i="3"/>
  <c r="F418" i="3"/>
  <c r="F417" i="3"/>
  <c r="E418" i="3"/>
  <c r="E417" i="3"/>
  <c r="F415" i="3"/>
  <c r="F414" i="3"/>
  <c r="F413" i="3"/>
  <c r="E415" i="3"/>
  <c r="E414" i="3"/>
  <c r="E413" i="3"/>
  <c r="F405" i="3"/>
  <c r="F404" i="3"/>
  <c r="E405" i="3"/>
  <c r="E404" i="3"/>
  <c r="F401" i="3"/>
  <c r="F400" i="3"/>
  <c r="E401" i="3"/>
  <c r="F393" i="3"/>
  <c r="E393" i="3"/>
  <c r="F389" i="3"/>
  <c r="E389" i="3"/>
  <c r="F369" i="3"/>
  <c r="E369" i="3"/>
  <c r="F361" i="3"/>
  <c r="E361" i="3"/>
  <c r="F357" i="3"/>
  <c r="E357" i="3"/>
  <c r="F349" i="3"/>
  <c r="E349" i="3"/>
  <c r="E348" i="3"/>
  <c r="F347" i="3"/>
  <c r="E347" i="3"/>
  <c r="F342" i="3"/>
  <c r="E342" i="3"/>
  <c r="F326" i="3"/>
  <c r="E326" i="3"/>
  <c r="F322" i="3"/>
  <c r="E322" i="3"/>
  <c r="F314" i="3"/>
  <c r="E314" i="3"/>
  <c r="F310" i="3"/>
  <c r="E310" i="3"/>
  <c r="F308" i="3"/>
  <c r="E308" i="3"/>
  <c r="F306" i="3"/>
  <c r="E306" i="3"/>
  <c r="E476" i="3"/>
  <c r="F397" i="3"/>
  <c r="F396" i="3"/>
  <c r="F475" i="3"/>
  <c r="F474" i="3"/>
  <c r="F473" i="3"/>
  <c r="E566" i="3"/>
  <c r="E565" i="3"/>
  <c r="F572" i="3"/>
  <c r="F571" i="3"/>
  <c r="F570" i="3"/>
  <c r="F566" i="3"/>
  <c r="F565" i="3"/>
  <c r="E522" i="3"/>
  <c r="E585" i="3"/>
  <c r="E584" i="3"/>
  <c r="F585" i="3"/>
  <c r="F584" i="3"/>
  <c r="F553" i="3"/>
  <c r="E553" i="3"/>
  <c r="E444" i="3"/>
  <c r="F444" i="3"/>
  <c r="C76" i="5"/>
  <c r="C75" i="5"/>
  <c r="C74" i="5"/>
  <c r="D329" i="5"/>
  <c r="D328" i="5"/>
  <c r="D23" i="5"/>
  <c r="C490" i="5"/>
  <c r="C489" i="5"/>
  <c r="D270" i="5"/>
  <c r="D269" i="5"/>
  <c r="C407" i="5"/>
  <c r="C406" i="5"/>
  <c r="C405" i="5"/>
  <c r="C23" i="5"/>
  <c r="C329" i="5"/>
  <c r="C328" i="5"/>
  <c r="D407" i="5"/>
  <c r="D406" i="5"/>
  <c r="D405" i="5"/>
  <c r="C270" i="5"/>
  <c r="C269" i="5"/>
  <c r="C99" i="5"/>
  <c r="C250" i="5"/>
  <c r="C249" i="5"/>
  <c r="D490" i="5"/>
  <c r="D489" i="5"/>
  <c r="D76" i="5"/>
  <c r="D75" i="5"/>
  <c r="D74" i="5"/>
  <c r="D99" i="5"/>
  <c r="D186" i="5"/>
  <c r="D185" i="5"/>
  <c r="D250" i="5"/>
  <c r="D249" i="5"/>
  <c r="C185" i="5"/>
  <c r="F518" i="3"/>
  <c r="F517" i="3"/>
  <c r="F516" i="3"/>
  <c r="F515" i="3"/>
  <c r="E518" i="3"/>
  <c r="E517" i="3"/>
  <c r="E516" i="3"/>
  <c r="E515" i="3"/>
  <c r="F504" i="3"/>
  <c r="F503" i="3"/>
  <c r="F502" i="3"/>
  <c r="E504" i="3"/>
  <c r="E503" i="3"/>
  <c r="E502" i="3"/>
  <c r="F416" i="3"/>
  <c r="F412" i="3"/>
  <c r="E416" i="3"/>
  <c r="E412" i="3"/>
  <c r="F392" i="3"/>
  <c r="F391" i="3"/>
  <c r="F390" i="3"/>
  <c r="E392" i="3"/>
  <c r="E391" i="3"/>
  <c r="E390" i="3"/>
  <c r="F388" i="3"/>
  <c r="F387" i="3"/>
  <c r="F386" i="3"/>
  <c r="E388" i="3"/>
  <c r="E387" i="3"/>
  <c r="E386" i="3"/>
  <c r="F373" i="3"/>
  <c r="F368" i="3"/>
  <c r="F365" i="3"/>
  <c r="E368" i="3"/>
  <c r="E365" i="3"/>
  <c r="F360" i="3"/>
  <c r="F359" i="3"/>
  <c r="F358" i="3"/>
  <c r="E360" i="3"/>
  <c r="E359" i="3"/>
  <c r="E358" i="3"/>
  <c r="F356" i="3"/>
  <c r="F355" i="3"/>
  <c r="F354" i="3"/>
  <c r="E356" i="3"/>
  <c r="E355" i="3"/>
  <c r="E354" i="3"/>
  <c r="F348" i="3"/>
  <c r="F346" i="3"/>
  <c r="E346" i="3"/>
  <c r="E343" i="3"/>
  <c r="F341" i="3"/>
  <c r="E341" i="3"/>
  <c r="F325" i="3"/>
  <c r="F321" i="3"/>
  <c r="F313" i="3"/>
  <c r="E313" i="3"/>
  <c r="F309" i="3"/>
  <c r="E309" i="3"/>
  <c r="F307" i="3"/>
  <c r="E307" i="3"/>
  <c r="G435" i="2"/>
  <c r="F435" i="2"/>
  <c r="F318" i="3"/>
  <c r="F411" i="3"/>
  <c r="E411" i="3"/>
  <c r="F343" i="3"/>
  <c r="E521" i="3"/>
  <c r="E514" i="3"/>
  <c r="F514" i="3"/>
  <c r="F372" i="3"/>
  <c r="F385" i="3"/>
  <c r="F384" i="3"/>
  <c r="E385" i="3"/>
  <c r="E384" i="3"/>
  <c r="F353" i="3"/>
  <c r="E353" i="3"/>
  <c r="F305" i="3"/>
  <c r="F302" i="3"/>
  <c r="F291" i="3"/>
  <c r="F290" i="3"/>
  <c r="F289" i="3"/>
  <c r="F288" i="3"/>
  <c r="F287" i="3"/>
  <c r="F286" i="3"/>
  <c r="E291" i="3"/>
  <c r="E290" i="3"/>
  <c r="E289" i="3"/>
  <c r="E288" i="3"/>
  <c r="E287" i="3"/>
  <c r="E286" i="3"/>
  <c r="E285" i="3"/>
  <c r="E284" i="3"/>
  <c r="E281" i="3"/>
  <c r="F280" i="3"/>
  <c r="F279" i="3"/>
  <c r="F278" i="3"/>
  <c r="E280" i="3"/>
  <c r="E279" i="3"/>
  <c r="E278" i="3"/>
  <c r="F251" i="3"/>
  <c r="F250" i="3"/>
  <c r="E251" i="3"/>
  <c r="E250" i="3"/>
  <c r="F249" i="3"/>
  <c r="F248" i="3"/>
  <c r="E249" i="3"/>
  <c r="E248" i="3"/>
  <c r="F247" i="3"/>
  <c r="F246" i="3"/>
  <c r="E247" i="3"/>
  <c r="E246" i="3"/>
  <c r="F219" i="3"/>
  <c r="F218" i="3"/>
  <c r="F217" i="3"/>
  <c r="E219" i="3"/>
  <c r="E218" i="3"/>
  <c r="E217" i="3"/>
  <c r="F202" i="3"/>
  <c r="E202" i="3"/>
  <c r="F200" i="3"/>
  <c r="E200" i="3"/>
  <c r="F195" i="3"/>
  <c r="F189" i="3"/>
  <c r="E189" i="3"/>
  <c r="F209" i="3"/>
  <c r="F208" i="3"/>
  <c r="E209" i="3"/>
  <c r="E208" i="3"/>
  <c r="F317" i="3"/>
  <c r="E277" i="3"/>
  <c r="F245" i="3"/>
  <c r="E245" i="3"/>
  <c r="F216" i="3"/>
  <c r="F215" i="3"/>
  <c r="E216" i="3"/>
  <c r="E215" i="3"/>
  <c r="F277" i="3"/>
  <c r="F276" i="3"/>
  <c r="F183" i="3"/>
  <c r="E183" i="3"/>
  <c r="F178" i="3"/>
  <c r="F174" i="3"/>
  <c r="E178" i="3"/>
  <c r="E174" i="3"/>
  <c r="F173" i="3"/>
  <c r="E173" i="3"/>
  <c r="F171" i="3"/>
  <c r="E171" i="3"/>
  <c r="F169" i="3"/>
  <c r="E169" i="3"/>
  <c r="F167" i="3"/>
  <c r="E167" i="3"/>
  <c r="E207" i="3"/>
  <c r="F207" i="3"/>
  <c r="F159" i="3"/>
  <c r="F158" i="3"/>
  <c r="F157" i="3"/>
  <c r="E159" i="3"/>
  <c r="E158" i="3"/>
  <c r="E157" i="3"/>
  <c r="E156" i="3"/>
  <c r="E155" i="3"/>
  <c r="E154" i="3"/>
  <c r="F150" i="3"/>
  <c r="F149" i="3"/>
  <c r="F148" i="3"/>
  <c r="E150" i="3"/>
  <c r="E149" i="3"/>
  <c r="E148" i="3"/>
  <c r="F153" i="3"/>
  <c r="F152" i="3"/>
  <c r="F151" i="3"/>
  <c r="E153" i="3"/>
  <c r="E152" i="3"/>
  <c r="E151" i="3"/>
  <c r="F201" i="3"/>
  <c r="E201" i="3"/>
  <c r="F199" i="3"/>
  <c r="E199" i="3"/>
  <c r="F194" i="3"/>
  <c r="F193" i="3"/>
  <c r="F188" i="3"/>
  <c r="F185" i="3"/>
  <c r="F184" i="3"/>
  <c r="E188" i="3"/>
  <c r="E185" i="3"/>
  <c r="E184" i="3"/>
  <c r="F182" i="3"/>
  <c r="F179" i="3"/>
  <c r="E182" i="3"/>
  <c r="E179" i="3"/>
  <c r="F177" i="3"/>
  <c r="E177" i="3"/>
  <c r="F172" i="3"/>
  <c r="E172" i="3"/>
  <c r="F170" i="3"/>
  <c r="E170" i="3"/>
  <c r="F168" i="3"/>
  <c r="E168" i="3"/>
  <c r="F166" i="3"/>
  <c r="E166" i="3"/>
  <c r="F129" i="3"/>
  <c r="F128" i="3"/>
  <c r="F127" i="3"/>
  <c r="E129" i="3"/>
  <c r="E128" i="3"/>
  <c r="E127" i="3"/>
  <c r="F118" i="3"/>
  <c r="F117" i="3"/>
  <c r="F116" i="3"/>
  <c r="F115" i="3"/>
  <c r="E118" i="3"/>
  <c r="E117" i="3"/>
  <c r="E116" i="3"/>
  <c r="E115" i="3"/>
  <c r="F106" i="3"/>
  <c r="F105" i="3"/>
  <c r="E106" i="3"/>
  <c r="E105" i="3"/>
  <c r="F198" i="3"/>
  <c r="E198" i="3"/>
  <c r="F192" i="3"/>
  <c r="F191" i="3"/>
  <c r="E191" i="3"/>
  <c r="E147" i="3"/>
  <c r="E146" i="3"/>
  <c r="E145" i="3"/>
  <c r="F147" i="3"/>
  <c r="F146" i="3"/>
  <c r="F145" i="3"/>
  <c r="F119" i="3"/>
  <c r="F109" i="3"/>
  <c r="E119" i="3"/>
  <c r="E109" i="3"/>
  <c r="F104" i="3"/>
  <c r="F103" i="3"/>
  <c r="F102" i="3"/>
  <c r="F101" i="3"/>
  <c r="E104" i="3"/>
  <c r="E103" i="3"/>
  <c r="E102" i="3"/>
  <c r="E101" i="3"/>
  <c r="F99" i="3"/>
  <c r="F98" i="3"/>
  <c r="F97" i="3"/>
  <c r="F96" i="3"/>
  <c r="E99" i="3"/>
  <c r="E98" i="3"/>
  <c r="E97" i="3"/>
  <c r="E96" i="3"/>
  <c r="G97" i="2"/>
  <c r="G96" i="2"/>
  <c r="G95" i="2"/>
  <c r="F97" i="2"/>
  <c r="F96" i="2"/>
  <c r="F95" i="2"/>
  <c r="F95" i="3"/>
  <c r="F94" i="3"/>
  <c r="F93" i="3"/>
  <c r="F92" i="3"/>
  <c r="E95" i="3"/>
  <c r="E94" i="3"/>
  <c r="E93" i="3"/>
  <c r="E92" i="3"/>
  <c r="E90" i="3"/>
  <c r="E89" i="3"/>
  <c r="F88" i="3"/>
  <c r="F87" i="3"/>
  <c r="E88" i="3"/>
  <c r="E87" i="3"/>
  <c r="F90" i="3"/>
  <c r="F89" i="3"/>
  <c r="F82" i="3"/>
  <c r="F81" i="3"/>
  <c r="E82" i="3"/>
  <c r="E81" i="3"/>
  <c r="F80" i="3"/>
  <c r="F79" i="3"/>
  <c r="E80" i="3"/>
  <c r="E79" i="3"/>
  <c r="F78" i="3"/>
  <c r="E78" i="3"/>
  <c r="F77" i="3"/>
  <c r="E77" i="3"/>
  <c r="F72" i="3"/>
  <c r="F71" i="3"/>
  <c r="E72" i="3"/>
  <c r="E71" i="3"/>
  <c r="F70" i="3"/>
  <c r="F69" i="3"/>
  <c r="E70" i="3"/>
  <c r="E69" i="3"/>
  <c r="F68" i="3"/>
  <c r="F67" i="3"/>
  <c r="E68" i="3"/>
  <c r="E67" i="3"/>
  <c r="F62" i="3"/>
  <c r="F61" i="3"/>
  <c r="F60" i="3"/>
  <c r="F59" i="3"/>
  <c r="F58" i="3"/>
  <c r="E62" i="3"/>
  <c r="E61" i="3"/>
  <c r="E60" i="3"/>
  <c r="E59" i="3"/>
  <c r="E58" i="3"/>
  <c r="F50" i="3"/>
  <c r="F49" i="3"/>
  <c r="E50" i="3"/>
  <c r="E49" i="3"/>
  <c r="F48" i="3"/>
  <c r="E48" i="3"/>
  <c r="F47" i="3"/>
  <c r="E47" i="3"/>
  <c r="F46" i="3"/>
  <c r="E46" i="3"/>
  <c r="F35" i="3"/>
  <c r="E35" i="3"/>
  <c r="F33" i="3"/>
  <c r="E33" i="3"/>
  <c r="F32" i="3"/>
  <c r="E32" i="3"/>
  <c r="F28" i="3"/>
  <c r="E28" i="3"/>
  <c r="F27" i="3"/>
  <c r="E27" i="3"/>
  <c r="F21" i="3"/>
  <c r="F20" i="3"/>
  <c r="F19" i="3"/>
  <c r="F18" i="3"/>
  <c r="F17" i="3"/>
  <c r="F16" i="3"/>
  <c r="E21" i="3"/>
  <c r="E20" i="3"/>
  <c r="E19" i="3"/>
  <c r="E18" i="3"/>
  <c r="E17" i="3"/>
  <c r="E16" i="3"/>
  <c r="F40" i="3"/>
  <c r="F39" i="3"/>
  <c r="F38" i="3"/>
  <c r="F37" i="3"/>
  <c r="F36" i="3"/>
  <c r="E40" i="3"/>
  <c r="E39" i="3"/>
  <c r="E38" i="3"/>
  <c r="E37" i="3"/>
  <c r="E36" i="3"/>
  <c r="F583" i="3"/>
  <c r="F582" i="3"/>
  <c r="F581" i="3"/>
  <c r="E583" i="3"/>
  <c r="E582" i="3"/>
  <c r="E581" i="3"/>
  <c r="E574" i="3"/>
  <c r="E573" i="3"/>
  <c r="F564" i="3"/>
  <c r="F552" i="3"/>
  <c r="F547" i="3"/>
  <c r="E552" i="3"/>
  <c r="F488" i="3"/>
  <c r="F487" i="3"/>
  <c r="E488" i="3"/>
  <c r="E487" i="3"/>
  <c r="F481" i="3"/>
  <c r="E481" i="3"/>
  <c r="E475" i="3"/>
  <c r="E474" i="3"/>
  <c r="E473" i="3"/>
  <c r="E440" i="3"/>
  <c r="F440" i="3"/>
  <c r="F439" i="3"/>
  <c r="E400" i="3"/>
  <c r="E397" i="3"/>
  <c r="F395" i="3"/>
  <c r="F394" i="3"/>
  <c r="E373" i="3"/>
  <c r="F364" i="3"/>
  <c r="F363" i="3"/>
  <c r="F362" i="3"/>
  <c r="E325" i="3"/>
  <c r="E321" i="3"/>
  <c r="E305" i="3"/>
  <c r="E302" i="3"/>
  <c r="F301" i="3"/>
  <c r="F300" i="3"/>
  <c r="F299" i="3"/>
  <c r="F222" i="3"/>
  <c r="F221" i="3"/>
  <c r="F220" i="3"/>
  <c r="F165" i="3"/>
  <c r="E165" i="3"/>
  <c r="F156" i="3"/>
  <c r="F155" i="3"/>
  <c r="F154" i="3"/>
  <c r="E31" i="3"/>
  <c r="E30" i="3"/>
  <c r="E29" i="3"/>
  <c r="E318" i="3"/>
  <c r="E317" i="3"/>
  <c r="F31" i="3"/>
  <c r="F30" i="3"/>
  <c r="F29" i="3"/>
  <c r="E547" i="3"/>
  <c r="F91" i="3"/>
  <c r="E91" i="3"/>
  <c r="F197" i="3"/>
  <c r="F196" i="3"/>
  <c r="F190" i="3"/>
  <c r="E197" i="3"/>
  <c r="E196" i="3"/>
  <c r="E190" i="3"/>
  <c r="F108" i="3"/>
  <c r="F100" i="3"/>
  <c r="E108" i="3"/>
  <c r="E100" i="3"/>
  <c r="E396" i="3"/>
  <c r="E395" i="3"/>
  <c r="E394" i="3"/>
  <c r="E572" i="3"/>
  <c r="E571" i="3"/>
  <c r="E570" i="3"/>
  <c r="F449" i="3"/>
  <c r="E372" i="3"/>
  <c r="F480" i="3"/>
  <c r="E480" i="3"/>
  <c r="E439" i="3"/>
  <c r="E438" i="3"/>
  <c r="E437" i="3"/>
  <c r="E436" i="3"/>
  <c r="F438" i="3"/>
  <c r="F437" i="3"/>
  <c r="F436" i="3"/>
  <c r="E76" i="3"/>
  <c r="F76" i="3"/>
  <c r="F26" i="3"/>
  <c r="F25" i="3"/>
  <c r="F24" i="3"/>
  <c r="F45" i="3"/>
  <c r="F44" i="3"/>
  <c r="F43" i="3"/>
  <c r="F42" i="3"/>
  <c r="E45" i="3"/>
  <c r="E44" i="3"/>
  <c r="E43" i="3"/>
  <c r="E42" i="3"/>
  <c r="E26" i="3"/>
  <c r="E25" i="3"/>
  <c r="E24" i="3"/>
  <c r="F316" i="3"/>
  <c r="F315" i="3"/>
  <c r="E222" i="3"/>
  <c r="E221" i="3"/>
  <c r="E220" i="3"/>
  <c r="F86" i="3"/>
  <c r="F85" i="3"/>
  <c r="E564" i="3"/>
  <c r="E86" i="3"/>
  <c r="E85" i="3"/>
  <c r="F244" i="3"/>
  <c r="F243" i="3"/>
  <c r="F242" i="3"/>
  <c r="F66" i="3"/>
  <c r="E66" i="3"/>
  <c r="E276" i="3"/>
  <c r="F546" i="3"/>
  <c r="F545" i="3"/>
  <c r="F536" i="3"/>
  <c r="E301" i="3"/>
  <c r="E300" i="3"/>
  <c r="E299" i="3"/>
  <c r="E164" i="3"/>
  <c r="E163" i="3"/>
  <c r="F164" i="3"/>
  <c r="F163" i="3"/>
  <c r="E244" i="3"/>
  <c r="E243" i="3"/>
  <c r="E364" i="3"/>
  <c r="E363" i="3"/>
  <c r="E242" i="3"/>
  <c r="E206" i="3"/>
  <c r="E316" i="3"/>
  <c r="E315" i="3"/>
  <c r="E75" i="3"/>
  <c r="E74" i="3"/>
  <c r="E73" i="3"/>
  <c r="F75" i="3"/>
  <c r="F74" i="3"/>
  <c r="F73" i="3"/>
  <c r="E449" i="3"/>
  <c r="F65" i="3"/>
  <c r="F64" i="3"/>
  <c r="E65" i="3"/>
  <c r="E64" i="3"/>
  <c r="F448" i="3"/>
  <c r="F447" i="3"/>
  <c r="F298" i="3"/>
  <c r="E362" i="3"/>
  <c r="F206" i="3"/>
  <c r="F162" i="3"/>
  <c r="F144" i="3"/>
  <c r="E162" i="3"/>
  <c r="E144" i="3"/>
  <c r="F23" i="3"/>
  <c r="F22" i="3"/>
  <c r="E23" i="3"/>
  <c r="E22" i="3"/>
  <c r="E546" i="3"/>
  <c r="E545" i="3"/>
  <c r="E536" i="3"/>
  <c r="E63" i="3"/>
  <c r="E15" i="3"/>
  <c r="F63" i="3"/>
  <c r="F15" i="3"/>
  <c r="E298" i="3"/>
  <c r="E448" i="3"/>
  <c r="E447" i="3"/>
  <c r="F14" i="3"/>
  <c r="E14" i="3"/>
  <c r="G613" i="2"/>
  <c r="G612" i="2"/>
  <c r="G611" i="2"/>
  <c r="G610" i="2"/>
  <c r="G609" i="2"/>
  <c r="F613" i="2"/>
  <c r="F612" i="2"/>
  <c r="F611" i="2"/>
  <c r="F610" i="2"/>
  <c r="F609" i="2"/>
  <c r="G591" i="2"/>
  <c r="G536" i="2"/>
  <c r="F536" i="2"/>
  <c r="G534" i="2"/>
  <c r="G533" i="2"/>
  <c r="F534" i="2"/>
  <c r="F533" i="2"/>
  <c r="G531" i="2"/>
  <c r="G530" i="2"/>
  <c r="F531" i="2"/>
  <c r="F530" i="2"/>
  <c r="G528" i="2"/>
  <c r="G527" i="2"/>
  <c r="F528" i="2"/>
  <c r="F527" i="2"/>
  <c r="G525" i="2"/>
  <c r="F525" i="2"/>
  <c r="G523" i="2"/>
  <c r="F523" i="2"/>
  <c r="G520" i="2"/>
  <c r="G519" i="2"/>
  <c r="F520" i="2"/>
  <c r="F519" i="2"/>
  <c r="G505" i="2"/>
  <c r="F505" i="2"/>
  <c r="G497" i="2"/>
  <c r="F497" i="2"/>
  <c r="G495" i="2"/>
  <c r="F495" i="2"/>
  <c r="G489" i="2"/>
  <c r="G488" i="2"/>
  <c r="G487" i="2"/>
  <c r="G486" i="2"/>
  <c r="G485" i="2"/>
  <c r="F489" i="2"/>
  <c r="F488" i="2"/>
  <c r="F487" i="2"/>
  <c r="F486" i="2"/>
  <c r="F485" i="2"/>
  <c r="G476" i="2"/>
  <c r="G475" i="2"/>
  <c r="G468" i="2"/>
  <c r="G467" i="2"/>
  <c r="G466" i="2"/>
  <c r="G465" i="2"/>
  <c r="G464" i="2"/>
  <c r="F468" i="2"/>
  <c r="F467" i="2"/>
  <c r="F466" i="2"/>
  <c r="F465" i="2"/>
  <c r="F464" i="2"/>
  <c r="G462" i="2"/>
  <c r="G461" i="2"/>
  <c r="G460" i="2"/>
  <c r="F462" i="2"/>
  <c r="F461" i="2"/>
  <c r="F460" i="2"/>
  <c r="G458" i="2"/>
  <c r="G457" i="2"/>
  <c r="G456" i="2"/>
  <c r="F458" i="2"/>
  <c r="F457" i="2"/>
  <c r="F456" i="2"/>
  <c r="F446" i="2"/>
  <c r="G446" i="2"/>
  <c r="G428" i="2"/>
  <c r="G423" i="2"/>
  <c r="G422" i="2"/>
  <c r="G421" i="2"/>
  <c r="F423" i="2"/>
  <c r="F422" i="2"/>
  <c r="F421" i="2"/>
  <c r="G419" i="2"/>
  <c r="G418" i="2"/>
  <c r="G417" i="2"/>
  <c r="F419" i="2"/>
  <c r="F418" i="2"/>
  <c r="F417" i="2"/>
  <c r="G411" i="2"/>
  <c r="G408" i="2"/>
  <c r="G403" i="2"/>
  <c r="G402" i="2"/>
  <c r="G401" i="2"/>
  <c r="F403" i="2"/>
  <c r="F402" i="2"/>
  <c r="F401" i="2"/>
  <c r="G399" i="2"/>
  <c r="G398" i="2"/>
  <c r="G397" i="2"/>
  <c r="F399" i="2"/>
  <c r="F398" i="2"/>
  <c r="F397" i="2"/>
  <c r="G391" i="2"/>
  <c r="G389" i="2"/>
  <c r="G382" i="2"/>
  <c r="G368" i="2"/>
  <c r="G364" i="2"/>
  <c r="F352" i="2"/>
  <c r="G348" i="2"/>
  <c r="G339" i="2"/>
  <c r="G338" i="2"/>
  <c r="G337" i="2"/>
  <c r="G336" i="2"/>
  <c r="G335" i="2"/>
  <c r="F339" i="2"/>
  <c r="F338" i="2"/>
  <c r="F337" i="2"/>
  <c r="F336" i="2"/>
  <c r="F335" i="2"/>
  <c r="G345" i="2"/>
  <c r="G361" i="2"/>
  <c r="G586" i="2"/>
  <c r="G494" i="2"/>
  <c r="F494" i="2"/>
  <c r="F544" i="2"/>
  <c r="F543" i="2"/>
  <c r="G544" i="2"/>
  <c r="G543" i="2"/>
  <c r="G386" i="2"/>
  <c r="G474" i="2"/>
  <c r="G473" i="2"/>
  <c r="G472" i="2"/>
  <c r="D513" i="5"/>
  <c r="G407" i="2"/>
  <c r="F416" i="2"/>
  <c r="F415" i="2"/>
  <c r="C364" i="5"/>
  <c r="G416" i="2"/>
  <c r="G415" i="2"/>
  <c r="D364" i="5"/>
  <c r="G334" i="2"/>
  <c r="D164" i="5"/>
  <c r="F334" i="2"/>
  <c r="C164" i="5"/>
  <c r="G427" i="2"/>
  <c r="G522" i="2"/>
  <c r="G518" i="2"/>
  <c r="F522" i="2"/>
  <c r="F518" i="2"/>
  <c r="G445" i="2"/>
  <c r="G396" i="2"/>
  <c r="F396" i="2"/>
  <c r="G326" i="2"/>
  <c r="F326" i="2"/>
  <c r="G301" i="2"/>
  <c r="G300" i="2"/>
  <c r="G299" i="2"/>
  <c r="G298" i="2"/>
  <c r="F301" i="2"/>
  <c r="F300" i="2"/>
  <c r="F299" i="2"/>
  <c r="F298" i="2"/>
  <c r="G296" i="2"/>
  <c r="F296" i="2"/>
  <c r="G294" i="2"/>
  <c r="F294" i="2"/>
  <c r="G289" i="2"/>
  <c r="G288" i="2"/>
  <c r="G287" i="2"/>
  <c r="G286" i="2"/>
  <c r="F289" i="2"/>
  <c r="F288" i="2"/>
  <c r="F287" i="2"/>
  <c r="F286" i="2"/>
  <c r="G283" i="2"/>
  <c r="G282" i="2"/>
  <c r="G281" i="2"/>
  <c r="G270" i="2"/>
  <c r="G269" i="2"/>
  <c r="G268" i="2"/>
  <c r="G267" i="2"/>
  <c r="G266" i="2"/>
  <c r="F264" i="2"/>
  <c r="F261" i="2"/>
  <c r="G259" i="2"/>
  <c r="G258" i="2"/>
  <c r="F259" i="2"/>
  <c r="F258" i="2"/>
  <c r="F230" i="2"/>
  <c r="F228" i="2"/>
  <c r="F226" i="2"/>
  <c r="G198" i="2"/>
  <c r="G197" i="2"/>
  <c r="F198" i="2"/>
  <c r="F197" i="2"/>
  <c r="G184" i="2"/>
  <c r="G183" i="2"/>
  <c r="F184" i="2"/>
  <c r="F183" i="2"/>
  <c r="G178" i="2"/>
  <c r="F178" i="2"/>
  <c r="G172" i="2"/>
  <c r="G169" i="2"/>
  <c r="F172" i="2"/>
  <c r="F169" i="2"/>
  <c r="G167" i="2"/>
  <c r="G164" i="2"/>
  <c r="F167" i="2"/>
  <c r="F164" i="2"/>
  <c r="G162" i="2"/>
  <c r="F162" i="2"/>
  <c r="G160" i="2"/>
  <c r="F160" i="2"/>
  <c r="G158" i="2"/>
  <c r="F158" i="2"/>
  <c r="G156" i="2"/>
  <c r="F156" i="2"/>
  <c r="G148" i="2"/>
  <c r="G147" i="2"/>
  <c r="F148" i="2"/>
  <c r="F147" i="2"/>
  <c r="G127" i="2"/>
  <c r="G126" i="2"/>
  <c r="F127" i="2"/>
  <c r="F126" i="2"/>
  <c r="G116" i="2"/>
  <c r="G115" i="2"/>
  <c r="G114" i="2"/>
  <c r="F116" i="2"/>
  <c r="F115" i="2"/>
  <c r="F114" i="2"/>
  <c r="G93" i="2"/>
  <c r="G92" i="2"/>
  <c r="G91" i="2"/>
  <c r="G90" i="2"/>
  <c r="F93" i="2"/>
  <c r="F92" i="2"/>
  <c r="F91" i="2"/>
  <c r="F90" i="2"/>
  <c r="G136" i="2"/>
  <c r="G135" i="2"/>
  <c r="F136" i="2"/>
  <c r="F135" i="2"/>
  <c r="G133" i="2"/>
  <c r="G132" i="2"/>
  <c r="F133" i="2"/>
  <c r="F132" i="2"/>
  <c r="G88" i="2"/>
  <c r="F88" i="2"/>
  <c r="G86" i="2"/>
  <c r="F86" i="2"/>
  <c r="G78" i="2"/>
  <c r="F78" i="2"/>
  <c r="G75" i="2"/>
  <c r="G70" i="2"/>
  <c r="F70" i="2"/>
  <c r="G68" i="2"/>
  <c r="F68" i="2"/>
  <c r="G66" i="2"/>
  <c r="F66" i="2"/>
  <c r="G60" i="2"/>
  <c r="G59" i="2"/>
  <c r="G58" i="2"/>
  <c r="G57" i="2"/>
  <c r="D52" i="5"/>
  <c r="F60" i="2"/>
  <c r="F59" i="2"/>
  <c r="F58" i="2"/>
  <c r="F57" i="2"/>
  <c r="C52" i="5"/>
  <c r="G49" i="2"/>
  <c r="G48" i="2"/>
  <c r="G47" i="2"/>
  <c r="G46" i="2"/>
  <c r="G45" i="2"/>
  <c r="D36" i="5"/>
  <c r="F49" i="2"/>
  <c r="F48" i="2"/>
  <c r="F47" i="2"/>
  <c r="F46" i="2"/>
  <c r="F45" i="2"/>
  <c r="C36" i="5"/>
  <c r="G39" i="2"/>
  <c r="G38" i="2"/>
  <c r="G35" i="2"/>
  <c r="G34" i="2"/>
  <c r="G33" i="2"/>
  <c r="G29" i="2"/>
  <c r="G28" i="2"/>
  <c r="G27" i="2"/>
  <c r="G26" i="2"/>
  <c r="G25" i="2"/>
  <c r="F29" i="2"/>
  <c r="F28" i="2"/>
  <c r="F27" i="2"/>
  <c r="F26" i="2"/>
  <c r="G360" i="2"/>
  <c r="D16" i="5"/>
  <c r="F25" i="2"/>
  <c r="C16" i="5"/>
  <c r="F118" i="2"/>
  <c r="F108" i="2"/>
  <c r="G517" i="2"/>
  <c r="G516" i="2"/>
  <c r="F517" i="2"/>
  <c r="F516" i="2"/>
  <c r="F493" i="2"/>
  <c r="F492" i="2"/>
  <c r="G493" i="2"/>
  <c r="G492" i="2"/>
  <c r="G74" i="2"/>
  <c r="G73" i="2"/>
  <c r="F305" i="2"/>
  <c r="G471" i="2"/>
  <c r="G175" i="2"/>
  <c r="G174" i="2"/>
  <c r="F175" i="2"/>
  <c r="F174" i="2"/>
  <c r="G323" i="2"/>
  <c r="G322" i="2"/>
  <c r="F323" i="2"/>
  <c r="F322" i="2"/>
  <c r="F225" i="2"/>
  <c r="G196" i="2"/>
  <c r="G195" i="2"/>
  <c r="G280" i="2"/>
  <c r="G279" i="2"/>
  <c r="D437" i="5"/>
  <c r="G293" i="2"/>
  <c r="G292" i="2"/>
  <c r="G291" i="2"/>
  <c r="G285" i="2"/>
  <c r="F293" i="2"/>
  <c r="F292" i="2"/>
  <c r="F291" i="2"/>
  <c r="F285" i="2"/>
  <c r="G182" i="2"/>
  <c r="G181" i="2"/>
  <c r="G180" i="2"/>
  <c r="F182" i="2"/>
  <c r="F181" i="2"/>
  <c r="F180" i="2"/>
  <c r="G131" i="2"/>
  <c r="G130" i="2"/>
  <c r="G129" i="2"/>
  <c r="D162" i="5"/>
  <c r="G118" i="2"/>
  <c r="F131" i="2"/>
  <c r="F130" i="2"/>
  <c r="F129" i="2"/>
  <c r="C162" i="5"/>
  <c r="G32" i="2"/>
  <c r="G31" i="2"/>
  <c r="D22" i="5"/>
  <c r="G85" i="2"/>
  <c r="G84" i="2"/>
  <c r="F85" i="2"/>
  <c r="F84" i="2"/>
  <c r="F382" i="2"/>
  <c r="G491" i="2"/>
  <c r="D215" i="5"/>
  <c r="G484" i="2"/>
  <c r="F491" i="2"/>
  <c r="C215" i="5"/>
  <c r="F484" i="2"/>
  <c r="G108" i="2"/>
  <c r="G107" i="2"/>
  <c r="D141" i="5"/>
  <c r="F107" i="2"/>
  <c r="C141" i="5"/>
  <c r="G305" i="2"/>
  <c r="G304" i="2"/>
  <c r="G303" i="2"/>
  <c r="D474" i="5"/>
  <c r="F304" i="2"/>
  <c r="G72" i="2"/>
  <c r="F303" i="2"/>
  <c r="C474" i="5"/>
  <c r="F476" i="2"/>
  <c r="F475" i="2"/>
  <c r="F431" i="2"/>
  <c r="F428" i="2"/>
  <c r="F411" i="2"/>
  <c r="F408" i="2"/>
  <c r="F391" i="2"/>
  <c r="F389" i="2"/>
  <c r="F368" i="2"/>
  <c r="F364" i="2"/>
  <c r="F348" i="2"/>
  <c r="F345" i="2"/>
  <c r="F361" i="2"/>
  <c r="F386" i="2"/>
  <c r="F474" i="2"/>
  <c r="F473" i="2"/>
  <c r="F472" i="2"/>
  <c r="F427" i="2"/>
  <c r="F360" i="2"/>
  <c r="F359" i="2"/>
  <c r="F358" i="2"/>
  <c r="C513" i="5"/>
  <c r="F471" i="2"/>
  <c r="F591" i="2"/>
  <c r="G585" i="2"/>
  <c r="G584" i="2"/>
  <c r="G575" i="2"/>
  <c r="G570" i="2"/>
  <c r="G569" i="2"/>
  <c r="G568" i="2"/>
  <c r="F570" i="2"/>
  <c r="F569" i="2"/>
  <c r="F568" i="2"/>
  <c r="G504" i="2"/>
  <c r="G503" i="2"/>
  <c r="G502" i="2"/>
  <c r="F504" i="2"/>
  <c r="F503" i="2"/>
  <c r="F502" i="2"/>
  <c r="G455" i="2"/>
  <c r="G454" i="2"/>
  <c r="G453" i="2"/>
  <c r="F455" i="2"/>
  <c r="F454" i="2"/>
  <c r="F453" i="2"/>
  <c r="F445" i="2"/>
  <c r="G444" i="2"/>
  <c r="G443" i="2"/>
  <c r="G442" i="2"/>
  <c r="D404" i="5"/>
  <c r="F407" i="2"/>
  <c r="F406" i="2"/>
  <c r="F405" i="2"/>
  <c r="G406" i="2"/>
  <c r="G405" i="2"/>
  <c r="D429" i="5"/>
  <c r="G542" i="2"/>
  <c r="G483" i="2"/>
  <c r="C429" i="5"/>
  <c r="F542" i="2"/>
  <c r="F586" i="2"/>
  <c r="F585" i="2"/>
  <c r="F584" i="2"/>
  <c r="F575" i="2"/>
  <c r="C353" i="5"/>
  <c r="D353" i="5"/>
  <c r="D488" i="5"/>
  <c r="D486" i="5"/>
  <c r="F444" i="2"/>
  <c r="F443" i="2"/>
  <c r="F442" i="2"/>
  <c r="C404" i="5"/>
  <c r="G359" i="2"/>
  <c r="G358" i="2"/>
  <c r="D327" i="5"/>
  <c r="D416" i="5"/>
  <c r="G426" i="2"/>
  <c r="G425" i="2"/>
  <c r="D374" i="5"/>
  <c r="F426" i="2"/>
  <c r="F425" i="2"/>
  <c r="C374" i="5"/>
  <c r="C327" i="5"/>
  <c r="G344" i="2"/>
  <c r="G343" i="2"/>
  <c r="G342" i="2"/>
  <c r="D315" i="5"/>
  <c r="F344" i="2"/>
  <c r="F343" i="2"/>
  <c r="F342" i="2"/>
  <c r="C315" i="5"/>
  <c r="G321" i="2"/>
  <c r="G320" i="2"/>
  <c r="F321" i="2"/>
  <c r="F320" i="2"/>
  <c r="C443" i="5"/>
  <c r="F283" i="2"/>
  <c r="F282" i="2"/>
  <c r="F281" i="2"/>
  <c r="D308" i="5"/>
  <c r="F270" i="2"/>
  <c r="F269" i="2"/>
  <c r="F268" i="2"/>
  <c r="F267" i="2"/>
  <c r="G257" i="2"/>
  <c r="G256" i="2"/>
  <c r="F257" i="2"/>
  <c r="F256" i="2"/>
  <c r="G202" i="2"/>
  <c r="G201" i="2"/>
  <c r="G200" i="2"/>
  <c r="D248" i="5"/>
  <c r="F202" i="2"/>
  <c r="F201" i="2"/>
  <c r="F200" i="2"/>
  <c r="C248" i="5"/>
  <c r="F196" i="2"/>
  <c r="F195" i="2"/>
  <c r="G189" i="2"/>
  <c r="G188" i="2"/>
  <c r="G187" i="2"/>
  <c r="D231" i="5"/>
  <c r="F189" i="2"/>
  <c r="F188" i="2"/>
  <c r="F155" i="2"/>
  <c r="F154" i="2"/>
  <c r="G155" i="2"/>
  <c r="G146" i="2"/>
  <c r="G145" i="2"/>
  <c r="G144" i="2"/>
  <c r="F146" i="2"/>
  <c r="F145" i="2"/>
  <c r="F144" i="2"/>
  <c r="G103" i="2"/>
  <c r="G102" i="2"/>
  <c r="G101" i="2"/>
  <c r="G100" i="2"/>
  <c r="G99" i="2"/>
  <c r="F103" i="2"/>
  <c r="F102" i="2"/>
  <c r="F101" i="2"/>
  <c r="F100" i="2"/>
  <c r="F99" i="2"/>
  <c r="F75" i="2"/>
  <c r="F74" i="2"/>
  <c r="G65" i="2"/>
  <c r="F65" i="2"/>
  <c r="F64" i="2"/>
  <c r="F63" i="2"/>
  <c r="F39" i="2"/>
  <c r="F38" i="2"/>
  <c r="F35" i="2"/>
  <c r="F34" i="2"/>
  <c r="F33" i="2"/>
  <c r="F19" i="2"/>
  <c r="F18" i="2"/>
  <c r="F17" i="2"/>
  <c r="F16" i="2"/>
  <c r="G19" i="2"/>
  <c r="G18" i="2"/>
  <c r="G17" i="2"/>
  <c r="G16" i="2"/>
  <c r="F483" i="2"/>
  <c r="D415" i="5"/>
  <c r="F266" i="2"/>
  <c r="C308" i="5"/>
  <c r="D128" i="5"/>
  <c r="D127" i="5"/>
  <c r="C128" i="5"/>
  <c r="C127" i="5"/>
  <c r="D178" i="5"/>
  <c r="C178" i="5"/>
  <c r="F73" i="2"/>
  <c r="F72" i="2"/>
  <c r="F62" i="2"/>
  <c r="G64" i="2"/>
  <c r="G63" i="2"/>
  <c r="D314" i="5"/>
  <c r="C488" i="5"/>
  <c r="C486" i="5"/>
  <c r="F319" i="2"/>
  <c r="C520" i="5"/>
  <c r="C519" i="5"/>
  <c r="G15" i="2"/>
  <c r="G14" i="2"/>
  <c r="D42" i="5"/>
  <c r="G278" i="2"/>
  <c r="D443" i="5"/>
  <c r="D436" i="5"/>
  <c r="C416" i="5"/>
  <c r="C415" i="5"/>
  <c r="C314" i="5"/>
  <c r="F15" i="2"/>
  <c r="F14" i="2"/>
  <c r="C42" i="5"/>
  <c r="G319" i="2"/>
  <c r="D520" i="5"/>
  <c r="D519" i="5"/>
  <c r="F280" i="2"/>
  <c r="F279" i="2"/>
  <c r="F187" i="2"/>
  <c r="C231" i="5"/>
  <c r="F32" i="2"/>
  <c r="F31" i="2"/>
  <c r="G341" i="2"/>
  <c r="G333" i="2"/>
  <c r="F341" i="2"/>
  <c r="F333" i="2"/>
  <c r="G222" i="2"/>
  <c r="D268" i="5"/>
  <c r="F224" i="2"/>
  <c r="F223" i="2"/>
  <c r="F222" i="2"/>
  <c r="C268" i="5"/>
  <c r="F153" i="2"/>
  <c r="G154" i="2"/>
  <c r="G153" i="2"/>
  <c r="G62" i="2"/>
  <c r="D57" i="5"/>
  <c r="D15" i="5"/>
  <c r="C22" i="5"/>
  <c r="F24" i="2"/>
  <c r="D230" i="5"/>
  <c r="F278" i="2"/>
  <c r="C437" i="5"/>
  <c r="C436" i="5"/>
  <c r="C230" i="5"/>
  <c r="G186" i="2"/>
  <c r="G152" i="2"/>
  <c r="G143" i="2"/>
  <c r="F152" i="2"/>
  <c r="F143" i="2"/>
  <c r="F186" i="2"/>
  <c r="G24" i="2"/>
  <c r="G23" i="2"/>
  <c r="G13" i="2"/>
  <c r="F23" i="2"/>
  <c r="C57" i="5"/>
  <c r="C15" i="5"/>
  <c r="D184" i="5"/>
  <c r="C184" i="5"/>
  <c r="C163" i="5"/>
  <c r="D163" i="5"/>
  <c r="D14" i="5"/>
  <c r="C14" i="5"/>
  <c r="F13" i="2"/>
</calcChain>
</file>

<file path=xl/sharedStrings.xml><?xml version="1.0" encoding="utf-8"?>
<sst xmlns="http://schemas.openxmlformats.org/spreadsheetml/2006/main" count="6528" uniqueCount="783">
  <si>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</si>
  <si>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</si>
  <si>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</si>
  <si>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</si>
  <si>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</si>
  <si>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</si>
  <si>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</si>
  <si>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</si>
  <si>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</si>
  <si>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</si>
  <si>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</si>
  <si>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</si>
  <si>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</si>
  <si>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</si>
  <si>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</si>
  <si>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</si>
  <si>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</si>
  <si>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</si>
  <si>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</si>
  <si>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</si>
  <si>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</si>
  <si>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</si>
  <si>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</si>
  <si>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</si>
  <si>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</si>
  <si>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</si>
  <si>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</si>
  <si>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</si>
  <si>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</si>
  <si>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</si>
  <si>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</si>
  <si>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</si>
  <si>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</si>
  <si>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</si>
  <si>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</si>
  <si>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</si>
  <si>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</si>
  <si>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</si>
  <si>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</si>
  <si>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</si>
  <si>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</si>
  <si>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</si>
  <si>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</si>
  <si>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</si>
  <si>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</si>
  <si>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</si>
  <si>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</si>
  <si>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</si>
  <si>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</si>
  <si>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</si>
  <si>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</si>
  <si>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</si>
  <si>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</si>
  <si>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</si>
  <si>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</si>
  <si>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</si>
  <si>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9940020020</t>
  </si>
  <si>
    <t>0300</t>
  </si>
  <si>
    <t>0304</t>
  </si>
  <si>
    <t>0309</t>
  </si>
  <si>
    <t>1000000000</t>
  </si>
  <si>
    <t>1020000000</t>
  </si>
  <si>
    <t>1020100000</t>
  </si>
  <si>
    <t>1020120010</t>
  </si>
  <si>
    <t>0310</t>
  </si>
  <si>
    <t>1030000000</t>
  </si>
  <si>
    <t>1030100000</t>
  </si>
  <si>
    <t>1030120010</t>
  </si>
  <si>
    <t>1040000000</t>
  </si>
  <si>
    <t>1040100000</t>
  </si>
  <si>
    <t>1040120020</t>
  </si>
  <si>
    <t>1040120030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</si>
  <si>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</si>
  <si>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</si>
  <si>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</si>
  <si>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</si>
  <si>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</si>
  <si>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</si>
  <si>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</si>
  <si>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</si>
  <si>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</si>
  <si>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</si>
  <si>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</si>
  <si>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</si>
  <si>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</si>
  <si>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</si>
  <si>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</si>
  <si>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</si>
  <si>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</si>
  <si>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</si>
  <si>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</si>
  <si>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</si>
  <si>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</si>
  <si>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</si>
  <si>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</si>
  <si>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</si>
  <si>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</si>
  <si>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</si>
  <si>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</si>
  <si>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</si>
  <si>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</si>
  <si>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</si>
  <si>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</si>
  <si>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</si>
  <si>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</si>
  <si>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</si>
  <si>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</si>
  <si>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</si>
  <si>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</si>
  <si>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</si>
  <si>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</si>
  <si>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</si>
  <si>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0510120020</t>
  </si>
  <si>
    <t>0510200000</t>
  </si>
  <si>
    <t>0510220030</t>
  </si>
  <si>
    <t>0510220040</t>
  </si>
  <si>
    <t>0510220050</t>
  </si>
  <si>
    <t>0510400000</t>
  </si>
  <si>
    <t>0503</t>
  </si>
  <si>
    <t>0540100000</t>
  </si>
  <si>
    <t>0540120010</t>
  </si>
  <si>
    <t>0540120020</t>
  </si>
  <si>
    <t>0540120030</t>
  </si>
  <si>
    <t>0540220060</t>
  </si>
  <si>
    <t>0540220070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</si>
  <si>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</si>
  <si>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</si>
  <si>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</si>
  <si>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</si>
  <si>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</si>
  <si>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</si>
  <si>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</si>
  <si>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</si>
  <si>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</si>
  <si>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</si>
  <si>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</si>
  <si>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</si>
  <si>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</si>
  <si>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</si>
  <si>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</si>
  <si>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</si>
  <si>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</si>
  <si>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</si>
  <si>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</si>
  <si>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</si>
  <si>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</si>
  <si>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</si>
  <si>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</si>
  <si>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</si>
  <si>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</si>
  <si>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</si>
  <si>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</si>
  <si>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</si>
  <si>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</si>
  <si>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</si>
  <si>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</si>
  <si>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</si>
  <si>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</si>
  <si>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</si>
  <si>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</si>
  <si>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</si>
  <si>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</si>
  <si>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</si>
  <si>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</si>
  <si>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</si>
  <si>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</si>
  <si>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</si>
  <si>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</si>
  <si>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</si>
  <si>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</si>
  <si>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</si>
  <si>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</si>
  <si>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</si>
  <si>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</si>
  <si>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</si>
  <si>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</si>
  <si>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</si>
  <si>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</si>
  <si>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</si>
  <si>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</si>
  <si>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</si>
  <si>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</si>
  <si>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</si>
  <si>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</si>
  <si>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</si>
  <si>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</si>
  <si>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</si>
  <si>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</si>
  <si>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</si>
  <si>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</si>
  <si>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</si>
  <si>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</si>
  <si>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</si>
  <si>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</si>
  <si>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</si>
  <si>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</si>
  <si>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</si>
  <si>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</si>
  <si>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</si>
  <si>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</si>
  <si>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</si>
  <si>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</si>
  <si>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</si>
  <si>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</si>
  <si>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</si>
  <si>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</si>
  <si>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</si>
  <si>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</si>
  <si>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</si>
  <si>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</si>
  <si>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</si>
  <si>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</si>
  <si>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</si>
  <si>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</si>
  <si>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</si>
  <si>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</si>
  <si>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</si>
  <si>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</si>
  <si>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</si>
  <si>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</si>
  <si>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</si>
  <si>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</si>
  <si>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</si>
  <si>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</si>
  <si>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</si>
  <si>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</si>
  <si>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</si>
  <si>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</si>
  <si>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</si>
  <si>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</si>
  <si>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</si>
  <si>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</si>
  <si>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</si>
  <si>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</si>
  <si>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</si>
  <si>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</si>
  <si>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</si>
  <si>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</si>
  <si>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</si>
  <si>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</si>
  <si>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</si>
  <si>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</si>
  <si>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</si>
  <si>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</si>
  <si>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</si>
  <si>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</si>
  <si>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</si>
  <si>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</si>
  <si>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</si>
  <si>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</si>
  <si>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</si>
  <si>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</si>
  <si>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</si>
  <si>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</si>
  <si>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</si>
  <si>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</si>
  <si>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</si>
  <si>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</si>
  <si>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</si>
  <si>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</si>
  <si>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</si>
  <si>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</si>
  <si>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</si>
  <si>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</si>
  <si>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</si>
  <si>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</si>
  <si>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</si>
  <si>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</si>
  <si>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</si>
  <si>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</si>
  <si>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</si>
  <si>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</si>
  <si>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</si>
  <si>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</si>
  <si>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</si>
  <si>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</si>
  <si>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</si>
  <si>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</si>
  <si>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</si>
  <si>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</si>
  <si>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</si>
  <si>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</si>
  <si>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</si>
  <si>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</si>
  <si>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</si>
  <si>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</si>
  <si>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</si>
  <si>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</si>
  <si>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</si>
  <si>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</si>
  <si>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</si>
  <si>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</si>
  <si>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</si>
  <si>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</si>
  <si>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</si>
  <si>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</si>
  <si>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</si>
  <si>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</si>
  <si>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</si>
  <si>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</si>
  <si>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</si>
  <si>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</si>
  <si>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</si>
  <si>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</si>
  <si>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</si>
  <si>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</si>
  <si>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</si>
  <si>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</si>
  <si>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</si>
  <si>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</si>
  <si>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</si>
  <si>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</si>
  <si>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</si>
  <si>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</si>
  <si>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</si>
  <si>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</si>
  <si>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</si>
  <si>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</si>
  <si>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</si>
  <si>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</si>
  <si>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</si>
  <si>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</si>
  <si>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</si>
  <si>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</si>
  <si>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</si>
  <si>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</si>
  <si>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</si>
  <si>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</si>
  <si>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</si>
  <si>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</si>
  <si>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</si>
  <si>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</si>
  <si>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</si>
  <si>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</si>
  <si>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</si>
  <si>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</si>
  <si>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</si>
  <si>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</si>
  <si>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</si>
  <si>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</si>
  <si>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</si>
  <si>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</si>
  <si>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</si>
  <si>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</si>
  <si>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</si>
  <si>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</si>
  <si>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</si>
  <si>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</si>
  <si>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</si>
  <si>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</si>
  <si>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</si>
  <si>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</si>
  <si>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</si>
  <si>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</si>
  <si>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</si>
  <si>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</si>
  <si>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</si>
  <si>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</si>
  <si>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</si>
  <si>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</si>
  <si>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</si>
  <si>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</si>
  <si>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</si>
  <si>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</si>
  <si>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</si>
  <si>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</si>
  <si>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</si>
  <si>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</si>
  <si>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</si>
  <si>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</si>
  <si>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</si>
  <si>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</si>
  <si>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</si>
  <si>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</si>
  <si>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</si>
  <si>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</si>
  <si>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</si>
  <si>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</si>
  <si>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</si>
  <si>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</si>
  <si>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</si>
  <si>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</si>
  <si>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</si>
  <si>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</si>
  <si>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</si>
  <si>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</si>
  <si>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</si>
  <si>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</si>
  <si>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</si>
  <si>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</si>
  <si>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</si>
  <si>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</si>
  <si>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</si>
  <si>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</si>
  <si>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</si>
  <si>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</si>
  <si>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</si>
  <si>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</si>
  <si>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</si>
  <si>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</si>
  <si>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</si>
  <si>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</si>
  <si>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</si>
  <si>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</si>
  <si>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</si>
  <si>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</si>
  <si>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</si>
  <si>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</si>
  <si>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</si>
  <si>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</si>
  <si>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</si>
  <si>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</si>
  <si>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</si>
  <si>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</si>
  <si>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</si>
  <si>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</si>
  <si>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</si>
  <si>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</si>
  <si>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</si>
  <si>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</si>
  <si>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</si>
  <si>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</si>
  <si>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</si>
  <si>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</si>
  <si>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</si>
  <si>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</si>
  <si>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</si>
  <si>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</si>
  <si>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</si>
  <si>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</si>
  <si>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</si>
  <si>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</si>
  <si>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</si>
  <si>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</si>
  <si>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</si>
  <si>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</si>
  <si>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</si>
  <si>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</si>
  <si>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</si>
  <si>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</si>
  <si>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</si>
  <si>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</si>
  <si>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</si>
  <si>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</si>
  <si>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</si>
  <si>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</si>
  <si>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</si>
  <si>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</si>
  <si>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</si>
  <si>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</si>
  <si>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</si>
  <si>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</si>
  <si>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</si>
  <si>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</si>
  <si>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</si>
  <si>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</si>
  <si>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</si>
  <si>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</si>
  <si>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</si>
  <si>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</si>
  <si>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</si>
  <si>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</si>
  <si>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</si>
  <si>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</si>
  <si>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</si>
  <si>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</si>
  <si>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</si>
  <si>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</si>
  <si>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</si>
  <si>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</si>
  <si>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</si>
  <si>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</si>
  <si>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</si>
  <si>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</si>
  <si>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</si>
  <si>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</si>
  <si>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</si>
  <si>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</si>
  <si>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</si>
  <si>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</si>
  <si>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</si>
  <si>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</si>
  <si>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</si>
  <si>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</si>
  <si>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</si>
  <si>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</si>
  <si>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</si>
  <si>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</si>
  <si>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</si>
  <si>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</si>
  <si>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</si>
  <si>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</si>
  <si>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</si>
  <si>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</si>
  <si>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</si>
  <si>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</si>
  <si>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</si>
  <si>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</si>
  <si>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</si>
  <si>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</si>
  <si>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</si>
  <si>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</si>
  <si>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</si>
  <si>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</si>
  <si>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</si>
  <si>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</si>
  <si>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</si>
  <si>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</si>
  <si>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</si>
  <si>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</si>
  <si>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</si>
  <si>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</si>
  <si>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</si>
  <si>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</si>
  <si>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</si>
  <si>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</si>
  <si>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</si>
  <si>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</si>
  <si>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</si>
  <si>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</si>
  <si>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</si>
  <si>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</si>
  <si>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</si>
  <si>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</si>
  <si>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</si>
  <si>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</si>
  <si>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</si>
  <si>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</si>
  <si>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</si>
  <si>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</si>
  <si>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</si>
  <si>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</si>
  <si>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</si>
  <si>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</si>
  <si>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</si>
  <si>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</si>
  <si>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</si>
  <si>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</si>
  <si>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</si>
  <si>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</si>
  <si>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</si>
  <si>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</si>
  <si>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</si>
  <si>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</si>
  <si>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</si>
  <si>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</si>
  <si>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</si>
  <si>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</si>
  <si>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</si>
  <si>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</si>
  <si>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</si>
  <si>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к решению Кашинской городской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</si>
  <si>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</si>
  <si>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</si>
  <si>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</si>
  <si>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</si>
  <si>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</si>
  <si>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</si>
  <si>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</si>
  <si>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</si>
  <si>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</si>
  <si>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</si>
  <si>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</si>
  <si>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</si>
  <si>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</si>
  <si>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</si>
  <si>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</si>
  <si>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</si>
  <si>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</si>
  <si>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</si>
  <si>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</si>
  <si>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</si>
  <si>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</si>
  <si>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</si>
  <si>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</si>
  <si>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</si>
  <si>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</si>
  <si>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</si>
  <si>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</si>
  <si>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 xml:space="preserve"> Задача "Повышение уровня благоустройства дворовых и общественных территорий"</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</si>
  <si>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</si>
  <si>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</si>
  <si>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</si>
  <si>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0720300000</t>
  </si>
  <si>
    <t xml:space="preserve"> Задача "Содействие в решении жилищных проблем малоимущих многодетных семей"</t>
  </si>
  <si>
    <t>07203S0290</t>
  </si>
  <si>
    <t>Предоставление субсидий бюджетным, автономным учреждениям и иным некоммерческим организациям</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</si>
  <si>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</si>
  <si>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</si>
  <si>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</si>
  <si>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</si>
  <si>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</si>
  <si>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</si>
  <si>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</si>
  <si>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</si>
  <si>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</si>
  <si>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</si>
  <si>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</si>
  <si>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</si>
  <si>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</si>
  <si>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</si>
  <si>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</si>
  <si>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</si>
  <si>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</si>
  <si>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</si>
  <si>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</si>
  <si>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</si>
  <si>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</si>
  <si>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</si>
  <si>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</si>
  <si>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</si>
  <si>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</si>
  <si>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</si>
  <si>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</si>
  <si>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</si>
  <si>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</si>
  <si>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</si>
  <si>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</si>
  <si>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</si>
  <si>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</si>
  <si>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</si>
  <si>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</si>
  <si>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</si>
  <si>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</si>
  <si>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</si>
  <si>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</si>
  <si>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</si>
  <si>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</si>
  <si>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</si>
  <si>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</si>
  <si>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</si>
  <si>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</si>
  <si>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</si>
  <si>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</si>
  <si>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</si>
  <si>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</si>
  <si>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</si>
  <si>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</si>
  <si>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</si>
  <si>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</si>
  <si>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</si>
  <si>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</si>
  <si>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</si>
  <si>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</si>
  <si>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</si>
  <si>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</si>
  <si>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</si>
  <si>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</si>
  <si>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</si>
  <si>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</si>
  <si>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</si>
  <si>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</si>
  <si>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</si>
  <si>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</si>
  <si>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Субсидии на укрепление материально-технической базы муниципальных организаций отдыха и оздоровления детей</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</si>
  <si>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</si>
  <si>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</si>
  <si>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</si>
  <si>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</si>
  <si>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</si>
  <si>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</si>
  <si>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</si>
  <si>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0810154690</t>
  </si>
  <si>
    <t>Осуществление органами местного самоуправления государственных полномочий по проведению Всероссийской переписи населения</t>
  </si>
  <si>
    <t>031P500000</t>
  </si>
  <si>
    <t>Задача "Реализция федерального проекта "Спорт- норма жизни" национального проекта "Демография"</t>
  </si>
  <si>
    <t>Приобретение и установка плоскостных сооружений и оборудования на плоскостные спортивныесооружения на Территории Тверской области</t>
  </si>
  <si>
    <t>0107</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</si>
  <si>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</si>
  <si>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</si>
  <si>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Приложение № 6</t>
  </si>
  <si>
    <t>Приобретение и установка плоскостных сооружений и оборудования на плоскостные спортивные сооружения за счёт средств местного бюджета</t>
  </si>
  <si>
    <t>1410200000</t>
  </si>
  <si>
    <t>Задача "Популяризация имиджа муниципального образования Кашинский городской округ Тверской области,  как зоны, благоприятной для туризма"</t>
  </si>
  <si>
    <t>1410220030</t>
  </si>
  <si>
    <t>Развитие материально-технической базы для организации работы по созданию условий для развития туристских ресурсов Кашинского городского округа</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</si>
  <si>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</si>
  <si>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</si>
  <si>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031P5S0400</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</si>
  <si>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</si>
  <si>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</si>
  <si>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</si>
  <si>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</si>
  <si>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0140110450</t>
  </si>
  <si>
    <t>Расходы за счет субсидии на укрепление материально-технической базы муниципальных организаций отдыха и оздоровления детей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</si>
  <si>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</si>
  <si>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 xml:space="preserve"> </t>
  </si>
  <si>
    <t>0210220040</t>
  </si>
  <si>
    <t>Подготовка проектно - сметной документации для проведения капитальных ремонтов в учреждениях культуры Кашинского городского округа</t>
  </si>
  <si>
    <t xml:space="preserve"> Расходы на реализацию Программы по поддержке местных инициатив "Благоустройство Пушкинской набережной в г. Кашин Тверской области" за счёт средств местного бюджета, поступлений от юридических лиц и вкладов граждан</t>
  </si>
  <si>
    <t>05403S9000</t>
  </si>
  <si>
    <t xml:space="preserve">   </t>
  </si>
  <si>
    <t>0830600000</t>
  </si>
  <si>
    <t>Задача "Развитие материально технической базы редакций районных и городских газет"</t>
  </si>
  <si>
    <t>08306S0490</t>
  </si>
  <si>
    <t xml:space="preserve"> Финансирование расходного обязательства на развитие материально-технической базы редакций районных и городских газет</t>
  </si>
  <si>
    <t>022A354530</t>
  </si>
  <si>
    <t>Создание виртуального концертного зала</t>
  </si>
  <si>
    <t>0210120030</t>
  </si>
  <si>
    <t xml:space="preserve"> Задача "Привлечение на территорию муниципального образования Кашинский городской округ дополнительных потоков российских и иностранных туристов"</t>
  </si>
  <si>
    <t>022A300000</t>
  </si>
  <si>
    <t>Задача "Реализация федерального проекта "Цифровая культура" в рамках национального проекта "Культура"</t>
  </si>
  <si>
    <t>1101</t>
  </si>
  <si>
    <t>0310500000</t>
  </si>
  <si>
    <t>Физическая культура</t>
  </si>
  <si>
    <t>Задача "Реализация Программы поддержки местных инициатив в Тверской области"</t>
  </si>
  <si>
    <t xml:space="preserve">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местного бюджета, поступлений от юридических лиц и вкладов" </t>
  </si>
  <si>
    <t>0910800000</t>
  </si>
  <si>
    <t>0910820090</t>
  </si>
  <si>
    <t>Задача "Кадровое обеспечение в сфере молодежная политика на территории Кашинского городского округа"</t>
  </si>
  <si>
    <t>Развитие кадрового потенциала на территории Кашинского городского округа</t>
  </si>
  <si>
    <t>Ремонт тепловых сетей в границах Кашинского городского округа</t>
  </si>
  <si>
    <t>0510420160</t>
  </si>
  <si>
    <t>0120120050</t>
  </si>
  <si>
    <t>Разработка проекта и проверка сметной документации по обустройству плаца с асфальтовым покрытием и установкой флагштоков в общеобразовательных организациях</t>
  </si>
  <si>
    <t>0120120030</t>
  </si>
  <si>
    <t>Подготовка проектно - сметной документации для проведения капитальных ремонтов в общеобразовательных организациях</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</si>
  <si>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</si>
  <si>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</si>
  <si>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</si>
  <si>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</si>
  <si>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031P510400</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</si>
  <si>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</si>
  <si>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0510410700</t>
  </si>
  <si>
    <t>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t>
  </si>
  <si>
    <t>0210210920</t>
  </si>
  <si>
    <t>Реализация мероприятий по обращениям, поступающим к депутатам Законодательного собрания Тверской области</t>
  </si>
  <si>
    <t>0540210920</t>
  </si>
  <si>
    <t>Расходы на реализацию программ по поддержке местных инициатив "Благоустройство Пушкинской набережной в г. Кашин Тверской области" за счет средств, полученных из областного бюджета Тверской области, на реализацию мероприятий по обращениям, поступающим к депутатам Законодательного Собрания Тверской области</t>
  </si>
  <si>
    <t>0720310290</t>
  </si>
  <si>
    <t>Обеспечение мероприятий по приобретению жилых помещений для малоимущих многодетных семей за счет областного бюджета</t>
  </si>
  <si>
    <t>0810120030</t>
  </si>
  <si>
    <t>Проведение выборов в органы местного самоуправления</t>
  </si>
  <si>
    <t>Обеспечение проведения выборов и референдумов</t>
  </si>
  <si>
    <t>0120120070</t>
  </si>
  <si>
    <t>Приложение № 4</t>
  </si>
  <si>
    <t>Приложение № 5</t>
  </si>
  <si>
    <t>Устройство основания и установка физкультурно-оздоровительного комплекса открытого типа (ФОКОТ) на территории МБОУ СОШ №5</t>
  </si>
  <si>
    <t>0540320140</t>
  </si>
  <si>
    <t>Реализация Программы по поддержке местных инициатив</t>
  </si>
  <si>
    <t>Подготовка проектно-сметной документации для проведения капитального ремонта в МБУ ДОЛ "Сосновый"</t>
  </si>
  <si>
    <t>0140120030</t>
  </si>
  <si>
    <t>Расходы на реализацию Программы по поддержке местных инициатив "Благоустройство Пушкинской набережной в г. Кашин Тверской области" за счет средств областного бюджета</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</si>
  <si>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областного бюджета</t>
  </si>
  <si>
    <t>013P510480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</si>
  <si>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t>
  </si>
  <si>
    <t>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областного бюджета</t>
  </si>
  <si>
    <t>0110120050</t>
  </si>
  <si>
    <t xml:space="preserve">Подготовка проектно-сметной документации для проведения капитальных ремонтов </t>
  </si>
  <si>
    <t>0830610490</t>
  </si>
  <si>
    <t>Финансирование расходного обязательства на развитие материально-технической базы редакций районных и городских газет</t>
  </si>
  <si>
    <t>Приложение № 3</t>
  </si>
  <si>
    <t>191F220020</t>
  </si>
  <si>
    <t>Реализация мероприятий в рамках приоритетного проекта "Формирование комфортной городской среды" из средств собственников многоквартирных домов</t>
  </si>
  <si>
    <t>Приобретение и установка детского игрового комплекса за счет средств областного бюджета на реализацию мероприятий по обращениям, поступающим к депутатам Законодательного Собрания Тверской области</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</si>
  <si>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</si>
  <si>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</si>
  <si>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</si>
  <si>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0540319002</t>
  </si>
  <si>
    <t>0540319302</t>
  </si>
  <si>
    <t>05403S9002</t>
  </si>
  <si>
    <t>0310519001</t>
  </si>
  <si>
    <t>03105S9001</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</si>
  <si>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и бесплатное питание детей-инвалидов, детей с ограниченными возможностями здоровья</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</si>
  <si>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</si>
  <si>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 xml:space="preserve">Распределение бюджетных ассигнований бюджета Кашинского городского округа по разделам и подразделам классификации расходов бюджетов                                                   за 2021 год </t>
  </si>
  <si>
    <t xml:space="preserve">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2021 год </t>
  </si>
  <si>
    <t xml:space="preserve">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2021 год </t>
  </si>
  <si>
    <t xml:space="preserve">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за 2021 год </t>
  </si>
  <si>
    <t>"Об утверждении отчета об исполнении бюджета</t>
  </si>
  <si>
    <t>Кашинского городского округа за 2021 год"</t>
  </si>
  <si>
    <t xml:space="preserve">"Об утверждении отчета об исполнении бюджета </t>
  </si>
  <si>
    <t>Кашинского городского округа за 2021 год</t>
  </si>
  <si>
    <t>Утверждено решением  о бюджете, тыс.руб.</t>
  </si>
  <si>
    <t>Кассовое исполнение, тыс.руб.</t>
  </si>
  <si>
    <t xml:space="preserve">"Об утверждении отчета об исполнении  </t>
  </si>
  <si>
    <t xml:space="preserve">бюджета Кашинского городского округа </t>
  </si>
  <si>
    <t>за 2021 год</t>
  </si>
  <si>
    <t xml:space="preserve">"Об утверждении отчета об исполнении </t>
  </si>
  <si>
    <t>бюджета Кашинского городского</t>
  </si>
  <si>
    <t xml:space="preserve"> округа за 2021 год"</t>
  </si>
  <si>
    <t>Думы от 07.06.2022  № 369</t>
  </si>
  <si>
    <t>Думы от 07.06.2022 № 369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</si>
</sst>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name val="Arial Cyr"/>
    </font>
    <font>
      <sz val="12"/>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40">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6"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7"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8" xfId="6" applyNumberFormat="1" applyFont="1" applyFill="1" applyBorder="1" applyProtection="1">
      <alignment vertical="top" wrapText="1"/>
    </xf>
    <xf numFmtId="164" fontId="7" fillId="0" borderId="1" xfId="30" applyNumberFormat="1" applyFont="1" applyProtection="1">
      <protection locked="0"/>
    </xf>
    <xf numFmtId="1" fontId="9" fillId="0" borderId="2" xfId="24" applyNumberFormat="1" applyFont="1" applyFill="1" applyAlignment="1" applyProtection="1">
      <alignment horizontal="center" vertical="top" shrinkToFit="1"/>
    </xf>
    <xf numFmtId="1" fontId="1" fillId="0" borderId="2" xfId="24" applyNumberFormat="1" applyFill="1" applyAlignment="1" applyProtection="1">
      <alignment horizontal="center" vertical="top" shrinkToFi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9" fillId="0" borderId="2" xfId="13" applyNumberFormat="1" applyFont="1" applyFill="1" applyBorder="1" applyAlignment="1" applyProtection="1">
      <alignment vertical="top" wrapText="1"/>
    </xf>
    <xf numFmtId="49" fontId="9" fillId="0" borderId="2" xfId="24" applyNumberFormat="1" applyFont="1" applyFill="1" applyAlignment="1" applyProtection="1">
      <alignment horizontal="center" vertical="top" shrinkToFit="1"/>
    </xf>
    <xf numFmtId="165" fontId="9" fillId="0" borderId="4" xfId="13" applyNumberFormat="1" applyFont="1" applyFill="1" applyBorder="1" applyAlignment="1">
      <alignment horizontal="center" wrapText="1"/>
    </xf>
    <xf numFmtId="165" fontId="9" fillId="0" borderId="4" xfId="2" applyNumberFormat="1" applyFont="1" applyFill="1" applyBorder="1" applyAlignment="1" applyProtection="1">
      <alignment horizontal="center"/>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1" fontId="14" fillId="0" borderId="2" xfId="24" applyNumberFormat="1" applyFont="1" applyFill="1" applyAlignment="1" applyProtection="1">
      <alignment horizontal="center" vertical="top" shrinkToFit="1"/>
    </xf>
    <xf numFmtId="0" fontId="14" fillId="0" borderId="2" xfId="13" applyNumberFormat="1" applyFont="1" applyFill="1" applyBorder="1" applyAlignment="1" applyProtection="1">
      <alignment vertical="top" wrapText="1"/>
    </xf>
    <xf numFmtId="49" fontId="14" fillId="0" borderId="2" xfId="24" applyNumberFormat="1" applyFont="1" applyFill="1" applyAlignment="1" applyProtection="1">
      <alignment horizontal="center" vertical="top" shrinkToFit="1"/>
    </xf>
    <xf numFmtId="1" fontId="17" fillId="0" borderId="2" xfId="24" applyNumberFormat="1" applyFont="1" applyFill="1" applyAlignment="1" applyProtection="1">
      <alignment horizontal="center" vertical="top" shrinkToFit="1"/>
    </xf>
    <xf numFmtId="1" fontId="14" fillId="0" borderId="6" xfId="7" applyNumberFormat="1" applyFont="1" applyFill="1" applyBorder="1" applyProtection="1">
      <alignment horizontal="center" vertical="top" shrinkToFit="1"/>
    </xf>
    <xf numFmtId="49" fontId="14" fillId="0" borderId="6" xfId="7" applyNumberFormat="1" applyFont="1" applyFill="1" applyBorder="1" applyProtection="1">
      <alignment horizontal="center" vertical="top" shrinkToFit="1"/>
    </xf>
    <xf numFmtId="0" fontId="14" fillId="0" borderId="6" xfId="6" applyNumberFormat="1" applyFont="1" applyFill="1" applyBorder="1" applyProtection="1">
      <alignment vertical="top" wrapText="1"/>
    </xf>
    <xf numFmtId="164" fontId="14" fillId="0" borderId="6" xfId="8" applyNumberFormat="1" applyFont="1" applyFill="1" applyBorder="1" applyAlignment="1" applyProtection="1">
      <alignment horizontal="center" vertical="top" shrinkToFit="1"/>
    </xf>
    <xf numFmtId="1" fontId="14" fillId="0" borderId="4" xfId="7" applyNumberFormat="1" applyFont="1" applyFill="1" applyBorder="1" applyProtection="1">
      <alignment horizontal="center" vertical="top" shrinkToFit="1"/>
    </xf>
    <xf numFmtId="49" fontId="14" fillId="0" borderId="4" xfId="7" applyNumberFormat="1" applyFont="1" applyFill="1" applyBorder="1" applyProtection="1">
      <alignment horizontal="center" vertical="top" shrinkToFit="1"/>
    </xf>
    <xf numFmtId="0" fontId="14" fillId="0" borderId="8" xfId="6" applyNumberFormat="1" applyFont="1" applyFill="1" applyBorder="1" applyProtection="1">
      <alignment vertical="top" wrapText="1"/>
    </xf>
    <xf numFmtId="164" fontId="14" fillId="0" borderId="4" xfId="11" applyNumberFormat="1" applyFont="1" applyFill="1" applyBorder="1" applyAlignment="1" applyProtection="1">
      <alignment horizontal="center" vertical="top" shrinkToFit="1"/>
    </xf>
    <xf numFmtId="0" fontId="14" fillId="0" borderId="1" xfId="2" applyNumberFormat="1" applyFont="1" applyFill="1" applyProtection="1"/>
    <xf numFmtId="49" fontId="14" fillId="0" borderId="1" xfId="2" applyNumberFormat="1" applyFont="1" applyFill="1" applyProtection="1"/>
    <xf numFmtId="0" fontId="14" fillId="0" borderId="1" xfId="2" applyNumberFormat="1" applyFont="1" applyFill="1" applyAlignment="1" applyProtection="1">
      <alignment horizontal="center"/>
    </xf>
    <xf numFmtId="0" fontId="8" fillId="0" borderId="1" xfId="30" applyFont="1" applyFill="1" applyAlignment="1" applyProtection="1">
      <alignment horizontal="center"/>
      <protection locked="0"/>
    </xf>
    <xf numFmtId="0" fontId="0" fillId="0" borderId="0" xfId="0" applyFill="1" applyAlignment="1">
      <alignment horizontal="left"/>
    </xf>
    <xf numFmtId="0" fontId="8" fillId="0" borderId="0" xfId="0" applyFont="1" applyFill="1" applyAlignment="1" applyProtection="1">
      <alignment horizontal="center"/>
      <protection locked="0"/>
    </xf>
    <xf numFmtId="0" fontId="8" fillId="0" borderId="0" xfId="0" applyFont="1" applyFill="1" applyAlignment="1" applyProtection="1">
      <alignment horizontal="left"/>
      <protection locked="0"/>
    </xf>
    <xf numFmtId="0" fontId="8" fillId="0" borderId="1" xfId="30" applyFont="1" applyFill="1" applyAlignment="1" applyProtection="1">
      <alignment horizontal="center"/>
      <protection locked="0"/>
    </xf>
    <xf numFmtId="0" fontId="8" fillId="0" borderId="1" xfId="0" applyFont="1" applyFill="1" applyBorder="1" applyAlignment="1">
      <alignment vertical="top" wrapText="1"/>
    </xf>
    <xf numFmtId="0" fontId="8" fillId="0" borderId="1" xfId="0" applyFont="1" applyFill="1" applyBorder="1" applyAlignment="1">
      <alignment vertical="top"/>
    </xf>
    <xf numFmtId="0" fontId="8" fillId="0" borderId="1" xfId="0" applyFont="1" applyFill="1" applyBorder="1" applyAlignment="1" applyProtection="1">
      <protection locked="0"/>
    </xf>
    <xf numFmtId="0" fontId="8" fillId="0" borderId="1" xfId="0" applyFont="1" applyFill="1" applyBorder="1" applyAlignment="1" applyProtection="1">
      <alignment horizontal="left"/>
      <protection locked="0"/>
    </xf>
    <xf numFmtId="0" fontId="8" fillId="0" borderId="1" xfId="0" applyFont="1" applyBorder="1" applyAlignment="1">
      <alignment vertical="top" wrapText="1"/>
    </xf>
    <xf numFmtId="0" fontId="8" fillId="0" borderId="1" xfId="0" applyFont="1" applyBorder="1" applyAlignment="1">
      <alignment vertical="top"/>
    </xf>
    <xf numFmtId="49" fontId="8" fillId="0" borderId="1" xfId="30" applyNumberFormat="1" applyFont="1" applyFill="1" applyBorder="1" applyProtection="1">
      <protection locked="0"/>
    </xf>
    <xf numFmtId="0" fontId="8" fillId="0" borderId="1" xfId="0" applyFont="1" applyFill="1" applyBorder="1" applyAlignment="1" applyProtection="1">
      <alignment horizontal="left" indent="35"/>
      <protection locked="0"/>
    </xf>
    <xf numFmtId="0" fontId="8" fillId="0" borderId="1" xfId="30" applyFont="1" applyFill="1" applyAlignment="1" applyProtection="1">
      <alignment horizontal="left" wrapText="1"/>
      <protection locked="0"/>
    </xf>
    <xf numFmtId="0" fontId="18" fillId="0" borderId="1" xfId="30" applyFont="1" applyFill="1" applyProtection="1">
      <protection locked="0"/>
    </xf>
    <xf numFmtId="49" fontId="18" fillId="0" borderId="1" xfId="30" applyNumberFormat="1" applyFont="1" applyFill="1" applyProtection="1">
      <protection locked="0"/>
    </xf>
    <xf numFmtId="0" fontId="8" fillId="0" borderId="1" xfId="0" applyFont="1" applyFill="1" applyBorder="1" applyAlignment="1" applyProtection="1">
      <alignment horizontal="left" indent="30"/>
      <protection locked="0"/>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Fill="1" applyBorder="1" applyAlignment="1"/>
    <xf numFmtId="0" fontId="18" fillId="0" borderId="1" xfId="30" applyNumberFormat="1" applyFont="1" applyFill="1" applyAlignment="1" applyProtection="1">
      <alignment horizontal="center" wrapText="1"/>
      <protection locked="0"/>
    </xf>
    <xf numFmtId="0" fontId="8" fillId="0" borderId="1" xfId="0" applyFont="1" applyFill="1" applyBorder="1" applyAlignment="1">
      <alignment horizontal="left" vertical="top" wrapText="1" indent="30"/>
    </xf>
    <xf numFmtId="0" fontId="8" fillId="0" borderId="1" xfId="0" applyFont="1" applyFill="1" applyBorder="1" applyAlignment="1">
      <alignment horizontal="left" vertical="top" indent="30"/>
    </xf>
    <xf numFmtId="49" fontId="9" fillId="0" borderId="4" xfId="5" applyNumberFormat="1" applyFont="1" applyFill="1" applyBorder="1" applyAlignment="1" applyProtection="1">
      <alignment horizontal="center" vertical="center" wrapText="1"/>
    </xf>
    <xf numFmtId="0" fontId="14" fillId="0" borderId="1" xfId="13" applyNumberFormat="1" applyFont="1" applyFill="1" applyAlignment="1" applyProtection="1">
      <alignment horizontal="right" wrapText="1"/>
    </xf>
    <xf numFmtId="0" fontId="14" fillId="0" borderId="1" xfId="13" applyFont="1" applyFill="1" applyAlignment="1">
      <alignment horizontal="right" wrapText="1"/>
    </xf>
    <xf numFmtId="0" fontId="12" fillId="0" borderId="1" xfId="0" applyFont="1" applyFill="1" applyBorder="1" applyAlignment="1" applyProtection="1">
      <alignment horizontal="center" vertical="center" wrapText="1"/>
      <protection locked="0"/>
    </xf>
    <xf numFmtId="0" fontId="8" fillId="0" borderId="1" xfId="30" applyFont="1" applyFill="1" applyBorder="1" applyAlignment="1">
      <alignment horizontal="left" vertical="top" indent="25"/>
    </xf>
    <xf numFmtId="0" fontId="8" fillId="0" borderId="1" xfId="30" applyFont="1" applyFill="1" applyBorder="1" applyAlignment="1">
      <alignment horizontal="left" vertical="top" wrapText="1" indent="25"/>
    </xf>
    <xf numFmtId="0" fontId="12" fillId="0" borderId="1" xfId="30" applyFont="1" applyFill="1" applyBorder="1" applyAlignment="1" applyProtection="1">
      <alignment horizontal="center" wrapText="1"/>
      <protection locked="0"/>
    </xf>
    <xf numFmtId="0" fontId="8" fillId="0" borderId="1" xfId="0" applyFont="1" applyFill="1" applyBorder="1" applyAlignment="1" applyProtection="1">
      <alignment horizontal="left" indent="35"/>
      <protection locked="0"/>
    </xf>
  </cellXfs>
  <cellStyles count="31">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61" xfId="29" xr:uid="{00000000-0005-0000-0000-00001C000000}"/>
    <cellStyle name="Обычный" xfId="0" builtinId="0"/>
    <cellStyle name="Обычный 2" xfId="30" xr:uid="{00000000-0005-0000-0000-00001E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32"/>
  <sheetViews>
    <sheetView showGridLines="0" tabSelected="1" zoomScaleSheetLayoutView="100" workbookViewId="0">
      <selection activeCell="A7" sqref="A7:D8"/>
    </sheetView>
  </sheetViews>
  <sheetFormatPr defaultColWidth="9.109375" defaultRowHeight="14.4" outlineLevelRow="6" x14ac:dyDescent="0.3"/>
  <cols>
    <col min="1" max="1" width="7.6640625" style="23" customWidth="1"/>
    <col min="2" max="2" width="53.88671875" style="23" customWidth="1"/>
    <col min="3" max="3" width="17.44140625" style="103" customWidth="1"/>
    <col min="4" max="4" width="16" style="103" customWidth="1"/>
    <col min="5" max="5" width="9.109375" style="24" customWidth="1"/>
    <col min="6" max="16384" width="9.109375" style="24"/>
  </cols>
  <sheetData>
    <row r="1" spans="1:15" x14ac:dyDescent="0.3">
      <c r="A1" s="67"/>
      <c r="B1" s="119" t="s">
        <v>751</v>
      </c>
      <c r="C1" s="119"/>
      <c r="D1" s="119"/>
      <c r="E1" s="110"/>
      <c r="F1" s="110"/>
      <c r="G1" s="110"/>
      <c r="H1" s="110"/>
      <c r="I1" s="110"/>
      <c r="J1" s="110"/>
      <c r="K1" s="110"/>
      <c r="L1" s="110"/>
      <c r="M1" s="110"/>
      <c r="N1" s="110"/>
      <c r="O1" s="110"/>
    </row>
    <row r="2" spans="1:15" x14ac:dyDescent="0.3">
      <c r="A2" s="67"/>
      <c r="B2" s="119" t="s">
        <v>551</v>
      </c>
      <c r="C2" s="119"/>
      <c r="D2" s="119"/>
      <c r="E2" s="110"/>
      <c r="F2" s="110"/>
      <c r="G2" s="110"/>
      <c r="H2" s="110"/>
      <c r="I2" s="110"/>
      <c r="J2" s="110"/>
      <c r="K2" s="110"/>
      <c r="L2" s="110"/>
      <c r="M2" s="110"/>
      <c r="N2" s="110"/>
      <c r="O2" s="110"/>
    </row>
    <row r="3" spans="1:15" x14ac:dyDescent="0.3">
      <c r="A3" s="67"/>
      <c r="B3" s="119" t="s">
        <v>781</v>
      </c>
      <c r="C3" s="119"/>
      <c r="D3" s="119"/>
      <c r="E3" s="110"/>
      <c r="F3" s="110"/>
      <c r="G3" s="110"/>
      <c r="H3" s="110"/>
      <c r="I3" s="110"/>
      <c r="J3" s="110"/>
      <c r="K3" s="110"/>
      <c r="L3" s="110"/>
      <c r="M3" s="110"/>
      <c r="N3" s="110"/>
      <c r="O3" s="110"/>
    </row>
    <row r="4" spans="1:15" x14ac:dyDescent="0.3">
      <c r="A4" s="67"/>
      <c r="B4" s="119" t="s">
        <v>769</v>
      </c>
      <c r="C4" s="119"/>
      <c r="D4" s="119"/>
      <c r="E4" s="110"/>
      <c r="F4" s="110"/>
      <c r="G4" s="110"/>
      <c r="H4" s="110"/>
      <c r="I4" s="110"/>
      <c r="J4" s="110"/>
      <c r="K4" s="110"/>
      <c r="L4" s="110"/>
      <c r="M4" s="110"/>
      <c r="N4" s="110"/>
      <c r="O4" s="110"/>
    </row>
    <row r="5" spans="1:15" s="47" customFormat="1" x14ac:dyDescent="0.3">
      <c r="A5" s="67"/>
      <c r="B5" s="119" t="s">
        <v>770</v>
      </c>
      <c r="C5" s="119"/>
      <c r="D5" s="119"/>
      <c r="E5" s="110"/>
      <c r="F5" s="110"/>
      <c r="G5" s="110"/>
      <c r="H5" s="110"/>
      <c r="I5" s="110"/>
      <c r="J5" s="110"/>
      <c r="K5" s="110"/>
      <c r="L5" s="110"/>
      <c r="M5" s="110"/>
      <c r="N5" s="110"/>
      <c r="O5" s="110"/>
    </row>
    <row r="7" spans="1:15" ht="15.75" customHeight="1" x14ac:dyDescent="0.3">
      <c r="A7" s="124" t="s">
        <v>765</v>
      </c>
      <c r="B7" s="124"/>
      <c r="C7" s="124"/>
      <c r="D7" s="124"/>
      <c r="E7" s="2"/>
    </row>
    <row r="8" spans="1:15" ht="72.75" customHeight="1" x14ac:dyDescent="0.3">
      <c r="A8" s="124"/>
      <c r="B8" s="124"/>
      <c r="C8" s="124"/>
      <c r="D8" s="124"/>
      <c r="E8" s="2"/>
    </row>
    <row r="9" spans="1:15" ht="15.75" customHeight="1" x14ac:dyDescent="0.3">
      <c r="B9" s="125"/>
      <c r="C9" s="126"/>
      <c r="D9" s="126"/>
      <c r="E9" s="2"/>
    </row>
    <row r="10" spans="1:15" ht="12" customHeight="1" x14ac:dyDescent="0.3">
      <c r="B10" s="120"/>
      <c r="C10" s="121"/>
      <c r="D10" s="121"/>
      <c r="E10" s="2"/>
    </row>
    <row r="11" spans="1:15" ht="15" customHeight="1" x14ac:dyDescent="0.3">
      <c r="A11" s="127" t="s">
        <v>546</v>
      </c>
      <c r="B11" s="127" t="s">
        <v>549</v>
      </c>
      <c r="C11" s="127" t="s">
        <v>773</v>
      </c>
      <c r="D11" s="127" t="s">
        <v>774</v>
      </c>
      <c r="E11" s="2"/>
    </row>
    <row r="12" spans="1:15" ht="42.75" customHeight="1" x14ac:dyDescent="0.3">
      <c r="A12" s="128"/>
      <c r="B12" s="128"/>
      <c r="C12" s="127"/>
      <c r="D12" s="127"/>
      <c r="E12" s="2"/>
    </row>
    <row r="13" spans="1:15" ht="15.75" customHeight="1" x14ac:dyDescent="0.3">
      <c r="A13" s="68">
        <v>1</v>
      </c>
      <c r="B13" s="68">
        <v>2</v>
      </c>
      <c r="C13" s="11">
        <v>3</v>
      </c>
      <c r="D13" s="11">
        <v>4</v>
      </c>
      <c r="E13" s="2"/>
    </row>
    <row r="14" spans="1:15" s="29" customFormat="1" ht="15.75" customHeight="1" x14ac:dyDescent="0.3">
      <c r="A14" s="27"/>
      <c r="B14" s="28" t="s">
        <v>559</v>
      </c>
      <c r="C14" s="7">
        <f>C15+C127+C163+C230+C314+C415+C436+C486+C519</f>
        <v>733074.3</v>
      </c>
      <c r="D14" s="7">
        <f>D15+D127+D163+D230+D314+D415+D436+D486+D519</f>
        <v>694693.2</v>
      </c>
      <c r="E14" s="15"/>
    </row>
    <row r="15" spans="1:15" s="29" customFormat="1" x14ac:dyDescent="0.3">
      <c r="A15" s="21" t="s">
        <v>1</v>
      </c>
      <c r="B15" s="22" t="s">
        <v>271</v>
      </c>
      <c r="C15" s="8">
        <f>C16+C22+C36+C42+C52+C57+C51</f>
        <v>55149.8</v>
      </c>
      <c r="D15" s="8">
        <f t="shared" ref="D15" si="0">D16+D22+D36+D42+D52+D57+D51</f>
        <v>51360.200000000004</v>
      </c>
      <c r="E15" s="4"/>
    </row>
    <row r="16" spans="1:15" ht="26.4" outlineLevel="1" x14ac:dyDescent="0.3">
      <c r="A16" s="16" t="s">
        <v>12</v>
      </c>
      <c r="B16" s="18" t="s">
        <v>282</v>
      </c>
      <c r="C16" s="9">
        <f>'№ 5  ведомственная'!F25</f>
        <v>2856.3</v>
      </c>
      <c r="D16" s="9">
        <f>'№ 5  ведомственная'!G25</f>
        <v>2769.5</v>
      </c>
      <c r="E16" s="2"/>
    </row>
    <row r="17" spans="1:6" ht="39.6" hidden="1" outlineLevel="2" x14ac:dyDescent="0.3">
      <c r="A17" s="16" t="s">
        <v>12</v>
      </c>
      <c r="B17" s="18" t="s">
        <v>283</v>
      </c>
      <c r="C17" s="9">
        <f>C18</f>
        <v>2856.3</v>
      </c>
      <c r="D17" s="9">
        <f t="shared" ref="D17:D20" si="1">D18</f>
        <v>2769.5</v>
      </c>
      <c r="E17" s="2"/>
      <c r="F17" s="30"/>
    </row>
    <row r="18" spans="1:6" ht="26.4" hidden="1" outlineLevel="3" x14ac:dyDescent="0.3">
      <c r="A18" s="16" t="s">
        <v>12</v>
      </c>
      <c r="B18" s="18" t="s">
        <v>332</v>
      </c>
      <c r="C18" s="9">
        <f>C19</f>
        <v>2856.3</v>
      </c>
      <c r="D18" s="9">
        <f t="shared" si="1"/>
        <v>2769.5</v>
      </c>
      <c r="E18" s="2"/>
    </row>
    <row r="19" spans="1:6" ht="26.4" hidden="1" outlineLevel="4" x14ac:dyDescent="0.3">
      <c r="A19" s="16" t="s">
        <v>12</v>
      </c>
      <c r="B19" s="18" t="s">
        <v>333</v>
      </c>
      <c r="C19" s="9">
        <f>C20</f>
        <v>2856.3</v>
      </c>
      <c r="D19" s="9">
        <f t="shared" si="1"/>
        <v>2769.5</v>
      </c>
      <c r="E19" s="2"/>
    </row>
    <row r="20" spans="1:6" hidden="1" outlineLevel="5" x14ac:dyDescent="0.3">
      <c r="A20" s="16" t="s">
        <v>12</v>
      </c>
      <c r="B20" s="18" t="s">
        <v>334</v>
      </c>
      <c r="C20" s="9">
        <f>C21</f>
        <v>2856.3</v>
      </c>
      <c r="D20" s="9">
        <f t="shared" si="1"/>
        <v>2769.5</v>
      </c>
      <c r="E20" s="2"/>
    </row>
    <row r="21" spans="1:6" ht="52.8" hidden="1" outlineLevel="6" x14ac:dyDescent="0.3">
      <c r="A21" s="16" t="s">
        <v>12</v>
      </c>
      <c r="B21" s="18" t="s">
        <v>326</v>
      </c>
      <c r="C21" s="9">
        <f>'№ 5  ведомственная'!F30</f>
        <v>2856.3</v>
      </c>
      <c r="D21" s="9">
        <f>'№ 5  ведомственная'!G30</f>
        <v>2769.5</v>
      </c>
      <c r="E21" s="2"/>
    </row>
    <row r="22" spans="1:6" ht="39.6" outlineLevel="1" collapsed="1" x14ac:dyDescent="0.3">
      <c r="A22" s="16" t="s">
        <v>17</v>
      </c>
      <c r="B22" s="18" t="s">
        <v>284</v>
      </c>
      <c r="C22" s="9">
        <f>'№ 5  ведомственная'!F31</f>
        <v>36755.1</v>
      </c>
      <c r="D22" s="9">
        <f>'№ 5  ведомственная'!G31</f>
        <v>35824.9</v>
      </c>
      <c r="E22" s="2"/>
    </row>
    <row r="23" spans="1:6" ht="39.6" hidden="1" outlineLevel="2" x14ac:dyDescent="0.3">
      <c r="A23" s="16" t="s">
        <v>17</v>
      </c>
      <c r="B23" s="18" t="s">
        <v>283</v>
      </c>
      <c r="C23" s="9" t="e">
        <f>C24+C29</f>
        <v>#REF!</v>
      </c>
      <c r="D23" s="9" t="e">
        <f t="shared" ref="D23" si="2">D24+D29</f>
        <v>#REF!</v>
      </c>
      <c r="E23" s="2"/>
    </row>
    <row r="24" spans="1:6" ht="52.8" hidden="1" outlineLevel="3" x14ac:dyDescent="0.3">
      <c r="A24" s="16" t="s">
        <v>17</v>
      </c>
      <c r="B24" s="18" t="s">
        <v>335</v>
      </c>
      <c r="C24" s="9">
        <f>C25</f>
        <v>338.20000000000005</v>
      </c>
      <c r="D24" s="9">
        <f t="shared" ref="D24:D25" si="3">D25</f>
        <v>336.90000000000003</v>
      </c>
      <c r="E24" s="2"/>
    </row>
    <row r="25" spans="1:6" ht="66" hidden="1" outlineLevel="4" x14ac:dyDescent="0.3">
      <c r="A25" s="16" t="s">
        <v>17</v>
      </c>
      <c r="B25" s="18" t="s">
        <v>336</v>
      </c>
      <c r="C25" s="9">
        <f>C26</f>
        <v>338.20000000000005</v>
      </c>
      <c r="D25" s="9">
        <f t="shared" si="3"/>
        <v>336.90000000000003</v>
      </c>
      <c r="E25" s="2"/>
    </row>
    <row r="26" spans="1:6" ht="39.6" hidden="1" outlineLevel="5" x14ac:dyDescent="0.3">
      <c r="A26" s="16" t="s">
        <v>17</v>
      </c>
      <c r="B26" s="18" t="s">
        <v>337</v>
      </c>
      <c r="C26" s="9">
        <f>C27+C28</f>
        <v>338.20000000000005</v>
      </c>
      <c r="D26" s="9">
        <f t="shared" ref="D26" si="4">D27+D28</f>
        <v>336.90000000000003</v>
      </c>
      <c r="E26" s="2"/>
    </row>
    <row r="27" spans="1:6" ht="52.8" hidden="1" outlineLevel="6" x14ac:dyDescent="0.3">
      <c r="A27" s="16" t="s">
        <v>17</v>
      </c>
      <c r="B27" s="18" t="s">
        <v>326</v>
      </c>
      <c r="C27" s="9">
        <f>'№ 5  ведомственная'!F36</f>
        <v>284.60000000000002</v>
      </c>
      <c r="D27" s="9">
        <f>'№ 5  ведомственная'!G36</f>
        <v>284.60000000000002</v>
      </c>
      <c r="E27" s="2"/>
    </row>
    <row r="28" spans="1:6" ht="26.4" hidden="1" outlineLevel="6" x14ac:dyDescent="0.3">
      <c r="A28" s="16" t="s">
        <v>17</v>
      </c>
      <c r="B28" s="18" t="s">
        <v>327</v>
      </c>
      <c r="C28" s="9">
        <f>'№ 5  ведомственная'!F37</f>
        <v>53.6</v>
      </c>
      <c r="D28" s="9">
        <f>'№ 5  ведомственная'!G37</f>
        <v>52.3</v>
      </c>
      <c r="E28" s="2"/>
    </row>
    <row r="29" spans="1:6" ht="26.4" hidden="1" outlineLevel="3" x14ac:dyDescent="0.3">
      <c r="A29" s="16" t="s">
        <v>17</v>
      </c>
      <c r="B29" s="18" t="s">
        <v>332</v>
      </c>
      <c r="C29" s="9" t="e">
        <f>C30</f>
        <v>#REF!</v>
      </c>
      <c r="D29" s="9" t="e">
        <f t="shared" ref="D29:D30" si="5">D30</f>
        <v>#REF!</v>
      </c>
      <c r="E29" s="2"/>
    </row>
    <row r="30" spans="1:6" ht="26.4" hidden="1" outlineLevel="4" x14ac:dyDescent="0.3">
      <c r="A30" s="16" t="s">
        <v>17</v>
      </c>
      <c r="B30" s="18" t="s">
        <v>333</v>
      </c>
      <c r="C30" s="9" t="e">
        <f>C31</f>
        <v>#REF!</v>
      </c>
      <c r="D30" s="9" t="e">
        <f t="shared" si="5"/>
        <v>#REF!</v>
      </c>
      <c r="E30" s="2"/>
    </row>
    <row r="31" spans="1:6" ht="52.8" hidden="1" outlineLevel="5" x14ac:dyDescent="0.3">
      <c r="A31" s="16" t="s">
        <v>17</v>
      </c>
      <c r="B31" s="18" t="s">
        <v>339</v>
      </c>
      <c r="C31" s="9" t="e">
        <f>C32+C33+C34+C35</f>
        <v>#REF!</v>
      </c>
      <c r="D31" s="9" t="e">
        <f t="shared" ref="D31" si="6">D32+D33+D34+D35</f>
        <v>#REF!</v>
      </c>
      <c r="E31" s="2"/>
    </row>
    <row r="32" spans="1:6" ht="52.8" hidden="1" outlineLevel="6" x14ac:dyDescent="0.3">
      <c r="A32" s="16" t="s">
        <v>17</v>
      </c>
      <c r="B32" s="18" t="s">
        <v>326</v>
      </c>
      <c r="C32" s="9">
        <f>'№ 5  ведомственная'!F41</f>
        <v>27592.400000000001</v>
      </c>
      <c r="D32" s="9">
        <f>'№ 5  ведомственная'!G41</f>
        <v>27221.8</v>
      </c>
      <c r="E32" s="2"/>
    </row>
    <row r="33" spans="1:5" ht="26.4" hidden="1" outlineLevel="6" x14ac:dyDescent="0.3">
      <c r="A33" s="16" t="s">
        <v>17</v>
      </c>
      <c r="B33" s="18" t="s">
        <v>327</v>
      </c>
      <c r="C33" s="9">
        <f>'№ 5  ведомственная'!F42</f>
        <v>7749.9</v>
      </c>
      <c r="D33" s="9">
        <f>'№ 5  ведомственная'!G42</f>
        <v>7191.6</v>
      </c>
      <c r="E33" s="2"/>
    </row>
    <row r="34" spans="1:5" hidden="1" outlineLevel="6" x14ac:dyDescent="0.3">
      <c r="A34" s="16" t="s">
        <v>17</v>
      </c>
      <c r="B34" s="18" t="s">
        <v>338</v>
      </c>
      <c r="C34" s="9" t="e">
        <f>'№ 5  ведомственная'!#REF!</f>
        <v>#REF!</v>
      </c>
      <c r="D34" s="9" t="e">
        <f>'№ 5  ведомственная'!#REF!</f>
        <v>#REF!</v>
      </c>
      <c r="E34" s="2"/>
    </row>
    <row r="35" spans="1:5" hidden="1" outlineLevel="6" x14ac:dyDescent="0.3">
      <c r="A35" s="16" t="s">
        <v>17</v>
      </c>
      <c r="B35" s="18" t="s">
        <v>328</v>
      </c>
      <c r="C35" s="9">
        <f>'№ 5  ведомственная'!F44</f>
        <v>1049</v>
      </c>
      <c r="D35" s="9">
        <f>'№ 5  ведомственная'!G44</f>
        <v>1049</v>
      </c>
      <c r="E35" s="2"/>
    </row>
    <row r="36" spans="1:5" outlineLevel="1" collapsed="1" x14ac:dyDescent="0.3">
      <c r="A36" s="16" t="s">
        <v>23</v>
      </c>
      <c r="B36" s="18" t="s">
        <v>285</v>
      </c>
      <c r="C36" s="9">
        <f>'№ 5  ведомственная'!F45</f>
        <v>23.2</v>
      </c>
      <c r="D36" s="9">
        <f>'№ 5  ведомственная'!G45</f>
        <v>2.2999999999999998</v>
      </c>
      <c r="E36" s="2"/>
    </row>
    <row r="37" spans="1:5" ht="39.6" hidden="1" outlineLevel="2" x14ac:dyDescent="0.3">
      <c r="A37" s="16" t="s">
        <v>23</v>
      </c>
      <c r="B37" s="18" t="s">
        <v>283</v>
      </c>
      <c r="C37" s="9">
        <f>C38</f>
        <v>0</v>
      </c>
      <c r="D37" s="9">
        <f t="shared" ref="D37:D40" si="7">D38</f>
        <v>0</v>
      </c>
      <c r="E37" s="2"/>
    </row>
    <row r="38" spans="1:5" ht="52.8" hidden="1" outlineLevel="3" x14ac:dyDescent="0.3">
      <c r="A38" s="16" t="s">
        <v>23</v>
      </c>
      <c r="B38" s="18" t="s">
        <v>335</v>
      </c>
      <c r="C38" s="9">
        <f>C39</f>
        <v>0</v>
      </c>
      <c r="D38" s="9">
        <f t="shared" si="7"/>
        <v>0</v>
      </c>
      <c r="E38" s="2"/>
    </row>
    <row r="39" spans="1:5" ht="66" hidden="1" outlineLevel="4" x14ac:dyDescent="0.3">
      <c r="A39" s="16" t="s">
        <v>23</v>
      </c>
      <c r="B39" s="18" t="s">
        <v>336</v>
      </c>
      <c r="C39" s="9">
        <f>C40</f>
        <v>0</v>
      </c>
      <c r="D39" s="9">
        <f t="shared" si="7"/>
        <v>0</v>
      </c>
      <c r="E39" s="2"/>
    </row>
    <row r="40" spans="1:5" ht="39.6" hidden="1" outlineLevel="5" x14ac:dyDescent="0.3">
      <c r="A40" s="16" t="s">
        <v>23</v>
      </c>
      <c r="B40" s="18" t="s">
        <v>340</v>
      </c>
      <c r="C40" s="9">
        <f>C41</f>
        <v>0</v>
      </c>
      <c r="D40" s="9">
        <f t="shared" si="7"/>
        <v>0</v>
      </c>
      <c r="E40" s="2"/>
    </row>
    <row r="41" spans="1:5" ht="26.4" hidden="1" outlineLevel="6" x14ac:dyDescent="0.3">
      <c r="A41" s="16" t="s">
        <v>23</v>
      </c>
      <c r="B41" s="18" t="s">
        <v>327</v>
      </c>
      <c r="C41" s="9"/>
      <c r="D41" s="9"/>
      <c r="E41" s="2"/>
    </row>
    <row r="42" spans="1:5" ht="39.6" outlineLevel="1" collapsed="1" x14ac:dyDescent="0.3">
      <c r="A42" s="16" t="s">
        <v>2</v>
      </c>
      <c r="B42" s="18" t="s">
        <v>280</v>
      </c>
      <c r="C42" s="9">
        <f>'№ 5  ведомственная'!F16+'№ 5  ведомственная'!F611</f>
        <v>9420.3000000000011</v>
      </c>
      <c r="D42" s="9">
        <f>'№ 5  ведомственная'!G16+'№ 5  ведомственная'!G611</f>
        <v>9282.8000000000011</v>
      </c>
      <c r="E42" s="2"/>
    </row>
    <row r="43" spans="1:5" hidden="1" outlineLevel="2" x14ac:dyDescent="0.3">
      <c r="A43" s="16" t="s">
        <v>2</v>
      </c>
      <c r="B43" s="18" t="s">
        <v>281</v>
      </c>
      <c r="C43" s="9">
        <f>C44</f>
        <v>9419.3000000000011</v>
      </c>
      <c r="D43" s="9">
        <f t="shared" ref="D43" si="8">D44</f>
        <v>9282.2000000000007</v>
      </c>
      <c r="E43" s="2"/>
    </row>
    <row r="44" spans="1:5" ht="26.4" hidden="1" outlineLevel="3" x14ac:dyDescent="0.3">
      <c r="A44" s="16" t="s">
        <v>2</v>
      </c>
      <c r="B44" s="18" t="s">
        <v>324</v>
      </c>
      <c r="C44" s="9">
        <f>C45+C49</f>
        <v>9419.3000000000011</v>
      </c>
      <c r="D44" s="9">
        <f t="shared" ref="D44" si="9">D45+D49</f>
        <v>9282.2000000000007</v>
      </c>
      <c r="E44" s="2"/>
    </row>
    <row r="45" spans="1:5" ht="26.4" hidden="1" outlineLevel="5" x14ac:dyDescent="0.3">
      <c r="A45" s="16" t="s">
        <v>2</v>
      </c>
      <c r="B45" s="18" t="s">
        <v>325</v>
      </c>
      <c r="C45" s="9">
        <f>C46+C47+C48</f>
        <v>8616.1</v>
      </c>
      <c r="D45" s="9">
        <f t="shared" ref="D45" si="10">D46+D47+D48</f>
        <v>8483.8000000000011</v>
      </c>
      <c r="E45" s="2"/>
    </row>
    <row r="46" spans="1:5" ht="52.8" hidden="1" outlineLevel="6" x14ac:dyDescent="0.3">
      <c r="A46" s="16" t="s">
        <v>2</v>
      </c>
      <c r="B46" s="18" t="s">
        <v>326</v>
      </c>
      <c r="C46" s="9">
        <f>'№ 5  ведомственная'!F20</f>
        <v>7750.2000000000007</v>
      </c>
      <c r="D46" s="9">
        <f>'№ 5  ведомственная'!G20</f>
        <v>7720.1</v>
      </c>
      <c r="E46" s="2"/>
    </row>
    <row r="47" spans="1:5" ht="26.4" hidden="1" outlineLevel="6" x14ac:dyDescent="0.3">
      <c r="A47" s="16" t="s">
        <v>2</v>
      </c>
      <c r="B47" s="18" t="s">
        <v>327</v>
      </c>
      <c r="C47" s="9">
        <f>'№ 5  ведомственная'!F21</f>
        <v>859.9</v>
      </c>
      <c r="D47" s="9">
        <f>'№ 5  ведомственная'!G21</f>
        <v>763.7</v>
      </c>
      <c r="E47" s="2"/>
    </row>
    <row r="48" spans="1:5" hidden="1" outlineLevel="6" x14ac:dyDescent="0.3">
      <c r="A48" s="16" t="s">
        <v>2</v>
      </c>
      <c r="B48" s="18" t="s">
        <v>328</v>
      </c>
      <c r="C48" s="9">
        <f>'№ 5  ведомственная'!F22</f>
        <v>6</v>
      </c>
      <c r="D48" s="9">
        <f>'№ 5  ведомственная'!G22</f>
        <v>0</v>
      </c>
      <c r="E48" s="2"/>
    </row>
    <row r="49" spans="1:5" hidden="1" outlineLevel="5" x14ac:dyDescent="0.3">
      <c r="A49" s="16" t="s">
        <v>2</v>
      </c>
      <c r="B49" s="18" t="s">
        <v>270</v>
      </c>
      <c r="C49" s="9">
        <f>C50</f>
        <v>803.2</v>
      </c>
      <c r="D49" s="9">
        <f t="shared" ref="D49" si="11">D50</f>
        <v>798.4</v>
      </c>
      <c r="E49" s="2"/>
    </row>
    <row r="50" spans="1:5" ht="52.8" hidden="1" outlineLevel="6" x14ac:dyDescent="0.3">
      <c r="A50" s="16" t="s">
        <v>2</v>
      </c>
      <c r="B50" s="18" t="s">
        <v>326</v>
      </c>
      <c r="C50" s="9">
        <f>'№ 5  ведомственная'!F615</f>
        <v>803.2</v>
      </c>
      <c r="D50" s="9">
        <f>'№ 5  ведомственная'!G615</f>
        <v>798.4</v>
      </c>
      <c r="E50" s="2"/>
    </row>
    <row r="51" spans="1:5" outlineLevel="6" x14ac:dyDescent="0.3">
      <c r="A51" s="17" t="s">
        <v>667</v>
      </c>
      <c r="B51" s="18" t="s">
        <v>733</v>
      </c>
      <c r="C51" s="9">
        <f>'№ 5  ведомственная'!F51</f>
        <v>130</v>
      </c>
      <c r="D51" s="9">
        <f>'№ 5  ведомственная'!G51</f>
        <v>130</v>
      </c>
      <c r="E51" s="2"/>
    </row>
    <row r="52" spans="1:5" outlineLevel="1" x14ac:dyDescent="0.3">
      <c r="A52" s="16" t="s">
        <v>25</v>
      </c>
      <c r="B52" s="18" t="s">
        <v>286</v>
      </c>
      <c r="C52" s="9">
        <f>'№ 5  ведомственная'!F57</f>
        <v>300</v>
      </c>
      <c r="D52" s="9">
        <f>'№ 5  ведомственная'!G57</f>
        <v>0</v>
      </c>
      <c r="E52" s="2"/>
    </row>
    <row r="53" spans="1:5" hidden="1" outlineLevel="2" x14ac:dyDescent="0.3">
      <c r="A53" s="16" t="s">
        <v>25</v>
      </c>
      <c r="B53" s="18" t="s">
        <v>281</v>
      </c>
      <c r="C53" s="9">
        <f>C54</f>
        <v>300</v>
      </c>
      <c r="D53" s="9">
        <f t="shared" ref="D53:D55" si="12">D54</f>
        <v>0</v>
      </c>
      <c r="E53" s="2"/>
    </row>
    <row r="54" spans="1:5" hidden="1" outlineLevel="3" x14ac:dyDescent="0.3">
      <c r="A54" s="16" t="s">
        <v>25</v>
      </c>
      <c r="B54" s="18" t="s">
        <v>286</v>
      </c>
      <c r="C54" s="9">
        <f>C55</f>
        <v>300</v>
      </c>
      <c r="D54" s="9">
        <f t="shared" si="12"/>
        <v>0</v>
      </c>
      <c r="E54" s="2"/>
    </row>
    <row r="55" spans="1:5" hidden="1" outlineLevel="5" x14ac:dyDescent="0.3">
      <c r="A55" s="16" t="s">
        <v>25</v>
      </c>
      <c r="B55" s="18" t="s">
        <v>341</v>
      </c>
      <c r="C55" s="9">
        <f>C56</f>
        <v>300</v>
      </c>
      <c r="D55" s="9">
        <f t="shared" si="12"/>
        <v>0</v>
      </c>
      <c r="E55" s="2"/>
    </row>
    <row r="56" spans="1:5" hidden="1" outlineLevel="6" x14ac:dyDescent="0.3">
      <c r="A56" s="16" t="s">
        <v>25</v>
      </c>
      <c r="B56" s="18" t="s">
        <v>328</v>
      </c>
      <c r="C56" s="9">
        <f>'№ 5  ведомственная'!F61</f>
        <v>300</v>
      </c>
      <c r="D56" s="9">
        <f>'№ 5  ведомственная'!G61</f>
        <v>0</v>
      </c>
      <c r="E56" s="2"/>
    </row>
    <row r="57" spans="1:5" outlineLevel="1" collapsed="1" x14ac:dyDescent="0.3">
      <c r="A57" s="16" t="s">
        <v>28</v>
      </c>
      <c r="B57" s="18" t="s">
        <v>287</v>
      </c>
      <c r="C57" s="9">
        <f>'№ 5  ведомственная'!F62</f>
        <v>5664.9000000000005</v>
      </c>
      <c r="D57" s="9">
        <f>'№ 5  ведомственная'!G62</f>
        <v>3350.7</v>
      </c>
      <c r="E57" s="2"/>
    </row>
    <row r="58" spans="1:5" ht="39.6" hidden="1" outlineLevel="2" x14ac:dyDescent="0.3">
      <c r="A58" s="16" t="s">
        <v>28</v>
      </c>
      <c r="B58" s="18" t="s">
        <v>288</v>
      </c>
      <c r="C58" s="9" t="e">
        <f>C59+C70</f>
        <v>#REF!</v>
      </c>
      <c r="D58" s="9" t="e">
        <f t="shared" ref="D58" si="13">D59+D70</f>
        <v>#REF!</v>
      </c>
      <c r="E58" s="2"/>
    </row>
    <row r="59" spans="1:5" ht="26.4" hidden="1" outlineLevel="3" x14ac:dyDescent="0.3">
      <c r="A59" s="16" t="s">
        <v>28</v>
      </c>
      <c r="B59" s="18" t="s">
        <v>342</v>
      </c>
      <c r="C59" s="9" t="e">
        <f>C60+C63</f>
        <v>#REF!</v>
      </c>
      <c r="D59" s="9" t="e">
        <f t="shared" ref="D59" si="14">D60+D63</f>
        <v>#REF!</v>
      </c>
      <c r="E59" s="2"/>
    </row>
    <row r="60" spans="1:5" ht="26.4" hidden="1" outlineLevel="4" x14ac:dyDescent="0.3">
      <c r="A60" s="16" t="s">
        <v>28</v>
      </c>
      <c r="B60" s="18" t="s">
        <v>560</v>
      </c>
      <c r="C60" s="9" t="e">
        <f>C61</f>
        <v>#REF!</v>
      </c>
      <c r="D60" s="9" t="e">
        <f t="shared" ref="D60:D61" si="15">D61</f>
        <v>#REF!</v>
      </c>
      <c r="E60" s="2"/>
    </row>
    <row r="61" spans="1:5" ht="26.4" hidden="1" outlineLevel="5" x14ac:dyDescent="0.3">
      <c r="A61" s="16" t="s">
        <v>28</v>
      </c>
      <c r="B61" s="18" t="s">
        <v>343</v>
      </c>
      <c r="C61" s="9" t="e">
        <f>C62</f>
        <v>#REF!</v>
      </c>
      <c r="D61" s="9" t="e">
        <f t="shared" si="15"/>
        <v>#REF!</v>
      </c>
      <c r="E61" s="2"/>
    </row>
    <row r="62" spans="1:5" ht="26.4" hidden="1" outlineLevel="6" x14ac:dyDescent="0.3">
      <c r="A62" s="16" t="s">
        <v>28</v>
      </c>
      <c r="B62" s="18" t="s">
        <v>327</v>
      </c>
      <c r="C62" s="9" t="e">
        <f>'№ 5  ведомственная'!#REF!</f>
        <v>#REF!</v>
      </c>
      <c r="D62" s="9" t="e">
        <f>'№ 5  ведомственная'!#REF!</f>
        <v>#REF!</v>
      </c>
      <c r="E62" s="2"/>
    </row>
    <row r="63" spans="1:5" ht="39.6" hidden="1" outlineLevel="4" x14ac:dyDescent="0.3">
      <c r="A63" s="16" t="s">
        <v>28</v>
      </c>
      <c r="B63" s="18" t="s">
        <v>344</v>
      </c>
      <c r="C63" s="9">
        <f>C64+C66+C68</f>
        <v>2421</v>
      </c>
      <c r="D63" s="9">
        <f t="shared" ref="D63" si="16">D64+D66+D68</f>
        <v>1926.8</v>
      </c>
      <c r="E63" s="2"/>
    </row>
    <row r="64" spans="1:5" ht="39.6" hidden="1" outlineLevel="5" x14ac:dyDescent="0.3">
      <c r="A64" s="16" t="s">
        <v>28</v>
      </c>
      <c r="B64" s="18" t="s">
        <v>345</v>
      </c>
      <c r="C64" s="9">
        <f>C65</f>
        <v>160</v>
      </c>
      <c r="D64" s="9">
        <f t="shared" ref="D64" si="17">D65</f>
        <v>79</v>
      </c>
      <c r="E64" s="2"/>
    </row>
    <row r="65" spans="1:5" ht="26.4" hidden="1" outlineLevel="6" x14ac:dyDescent="0.3">
      <c r="A65" s="16" t="s">
        <v>28</v>
      </c>
      <c r="B65" s="18" t="s">
        <v>327</v>
      </c>
      <c r="C65" s="9">
        <f>'№ 5  ведомственная'!F67</f>
        <v>160</v>
      </c>
      <c r="D65" s="9">
        <f>'№ 5  ведомственная'!G67</f>
        <v>79</v>
      </c>
      <c r="E65" s="2"/>
    </row>
    <row r="66" spans="1:5" ht="52.8" hidden="1" outlineLevel="5" x14ac:dyDescent="0.3">
      <c r="A66" s="16" t="s">
        <v>28</v>
      </c>
      <c r="B66" s="18" t="s">
        <v>346</v>
      </c>
      <c r="C66" s="9">
        <f>C67</f>
        <v>209</v>
      </c>
      <c r="D66" s="9">
        <f t="shared" ref="D66" si="18">D67</f>
        <v>104.5</v>
      </c>
      <c r="E66" s="2"/>
    </row>
    <row r="67" spans="1:5" ht="26.4" hidden="1" outlineLevel="6" x14ac:dyDescent="0.3">
      <c r="A67" s="16" t="s">
        <v>28</v>
      </c>
      <c r="B67" s="18" t="s">
        <v>327</v>
      </c>
      <c r="C67" s="9">
        <f>'№ 5  ведомственная'!F69</f>
        <v>209</v>
      </c>
      <c r="D67" s="9">
        <f>'№ 5  ведомственная'!G69</f>
        <v>104.5</v>
      </c>
      <c r="E67" s="2"/>
    </row>
    <row r="68" spans="1:5" ht="26.4" hidden="1" outlineLevel="5" x14ac:dyDescent="0.3">
      <c r="A68" s="16" t="s">
        <v>28</v>
      </c>
      <c r="B68" s="18" t="s">
        <v>347</v>
      </c>
      <c r="C68" s="9">
        <f>C69</f>
        <v>2052</v>
      </c>
      <c r="D68" s="9">
        <f t="shared" ref="D68" si="19">D69</f>
        <v>1743.3</v>
      </c>
      <c r="E68" s="2"/>
    </row>
    <row r="69" spans="1:5" ht="26.4" hidden="1" outlineLevel="6" x14ac:dyDescent="0.3">
      <c r="A69" s="16" t="s">
        <v>28</v>
      </c>
      <c r="B69" s="18" t="s">
        <v>327</v>
      </c>
      <c r="C69" s="9">
        <f>'№ 5  ведомственная'!F71</f>
        <v>2052</v>
      </c>
      <c r="D69" s="9">
        <f>'№ 5  ведомственная'!G71</f>
        <v>1743.3</v>
      </c>
      <c r="E69" s="2"/>
    </row>
    <row r="70" spans="1:5" ht="26.4" hidden="1" outlineLevel="3" x14ac:dyDescent="0.3">
      <c r="A70" s="16" t="s">
        <v>28</v>
      </c>
      <c r="B70" s="18" t="s">
        <v>348</v>
      </c>
      <c r="C70" s="9" t="e">
        <f>C71</f>
        <v>#REF!</v>
      </c>
      <c r="D70" s="9" t="e">
        <f t="shared" ref="D70:D72" si="20">D71</f>
        <v>#REF!</v>
      </c>
      <c r="E70" s="2"/>
    </row>
    <row r="71" spans="1:5" ht="52.8" hidden="1" outlineLevel="4" x14ac:dyDescent="0.3">
      <c r="A71" s="16" t="s">
        <v>28</v>
      </c>
      <c r="B71" s="18" t="s">
        <v>349</v>
      </c>
      <c r="C71" s="9" t="e">
        <f>C72</f>
        <v>#REF!</v>
      </c>
      <c r="D71" s="9" t="e">
        <f t="shared" si="20"/>
        <v>#REF!</v>
      </c>
      <c r="E71" s="2"/>
    </row>
    <row r="72" spans="1:5" ht="26.4" hidden="1" outlineLevel="5" x14ac:dyDescent="0.3">
      <c r="A72" s="16" t="s">
        <v>28</v>
      </c>
      <c r="B72" s="18" t="s">
        <v>350</v>
      </c>
      <c r="C72" s="9" t="e">
        <f>C73</f>
        <v>#REF!</v>
      </c>
      <c r="D72" s="9" t="e">
        <f t="shared" si="20"/>
        <v>#REF!</v>
      </c>
      <c r="E72" s="2"/>
    </row>
    <row r="73" spans="1:5" ht="26.4" hidden="1" outlineLevel="6" x14ac:dyDescent="0.3">
      <c r="A73" s="16" t="s">
        <v>28</v>
      </c>
      <c r="B73" s="18" t="s">
        <v>327</v>
      </c>
      <c r="C73" s="9" t="e">
        <f>'№ 5  ведомственная'!#REF!</f>
        <v>#REF!</v>
      </c>
      <c r="D73" s="9" t="e">
        <f>'№ 5  ведомственная'!#REF!</f>
        <v>#REF!</v>
      </c>
      <c r="E73" s="2"/>
    </row>
    <row r="74" spans="1:5" ht="39.6" hidden="1" outlineLevel="2" x14ac:dyDescent="0.3">
      <c r="A74" s="16" t="s">
        <v>28</v>
      </c>
      <c r="B74" s="18" t="s">
        <v>283</v>
      </c>
      <c r="C74" s="9" t="e">
        <f>C75+C85</f>
        <v>#REF!</v>
      </c>
      <c r="D74" s="9" t="e">
        <f t="shared" ref="D74" si="21">D75+D85</f>
        <v>#REF!</v>
      </c>
      <c r="E74" s="2"/>
    </row>
    <row r="75" spans="1:5" ht="52.8" hidden="1" outlineLevel="3" x14ac:dyDescent="0.3">
      <c r="A75" s="16" t="s">
        <v>28</v>
      </c>
      <c r="B75" s="18" t="s">
        <v>335</v>
      </c>
      <c r="C75" s="9" t="e">
        <f>C76</f>
        <v>#REF!</v>
      </c>
      <c r="D75" s="9" t="e">
        <f t="shared" ref="D75" si="22">D76</f>
        <v>#REF!</v>
      </c>
      <c r="E75" s="2"/>
    </row>
    <row r="76" spans="1:5" ht="66" hidden="1" outlineLevel="4" x14ac:dyDescent="0.3">
      <c r="A76" s="16" t="s">
        <v>28</v>
      </c>
      <c r="B76" s="18" t="s">
        <v>336</v>
      </c>
      <c r="C76" s="9" t="e">
        <f>C77+C80+C82</f>
        <v>#REF!</v>
      </c>
      <c r="D76" s="9" t="e">
        <f t="shared" ref="D76" si="23">D77+D80+D82</f>
        <v>#REF!</v>
      </c>
      <c r="E76" s="2"/>
    </row>
    <row r="77" spans="1:5" ht="52.8" hidden="1" outlineLevel="5" x14ac:dyDescent="0.3">
      <c r="A77" s="16" t="s">
        <v>28</v>
      </c>
      <c r="B77" s="18" t="s">
        <v>351</v>
      </c>
      <c r="C77" s="9">
        <f>C78+C79</f>
        <v>199.8</v>
      </c>
      <c r="D77" s="9">
        <f t="shared" ref="D77" si="24">D78+D79</f>
        <v>78.3</v>
      </c>
      <c r="E77" s="2"/>
    </row>
    <row r="78" spans="1:5" ht="52.8" hidden="1" outlineLevel="6" x14ac:dyDescent="0.3">
      <c r="A78" s="16" t="s">
        <v>28</v>
      </c>
      <c r="B78" s="18" t="s">
        <v>326</v>
      </c>
      <c r="C78" s="9">
        <f>'№ 5  ведомственная'!F76</f>
        <v>167.9</v>
      </c>
      <c r="D78" s="9">
        <f>'№ 5  ведомственная'!G76</f>
        <v>78.3</v>
      </c>
      <c r="E78" s="2"/>
    </row>
    <row r="79" spans="1:5" ht="26.4" hidden="1" outlineLevel="6" x14ac:dyDescent="0.3">
      <c r="A79" s="16" t="s">
        <v>28</v>
      </c>
      <c r="B79" s="18" t="s">
        <v>327</v>
      </c>
      <c r="C79" s="9">
        <f>'№ 5  ведомственная'!F77</f>
        <v>31.9</v>
      </c>
      <c r="D79" s="9">
        <f>'№ 5  ведомственная'!G77</f>
        <v>0</v>
      </c>
      <c r="E79" s="2"/>
    </row>
    <row r="80" spans="1:5" hidden="1" outlineLevel="5" x14ac:dyDescent="0.3">
      <c r="A80" s="16" t="s">
        <v>28</v>
      </c>
      <c r="B80" s="18" t="s">
        <v>352</v>
      </c>
      <c r="C80" s="9">
        <f>C81</f>
        <v>220</v>
      </c>
      <c r="D80" s="9">
        <f t="shared" ref="D80" si="25">D81</f>
        <v>220</v>
      </c>
      <c r="E80" s="2"/>
    </row>
    <row r="81" spans="1:5" ht="26.4" hidden="1" outlineLevel="6" x14ac:dyDescent="0.3">
      <c r="A81" s="16" t="s">
        <v>28</v>
      </c>
      <c r="B81" s="18" t="s">
        <v>353</v>
      </c>
      <c r="C81" s="9">
        <f>'№ 5  ведомственная'!F79</f>
        <v>220</v>
      </c>
      <c r="D81" s="9">
        <f>'№ 5  ведомственная'!G79</f>
        <v>220</v>
      </c>
      <c r="E81" s="2"/>
    </row>
    <row r="82" spans="1:5" ht="26.4" hidden="1" outlineLevel="5" x14ac:dyDescent="0.3">
      <c r="A82" s="16" t="s">
        <v>28</v>
      </c>
      <c r="B82" s="18" t="s">
        <v>354</v>
      </c>
      <c r="C82" s="9" t="e">
        <f>C83+C84</f>
        <v>#REF!</v>
      </c>
      <c r="D82" s="9" t="e">
        <f t="shared" ref="D82" si="26">D83+D84</f>
        <v>#REF!</v>
      </c>
      <c r="E82" s="2"/>
    </row>
    <row r="83" spans="1:5" ht="52.8" hidden="1" outlineLevel="6" x14ac:dyDescent="0.3">
      <c r="A83" s="16" t="s">
        <v>28</v>
      </c>
      <c r="B83" s="18" t="s">
        <v>326</v>
      </c>
      <c r="C83" s="9" t="e">
        <f>'№ 5  ведомственная'!#REF!</f>
        <v>#REF!</v>
      </c>
      <c r="D83" s="9" t="e">
        <f>'№ 5  ведомственная'!#REF!</f>
        <v>#REF!</v>
      </c>
      <c r="E83" s="2"/>
    </row>
    <row r="84" spans="1:5" ht="26.4" hidden="1" outlineLevel="6" x14ac:dyDescent="0.3">
      <c r="A84" s="16" t="s">
        <v>28</v>
      </c>
      <c r="B84" s="18" t="s">
        <v>327</v>
      </c>
      <c r="C84" s="9">
        <f>'№ 5  ведомственная'!F81</f>
        <v>470.1</v>
      </c>
      <c r="D84" s="9">
        <f>'№ 5  ведомственная'!G81</f>
        <v>425.8</v>
      </c>
      <c r="E84" s="2"/>
    </row>
    <row r="85" spans="1:5" ht="26.4" hidden="1" outlineLevel="3" x14ac:dyDescent="0.3">
      <c r="A85" s="16" t="s">
        <v>28</v>
      </c>
      <c r="B85" s="18" t="s">
        <v>355</v>
      </c>
      <c r="C85" s="9">
        <f>C86</f>
        <v>400</v>
      </c>
      <c r="D85" s="9">
        <f t="shared" ref="D85" si="27">D86</f>
        <v>358.70000000000005</v>
      </c>
      <c r="E85" s="2"/>
    </row>
    <row r="86" spans="1:5" ht="26.4" hidden="1" outlineLevel="4" x14ac:dyDescent="0.3">
      <c r="A86" s="16" t="s">
        <v>28</v>
      </c>
      <c r="B86" s="18" t="s">
        <v>356</v>
      </c>
      <c r="C86" s="9">
        <f>C87+C89</f>
        <v>400</v>
      </c>
      <c r="D86" s="9">
        <f t="shared" ref="D86" si="28">D87+D89</f>
        <v>358.70000000000005</v>
      </c>
      <c r="E86" s="2"/>
    </row>
    <row r="87" spans="1:5" ht="39.6" hidden="1" outlineLevel="5" x14ac:dyDescent="0.3">
      <c r="A87" s="16" t="s">
        <v>28</v>
      </c>
      <c r="B87" s="18" t="s">
        <v>357</v>
      </c>
      <c r="C87" s="9">
        <f>C88</f>
        <v>181</v>
      </c>
      <c r="D87" s="9">
        <f t="shared" ref="D87" si="29">D88</f>
        <v>158.30000000000001</v>
      </c>
      <c r="E87" s="2"/>
    </row>
    <row r="88" spans="1:5" ht="26.4" hidden="1" outlineLevel="6" x14ac:dyDescent="0.3">
      <c r="A88" s="16" t="s">
        <v>28</v>
      </c>
      <c r="B88" s="18" t="s">
        <v>327</v>
      </c>
      <c r="C88" s="9">
        <f>'№ 5  ведомственная'!F87</f>
        <v>181</v>
      </c>
      <c r="D88" s="9">
        <f>'№ 5  ведомственная'!G87</f>
        <v>158.30000000000001</v>
      </c>
      <c r="E88" s="2"/>
    </row>
    <row r="89" spans="1:5" ht="39.6" hidden="1" outlineLevel="5" x14ac:dyDescent="0.3">
      <c r="A89" s="16" t="s">
        <v>28</v>
      </c>
      <c r="B89" s="18" t="s">
        <v>358</v>
      </c>
      <c r="C89" s="9">
        <f>C90</f>
        <v>219</v>
      </c>
      <c r="D89" s="9">
        <f t="shared" ref="D89" si="30">D90</f>
        <v>200.4</v>
      </c>
      <c r="E89" s="2"/>
    </row>
    <row r="90" spans="1:5" ht="26.4" hidden="1" outlineLevel="6" x14ac:dyDescent="0.3">
      <c r="A90" s="16" t="s">
        <v>28</v>
      </c>
      <c r="B90" s="18" t="s">
        <v>327</v>
      </c>
      <c r="C90" s="9">
        <f>'№ 5  ведомственная'!F89</f>
        <v>219</v>
      </c>
      <c r="D90" s="9">
        <f>'№ 5  ведомственная'!G89</f>
        <v>200.4</v>
      </c>
      <c r="E90" s="2"/>
    </row>
    <row r="91" spans="1:5" ht="39.6" hidden="1" outlineLevel="2" x14ac:dyDescent="0.3">
      <c r="A91" s="16" t="s">
        <v>28</v>
      </c>
      <c r="B91" s="18" t="s">
        <v>289</v>
      </c>
      <c r="C91" s="9">
        <f>C92</f>
        <v>45</v>
      </c>
      <c r="D91" s="9">
        <f t="shared" ref="D91" si="31">D92</f>
        <v>43</v>
      </c>
      <c r="E91" s="2"/>
    </row>
    <row r="92" spans="1:5" ht="26.4" hidden="1" outlineLevel="3" x14ac:dyDescent="0.3">
      <c r="A92" s="16" t="s">
        <v>28</v>
      </c>
      <c r="B92" s="18" t="s">
        <v>359</v>
      </c>
      <c r="C92" s="9">
        <f>C93+C97</f>
        <v>45</v>
      </c>
      <c r="D92" s="9">
        <f t="shared" ref="D92" si="32">D93+D97</f>
        <v>43</v>
      </c>
      <c r="E92" s="2"/>
    </row>
    <row r="93" spans="1:5" ht="26.4" hidden="1" outlineLevel="4" x14ac:dyDescent="0.3">
      <c r="A93" s="16" t="s">
        <v>28</v>
      </c>
      <c r="B93" s="18" t="s">
        <v>360</v>
      </c>
      <c r="C93" s="9">
        <f>C94</f>
        <v>2</v>
      </c>
      <c r="D93" s="9">
        <f t="shared" ref="D93:D94" si="33">D94</f>
        <v>0</v>
      </c>
      <c r="E93" s="2"/>
    </row>
    <row r="94" spans="1:5" ht="26.4" hidden="1" outlineLevel="5" x14ac:dyDescent="0.3">
      <c r="A94" s="16" t="s">
        <v>28</v>
      </c>
      <c r="B94" s="18" t="s">
        <v>361</v>
      </c>
      <c r="C94" s="9">
        <f>C95</f>
        <v>2</v>
      </c>
      <c r="D94" s="9">
        <f t="shared" si="33"/>
        <v>0</v>
      </c>
      <c r="E94" s="2"/>
    </row>
    <row r="95" spans="1:5" ht="26.4" hidden="1" outlineLevel="6" x14ac:dyDescent="0.3">
      <c r="A95" s="16" t="s">
        <v>28</v>
      </c>
      <c r="B95" s="18" t="s">
        <v>327</v>
      </c>
      <c r="C95" s="9">
        <f>'№ 5  ведомственная'!F134</f>
        <v>2</v>
      </c>
      <c r="D95" s="9">
        <f>'№ 5  ведомственная'!G134</f>
        <v>0</v>
      </c>
      <c r="E95" s="2"/>
    </row>
    <row r="96" spans="1:5" hidden="1" outlineLevel="4" x14ac:dyDescent="0.3">
      <c r="A96" s="16" t="s">
        <v>28</v>
      </c>
      <c r="B96" s="18" t="s">
        <v>362</v>
      </c>
      <c r="C96" s="9">
        <f>C97</f>
        <v>43</v>
      </c>
      <c r="D96" s="9">
        <f t="shared" ref="D96:D97" si="34">D97</f>
        <v>43</v>
      </c>
      <c r="E96" s="2"/>
    </row>
    <row r="97" spans="1:5" ht="26.4" hidden="1" outlineLevel="5" x14ac:dyDescent="0.3">
      <c r="A97" s="16" t="s">
        <v>28</v>
      </c>
      <c r="B97" s="18" t="s">
        <v>363</v>
      </c>
      <c r="C97" s="9">
        <f>C98</f>
        <v>43</v>
      </c>
      <c r="D97" s="9">
        <f t="shared" si="34"/>
        <v>43</v>
      </c>
      <c r="E97" s="2"/>
    </row>
    <row r="98" spans="1:5" ht="26.4" hidden="1" outlineLevel="6" x14ac:dyDescent="0.3">
      <c r="A98" s="16" t="s">
        <v>28</v>
      </c>
      <c r="B98" s="18" t="s">
        <v>327</v>
      </c>
      <c r="C98" s="9">
        <f>'№ 5  ведомственная'!F137</f>
        <v>43</v>
      </c>
      <c r="D98" s="9">
        <f>'№ 5  ведомственная'!G137</f>
        <v>43</v>
      </c>
      <c r="E98" s="2"/>
    </row>
    <row r="99" spans="1:5" ht="39.6" hidden="1" outlineLevel="2" x14ac:dyDescent="0.3">
      <c r="A99" s="38" t="s">
        <v>28</v>
      </c>
      <c r="B99" s="39" t="s">
        <v>570</v>
      </c>
      <c r="C99" s="40" t="e">
        <f>C100+C107+C114</f>
        <v>#REF!</v>
      </c>
      <c r="D99" s="40" t="e">
        <f t="shared" ref="D99" si="35">D100+D107+D114</f>
        <v>#REF!</v>
      </c>
      <c r="E99" s="2"/>
    </row>
    <row r="100" spans="1:5" ht="39.6" hidden="1" outlineLevel="3" x14ac:dyDescent="0.3">
      <c r="A100" s="38" t="s">
        <v>28</v>
      </c>
      <c r="B100" s="39" t="s">
        <v>571</v>
      </c>
      <c r="C100" s="40" t="e">
        <f>C101+C104</f>
        <v>#REF!</v>
      </c>
      <c r="D100" s="40" t="e">
        <f t="shared" ref="D100" si="36">D101+D104</f>
        <v>#REF!</v>
      </c>
      <c r="E100" s="2"/>
    </row>
    <row r="101" spans="1:5" ht="26.4" hidden="1" outlineLevel="4" x14ac:dyDescent="0.3">
      <c r="A101" s="38" t="s">
        <v>28</v>
      </c>
      <c r="B101" s="39" t="s">
        <v>364</v>
      </c>
      <c r="C101" s="40">
        <f>C102</f>
        <v>760</v>
      </c>
      <c r="D101" s="40">
        <f t="shared" ref="D101:D102" si="37">D102</f>
        <v>152</v>
      </c>
      <c r="E101" s="2"/>
    </row>
    <row r="102" spans="1:5" ht="39.6" hidden="1" outlineLevel="5" x14ac:dyDescent="0.3">
      <c r="A102" s="38" t="s">
        <v>28</v>
      </c>
      <c r="B102" s="39" t="s">
        <v>365</v>
      </c>
      <c r="C102" s="40">
        <f>C103</f>
        <v>760</v>
      </c>
      <c r="D102" s="40">
        <f t="shared" si="37"/>
        <v>152</v>
      </c>
      <c r="E102" s="2"/>
    </row>
    <row r="103" spans="1:5" ht="26.4" hidden="1" outlineLevel="6" x14ac:dyDescent="0.3">
      <c r="A103" s="38" t="s">
        <v>28</v>
      </c>
      <c r="B103" s="39" t="s">
        <v>327</v>
      </c>
      <c r="C103" s="40">
        <f>'№ 5  ведомственная'!F94</f>
        <v>760</v>
      </c>
      <c r="D103" s="40">
        <f>'№ 5  ведомственная'!G94</f>
        <v>152</v>
      </c>
      <c r="E103" s="2"/>
    </row>
    <row r="104" spans="1:5" ht="39.6" hidden="1" outlineLevel="4" x14ac:dyDescent="0.3">
      <c r="A104" s="38" t="s">
        <v>28</v>
      </c>
      <c r="B104" s="39" t="s">
        <v>366</v>
      </c>
      <c r="C104" s="40" t="e">
        <f>C105</f>
        <v>#REF!</v>
      </c>
      <c r="D104" s="40" t="e">
        <f t="shared" ref="D104:D105" si="38">D105</f>
        <v>#REF!</v>
      </c>
      <c r="E104" s="2"/>
    </row>
    <row r="105" spans="1:5" ht="26.4" hidden="1" outlineLevel="5" x14ac:dyDescent="0.3">
      <c r="A105" s="38" t="s">
        <v>28</v>
      </c>
      <c r="B105" s="39" t="s">
        <v>367</v>
      </c>
      <c r="C105" s="40" t="e">
        <f>C106</f>
        <v>#REF!</v>
      </c>
      <c r="D105" s="40" t="e">
        <f t="shared" si="38"/>
        <v>#REF!</v>
      </c>
      <c r="E105" s="2"/>
    </row>
    <row r="106" spans="1:5" ht="26.4" hidden="1" outlineLevel="6" x14ac:dyDescent="0.3">
      <c r="A106" s="38" t="s">
        <v>28</v>
      </c>
      <c r="B106" s="39" t="s">
        <v>327</v>
      </c>
      <c r="C106" s="40" t="e">
        <f>'№ 5  ведомственная'!#REF!</f>
        <v>#REF!</v>
      </c>
      <c r="D106" s="40" t="e">
        <f>'№ 5  ведомственная'!#REF!</f>
        <v>#REF!</v>
      </c>
      <c r="E106" s="2"/>
    </row>
    <row r="107" spans="1:5" ht="52.8" hidden="1" outlineLevel="3" x14ac:dyDescent="0.3">
      <c r="A107" s="38" t="s">
        <v>28</v>
      </c>
      <c r="B107" s="39" t="s">
        <v>572</v>
      </c>
      <c r="C107" s="40" t="e">
        <f>C108+C111</f>
        <v>#REF!</v>
      </c>
      <c r="D107" s="40" t="e">
        <f t="shared" ref="D107" si="39">D108+D111</f>
        <v>#REF!</v>
      </c>
      <c r="E107" s="2"/>
    </row>
    <row r="108" spans="1:5" ht="52.8" hidden="1" outlineLevel="4" x14ac:dyDescent="0.3">
      <c r="A108" s="38" t="s">
        <v>28</v>
      </c>
      <c r="B108" s="39" t="s">
        <v>562</v>
      </c>
      <c r="C108" s="40">
        <f>C109</f>
        <v>829.8</v>
      </c>
      <c r="D108" s="40">
        <f t="shared" ref="D108:D109" si="40">D109</f>
        <v>0</v>
      </c>
      <c r="E108" s="2"/>
    </row>
    <row r="109" spans="1:5" ht="52.8" hidden="1" outlineLevel="5" x14ac:dyDescent="0.3">
      <c r="A109" s="38" t="s">
        <v>28</v>
      </c>
      <c r="B109" s="39" t="s">
        <v>573</v>
      </c>
      <c r="C109" s="40">
        <f>C110</f>
        <v>829.8</v>
      </c>
      <c r="D109" s="40">
        <f t="shared" si="40"/>
        <v>0</v>
      </c>
      <c r="E109" s="2"/>
    </row>
    <row r="110" spans="1:5" ht="26.4" hidden="1" outlineLevel="6" x14ac:dyDescent="0.3">
      <c r="A110" s="38" t="s">
        <v>28</v>
      </c>
      <c r="B110" s="39" t="s">
        <v>327</v>
      </c>
      <c r="C110" s="40">
        <f>'№ 5  ведомственная'!F98</f>
        <v>829.8</v>
      </c>
      <c r="D110" s="40">
        <f>'№ 5  ведомственная'!G98</f>
        <v>0</v>
      </c>
      <c r="E110" s="2"/>
    </row>
    <row r="111" spans="1:5" ht="26.4" hidden="1" outlineLevel="4" x14ac:dyDescent="0.3">
      <c r="A111" s="38" t="s">
        <v>28</v>
      </c>
      <c r="B111" s="39" t="s">
        <v>368</v>
      </c>
      <c r="C111" s="40" t="e">
        <f>C112</f>
        <v>#REF!</v>
      </c>
      <c r="D111" s="40" t="e">
        <f t="shared" ref="D111:D112" si="41">D112</f>
        <v>#REF!</v>
      </c>
      <c r="E111" s="2"/>
    </row>
    <row r="112" spans="1:5" hidden="1" outlineLevel="5" x14ac:dyDescent="0.3">
      <c r="A112" s="38" t="s">
        <v>28</v>
      </c>
      <c r="B112" s="39" t="s">
        <v>369</v>
      </c>
      <c r="C112" s="40" t="e">
        <f>C113</f>
        <v>#REF!</v>
      </c>
      <c r="D112" s="40" t="e">
        <f t="shared" si="41"/>
        <v>#REF!</v>
      </c>
      <c r="E112" s="2"/>
    </row>
    <row r="113" spans="1:5" ht="26.4" hidden="1" outlineLevel="6" x14ac:dyDescent="0.3">
      <c r="A113" s="38" t="s">
        <v>28</v>
      </c>
      <c r="B113" s="39" t="s">
        <v>327</v>
      </c>
      <c r="C113" s="40" t="e">
        <f>'№ 5  ведомственная'!#REF!</f>
        <v>#REF!</v>
      </c>
      <c r="D113" s="40" t="e">
        <f>'№ 5  ведомственная'!#REF!</f>
        <v>#REF!</v>
      </c>
      <c r="E113" s="2"/>
    </row>
    <row r="114" spans="1:5" ht="39.6" hidden="1" outlineLevel="3" x14ac:dyDescent="0.3">
      <c r="A114" s="38" t="s">
        <v>28</v>
      </c>
      <c r="B114" s="39" t="s">
        <v>574</v>
      </c>
      <c r="C114" s="40" t="e">
        <f>C115+C118</f>
        <v>#REF!</v>
      </c>
      <c r="D114" s="40" t="e">
        <f t="shared" ref="D114" si="42">D115+D118</f>
        <v>#REF!</v>
      </c>
      <c r="E114" s="2"/>
    </row>
    <row r="115" spans="1:5" ht="26.4" hidden="1" outlineLevel="4" x14ac:dyDescent="0.3">
      <c r="A115" s="38" t="s">
        <v>28</v>
      </c>
      <c r="B115" s="39" t="s">
        <v>370</v>
      </c>
      <c r="C115" s="40" t="e">
        <f>C116</f>
        <v>#REF!</v>
      </c>
      <c r="D115" s="40" t="e">
        <f t="shared" ref="D115:D116" si="43">D116</f>
        <v>#REF!</v>
      </c>
      <c r="E115" s="2"/>
    </row>
    <row r="116" spans="1:5" ht="39.6" hidden="1" outlineLevel="5" x14ac:dyDescent="0.3">
      <c r="A116" s="38" t="s">
        <v>28</v>
      </c>
      <c r="B116" s="39" t="s">
        <v>575</v>
      </c>
      <c r="C116" s="40" t="e">
        <f>C117</f>
        <v>#REF!</v>
      </c>
      <c r="D116" s="40" t="e">
        <f t="shared" si="43"/>
        <v>#REF!</v>
      </c>
      <c r="E116" s="2"/>
    </row>
    <row r="117" spans="1:5" ht="26.4" hidden="1" outlineLevel="6" x14ac:dyDescent="0.3">
      <c r="A117" s="38" t="s">
        <v>28</v>
      </c>
      <c r="B117" s="39" t="s">
        <v>327</v>
      </c>
      <c r="C117" s="40" t="e">
        <f>'№ 5  ведомственная'!#REF!</f>
        <v>#REF!</v>
      </c>
      <c r="D117" s="40" t="e">
        <f>'№ 5  ведомственная'!#REF!</f>
        <v>#REF!</v>
      </c>
      <c r="E117" s="2"/>
    </row>
    <row r="118" spans="1:5" ht="26.4" hidden="1" outlineLevel="4" x14ac:dyDescent="0.3">
      <c r="A118" s="38" t="s">
        <v>28</v>
      </c>
      <c r="B118" s="39" t="s">
        <v>371</v>
      </c>
      <c r="C118" s="40" t="e">
        <f>C119</f>
        <v>#REF!</v>
      </c>
      <c r="D118" s="40" t="e">
        <f t="shared" ref="D118:D119" si="44">D119</f>
        <v>#REF!</v>
      </c>
      <c r="E118" s="2"/>
    </row>
    <row r="119" spans="1:5" ht="26.4" hidden="1" outlineLevel="5" x14ac:dyDescent="0.3">
      <c r="A119" s="38" t="s">
        <v>28</v>
      </c>
      <c r="B119" s="39" t="s">
        <v>576</v>
      </c>
      <c r="C119" s="40" t="e">
        <f>C120</f>
        <v>#REF!</v>
      </c>
      <c r="D119" s="40" t="e">
        <f t="shared" si="44"/>
        <v>#REF!</v>
      </c>
      <c r="E119" s="2"/>
    </row>
    <row r="120" spans="1:5" ht="26.4" hidden="1" outlineLevel="6" x14ac:dyDescent="0.3">
      <c r="A120" s="38" t="s">
        <v>28</v>
      </c>
      <c r="B120" s="39" t="s">
        <v>327</v>
      </c>
      <c r="C120" s="40" t="e">
        <f>'№ 5  ведомственная'!#REF!</f>
        <v>#REF!</v>
      </c>
      <c r="D120" s="40" t="e">
        <f>'№ 5  ведомственная'!#REF!</f>
        <v>#REF!</v>
      </c>
      <c r="E120" s="2"/>
    </row>
    <row r="121" spans="1:5" hidden="1" outlineLevel="2" x14ac:dyDescent="0.3">
      <c r="A121" s="16" t="s">
        <v>28</v>
      </c>
      <c r="B121" s="18" t="s">
        <v>281</v>
      </c>
      <c r="C121" s="9" t="e">
        <f>C122</f>
        <v>#REF!</v>
      </c>
      <c r="D121" s="9" t="e">
        <f t="shared" ref="D121:D122" si="45">D122</f>
        <v>#REF!</v>
      </c>
      <c r="E121" s="2"/>
    </row>
    <row r="122" spans="1:5" ht="26.4" hidden="1" outlineLevel="3" x14ac:dyDescent="0.3">
      <c r="A122" s="16" t="s">
        <v>28</v>
      </c>
      <c r="B122" s="18" t="s">
        <v>329</v>
      </c>
      <c r="C122" s="9" t="e">
        <f>C123</f>
        <v>#REF!</v>
      </c>
      <c r="D122" s="9" t="e">
        <f t="shared" si="45"/>
        <v>#REF!</v>
      </c>
      <c r="E122" s="2"/>
    </row>
    <row r="123" spans="1:5" ht="26.4" hidden="1" outlineLevel="5" x14ac:dyDescent="0.3">
      <c r="A123" s="16" t="s">
        <v>28</v>
      </c>
      <c r="B123" s="18" t="s">
        <v>372</v>
      </c>
      <c r="C123" s="9" t="e">
        <f>C124+C125+C126</f>
        <v>#REF!</v>
      </c>
      <c r="D123" s="9" t="e">
        <f t="shared" ref="D123" si="46">D124+D125+D126</f>
        <v>#REF!</v>
      </c>
      <c r="E123" s="2"/>
    </row>
    <row r="124" spans="1:5" ht="52.8" hidden="1" outlineLevel="6" x14ac:dyDescent="0.3">
      <c r="A124" s="16" t="s">
        <v>28</v>
      </c>
      <c r="B124" s="18" t="s">
        <v>326</v>
      </c>
      <c r="C124" s="9" t="e">
        <f>'№ 5  ведомственная'!#REF!</f>
        <v>#REF!</v>
      </c>
      <c r="D124" s="9" t="e">
        <f>'№ 5  ведомственная'!#REF!</f>
        <v>#REF!</v>
      </c>
      <c r="E124" s="2"/>
    </row>
    <row r="125" spans="1:5" ht="26.4" hidden="1" outlineLevel="6" x14ac:dyDescent="0.3">
      <c r="A125" s="16" t="s">
        <v>28</v>
      </c>
      <c r="B125" s="18" t="s">
        <v>327</v>
      </c>
      <c r="C125" s="9" t="e">
        <f>'№ 5  ведомственная'!#REF!</f>
        <v>#REF!</v>
      </c>
      <c r="D125" s="9" t="e">
        <f>'№ 5  ведомственная'!#REF!</f>
        <v>#REF!</v>
      </c>
      <c r="E125" s="2"/>
    </row>
    <row r="126" spans="1:5" hidden="1" outlineLevel="6" x14ac:dyDescent="0.3">
      <c r="A126" s="16" t="s">
        <v>28</v>
      </c>
      <c r="B126" s="18" t="s">
        <v>328</v>
      </c>
      <c r="C126" s="9" t="e">
        <f>'№ 5  ведомственная'!#REF!</f>
        <v>#REF!</v>
      </c>
      <c r="D126" s="9" t="e">
        <f>'№ 5  ведомственная'!#REF!</f>
        <v>#REF!</v>
      </c>
      <c r="E126" s="2"/>
    </row>
    <row r="127" spans="1:5" s="29" customFormat="1" ht="26.4" x14ac:dyDescent="0.3">
      <c r="A127" s="21" t="s">
        <v>57</v>
      </c>
      <c r="B127" s="22" t="s">
        <v>272</v>
      </c>
      <c r="C127" s="8">
        <f>C128+C141+C162</f>
        <v>3001.5</v>
      </c>
      <c r="D127" s="8">
        <f t="shared" ref="D127" si="47">D128+D141+D162</f>
        <v>2911.4</v>
      </c>
      <c r="E127" s="4"/>
    </row>
    <row r="128" spans="1:5" outlineLevel="1" x14ac:dyDescent="0.3">
      <c r="A128" s="16" t="s">
        <v>58</v>
      </c>
      <c r="B128" s="18" t="s">
        <v>290</v>
      </c>
      <c r="C128" s="9">
        <f>'№ 5  ведомственная'!F100</f>
        <v>836</v>
      </c>
      <c r="D128" s="9">
        <f>'№ 5  ведомственная'!G100</f>
        <v>836</v>
      </c>
      <c r="E128" s="2"/>
    </row>
    <row r="129" spans="1:5" ht="39.6" hidden="1" outlineLevel="2" x14ac:dyDescent="0.3">
      <c r="A129" s="16" t="s">
        <v>58</v>
      </c>
      <c r="B129" s="18" t="s">
        <v>283</v>
      </c>
      <c r="C129" s="9" t="e">
        <f>C130</f>
        <v>#REF!</v>
      </c>
      <c r="D129" s="9" t="e">
        <f t="shared" ref="D129:D131" si="48">D130</f>
        <v>#REF!</v>
      </c>
      <c r="E129" s="2"/>
    </row>
    <row r="130" spans="1:5" ht="52.8" hidden="1" outlineLevel="3" x14ac:dyDescent="0.3">
      <c r="A130" s="16" t="s">
        <v>58</v>
      </c>
      <c r="B130" s="18" t="s">
        <v>335</v>
      </c>
      <c r="C130" s="9" t="e">
        <f>C131</f>
        <v>#REF!</v>
      </c>
      <c r="D130" s="9" t="e">
        <f t="shared" si="48"/>
        <v>#REF!</v>
      </c>
      <c r="E130" s="2"/>
    </row>
    <row r="131" spans="1:5" ht="66" hidden="1" outlineLevel="4" x14ac:dyDescent="0.3">
      <c r="A131" s="16" t="s">
        <v>58</v>
      </c>
      <c r="B131" s="18" t="s">
        <v>336</v>
      </c>
      <c r="C131" s="9" t="e">
        <f>C132</f>
        <v>#REF!</v>
      </c>
      <c r="D131" s="9" t="e">
        <f t="shared" si="48"/>
        <v>#REF!</v>
      </c>
      <c r="E131" s="2"/>
    </row>
    <row r="132" spans="1:5" ht="26.4" hidden="1" outlineLevel="5" x14ac:dyDescent="0.3">
      <c r="A132" s="16" t="s">
        <v>58</v>
      </c>
      <c r="B132" s="18" t="s">
        <v>373</v>
      </c>
      <c r="C132" s="9" t="e">
        <f>C133+C134</f>
        <v>#REF!</v>
      </c>
      <c r="D132" s="9" t="e">
        <f t="shared" ref="D132" si="49">D133+D134</f>
        <v>#REF!</v>
      </c>
      <c r="E132" s="2"/>
    </row>
    <row r="133" spans="1:5" ht="52.8" hidden="1" outlineLevel="6" x14ac:dyDescent="0.3">
      <c r="A133" s="16" t="s">
        <v>58</v>
      </c>
      <c r="B133" s="18" t="s">
        <v>326</v>
      </c>
      <c r="C133" s="9">
        <f>'№ 5  ведомственная'!F105</f>
        <v>820.7</v>
      </c>
      <c r="D133" s="9">
        <f>'№ 5  ведомственная'!G105</f>
        <v>820.7</v>
      </c>
      <c r="E133" s="2"/>
    </row>
    <row r="134" spans="1:5" ht="26.4" hidden="1" outlineLevel="6" x14ac:dyDescent="0.3">
      <c r="A134" s="16" t="s">
        <v>58</v>
      </c>
      <c r="B134" s="18" t="s">
        <v>327</v>
      </c>
      <c r="C134" s="9" t="e">
        <f>'№ 5  ведомственная'!#REF!</f>
        <v>#REF!</v>
      </c>
      <c r="D134" s="9" t="e">
        <f>'№ 5  ведомственная'!#REF!</f>
        <v>#REF!</v>
      </c>
      <c r="E134" s="2"/>
    </row>
    <row r="135" spans="1:5" ht="66" hidden="1" outlineLevel="2" x14ac:dyDescent="0.3">
      <c r="A135" s="16" t="s">
        <v>59</v>
      </c>
      <c r="B135" s="18" t="s">
        <v>291</v>
      </c>
      <c r="C135" s="9" t="e">
        <f>C136</f>
        <v>#REF!</v>
      </c>
      <c r="D135" s="9" t="e">
        <f t="shared" ref="D135:D137" si="50">D136</f>
        <v>#REF!</v>
      </c>
      <c r="E135" s="2"/>
    </row>
    <row r="136" spans="1:5" ht="52.8" hidden="1" outlineLevel="3" x14ac:dyDescent="0.3">
      <c r="A136" s="16" t="s">
        <v>59</v>
      </c>
      <c r="B136" s="18" t="s">
        <v>374</v>
      </c>
      <c r="C136" s="9" t="e">
        <f>C137</f>
        <v>#REF!</v>
      </c>
      <c r="D136" s="9" t="e">
        <f t="shared" si="50"/>
        <v>#REF!</v>
      </c>
      <c r="E136" s="2"/>
    </row>
    <row r="137" spans="1:5" ht="26.4" hidden="1" outlineLevel="4" x14ac:dyDescent="0.3">
      <c r="A137" s="16" t="s">
        <v>59</v>
      </c>
      <c r="B137" s="18" t="s">
        <v>375</v>
      </c>
      <c r="C137" s="9" t="e">
        <f>C138</f>
        <v>#REF!</v>
      </c>
      <c r="D137" s="9" t="e">
        <f t="shared" si="50"/>
        <v>#REF!</v>
      </c>
      <c r="E137" s="2"/>
    </row>
    <row r="138" spans="1:5" ht="26.4" hidden="1" outlineLevel="5" x14ac:dyDescent="0.3">
      <c r="A138" s="16" t="s">
        <v>59</v>
      </c>
      <c r="B138" s="18" t="s">
        <v>376</v>
      </c>
      <c r="C138" s="9" t="e">
        <f>C139+C140</f>
        <v>#REF!</v>
      </c>
      <c r="D138" s="9" t="e">
        <f t="shared" ref="D138" si="51">D139+D140</f>
        <v>#REF!</v>
      </c>
      <c r="E138" s="2"/>
    </row>
    <row r="139" spans="1:5" ht="52.8" hidden="1" outlineLevel="6" x14ac:dyDescent="0.3">
      <c r="A139" s="16" t="s">
        <v>59</v>
      </c>
      <c r="B139" s="18" t="s">
        <v>326</v>
      </c>
      <c r="C139" s="9" t="e">
        <f>'№ 5  ведомственная'!#REF!</f>
        <v>#REF!</v>
      </c>
      <c r="D139" s="9" t="e">
        <f>'№ 5  ведомственная'!#REF!</f>
        <v>#REF!</v>
      </c>
      <c r="E139" s="2"/>
    </row>
    <row r="140" spans="1:5" ht="26.4" hidden="1" outlineLevel="6" x14ac:dyDescent="0.3">
      <c r="A140" s="16" t="s">
        <v>59</v>
      </c>
      <c r="B140" s="18" t="s">
        <v>327</v>
      </c>
      <c r="C140" s="9" t="e">
        <f>'№ 5  ведомственная'!#REF!</f>
        <v>#REF!</v>
      </c>
      <c r="D140" s="9" t="e">
        <f>'№ 5  ведомственная'!#REF!</f>
        <v>#REF!</v>
      </c>
      <c r="E140" s="2"/>
    </row>
    <row r="141" spans="1:5" ht="28.5" customHeight="1" outlineLevel="1" collapsed="1" x14ac:dyDescent="0.3">
      <c r="A141" s="16" t="s">
        <v>64</v>
      </c>
      <c r="B141" s="18" t="s">
        <v>668</v>
      </c>
      <c r="C141" s="9">
        <f>'№ 5  ведомственная'!F107</f>
        <v>2070.5</v>
      </c>
      <c r="D141" s="9">
        <f>'№ 5  ведомственная'!G107</f>
        <v>1982.4</v>
      </c>
      <c r="E141" s="2"/>
    </row>
    <row r="142" spans="1:5" ht="66" hidden="1" outlineLevel="2" x14ac:dyDescent="0.3">
      <c r="A142" s="16" t="s">
        <v>64</v>
      </c>
      <c r="B142" s="18" t="s">
        <v>291</v>
      </c>
      <c r="C142" s="9" t="e">
        <f>C143+C147</f>
        <v>#REF!</v>
      </c>
      <c r="D142" s="9" t="e">
        <f t="shared" ref="D142" si="52">D143+D147</f>
        <v>#REF!</v>
      </c>
      <c r="E142" s="2"/>
    </row>
    <row r="143" spans="1:5" ht="39.6" hidden="1" outlineLevel="3" x14ac:dyDescent="0.3">
      <c r="A143" s="16" t="s">
        <v>64</v>
      </c>
      <c r="B143" s="18" t="s">
        <v>377</v>
      </c>
      <c r="C143" s="9">
        <f>C144</f>
        <v>50</v>
      </c>
      <c r="D143" s="9">
        <f t="shared" ref="D143:D145" si="53">D144</f>
        <v>0</v>
      </c>
      <c r="E143" s="2"/>
    </row>
    <row r="144" spans="1:5" ht="52.8" hidden="1" outlineLevel="4" x14ac:dyDescent="0.3">
      <c r="A144" s="16" t="s">
        <v>64</v>
      </c>
      <c r="B144" s="18" t="s">
        <v>378</v>
      </c>
      <c r="C144" s="9">
        <f>C145</f>
        <v>50</v>
      </c>
      <c r="D144" s="9">
        <f t="shared" si="53"/>
        <v>0</v>
      </c>
      <c r="E144" s="2"/>
    </row>
    <row r="145" spans="1:5" hidden="1" outlineLevel="5" x14ac:dyDescent="0.3">
      <c r="A145" s="16" t="s">
        <v>64</v>
      </c>
      <c r="B145" s="18" t="s">
        <v>379</v>
      </c>
      <c r="C145" s="9">
        <f>C146</f>
        <v>50</v>
      </c>
      <c r="D145" s="9">
        <f t="shared" si="53"/>
        <v>0</v>
      </c>
      <c r="E145" s="2"/>
    </row>
    <row r="146" spans="1:5" ht="26.4" hidden="1" outlineLevel="6" x14ac:dyDescent="0.3">
      <c r="A146" s="16" t="s">
        <v>64</v>
      </c>
      <c r="B146" s="18" t="s">
        <v>327</v>
      </c>
      <c r="C146" s="9">
        <f>'№ 5  ведомственная'!F117</f>
        <v>50</v>
      </c>
      <c r="D146" s="9">
        <f>'№ 5  ведомственная'!G117</f>
        <v>0</v>
      </c>
      <c r="E146" s="2"/>
    </row>
    <row r="147" spans="1:5" ht="26.4" hidden="1" outlineLevel="3" x14ac:dyDescent="0.3">
      <c r="A147" s="16" t="s">
        <v>64</v>
      </c>
      <c r="B147" s="18" t="s">
        <v>380</v>
      </c>
      <c r="C147" s="9" t="e">
        <f>C148+C159</f>
        <v>#REF!</v>
      </c>
      <c r="D147" s="9" t="e">
        <f t="shared" ref="D147" si="54">D148+D159</f>
        <v>#REF!</v>
      </c>
      <c r="E147" s="2"/>
    </row>
    <row r="148" spans="1:5" ht="39.6" hidden="1" outlineLevel="4" x14ac:dyDescent="0.3">
      <c r="A148" s="16" t="s">
        <v>64</v>
      </c>
      <c r="B148" s="18" t="s">
        <v>381</v>
      </c>
      <c r="C148" s="9" t="e">
        <f>C149+C151+C153+C155+C157</f>
        <v>#REF!</v>
      </c>
      <c r="D148" s="9" t="e">
        <f t="shared" ref="D148" si="55">D149+D151+D153+D155+D157</f>
        <v>#REF!</v>
      </c>
      <c r="E148" s="2"/>
    </row>
    <row r="149" spans="1:5" hidden="1" outlineLevel="5" x14ac:dyDescent="0.3">
      <c r="A149" s="16" t="s">
        <v>64</v>
      </c>
      <c r="B149" s="18" t="s">
        <v>382</v>
      </c>
      <c r="C149" s="9" t="e">
        <f>C150</f>
        <v>#REF!</v>
      </c>
      <c r="D149" s="9" t="e">
        <f t="shared" ref="D149" si="56">D150</f>
        <v>#REF!</v>
      </c>
      <c r="E149" s="2"/>
    </row>
    <row r="150" spans="1:5" ht="26.4" hidden="1" outlineLevel="6" x14ac:dyDescent="0.3">
      <c r="A150" s="16" t="s">
        <v>64</v>
      </c>
      <c r="B150" s="18" t="s">
        <v>327</v>
      </c>
      <c r="C150" s="9" t="e">
        <f>'№ 5  ведомственная'!#REF!</f>
        <v>#REF!</v>
      </c>
      <c r="D150" s="9" t="e">
        <f>'№ 5  ведомственная'!#REF!</f>
        <v>#REF!</v>
      </c>
      <c r="E150" s="2"/>
    </row>
    <row r="151" spans="1:5" hidden="1" outlineLevel="5" x14ac:dyDescent="0.3">
      <c r="A151" s="16" t="s">
        <v>64</v>
      </c>
      <c r="B151" s="18" t="s">
        <v>383</v>
      </c>
      <c r="C151" s="9">
        <f>C152</f>
        <v>14</v>
      </c>
      <c r="D151" s="9">
        <f t="shared" ref="D151" si="57">D152</f>
        <v>14</v>
      </c>
      <c r="E151" s="2"/>
    </row>
    <row r="152" spans="1:5" ht="26.4" hidden="1" outlineLevel="6" x14ac:dyDescent="0.3">
      <c r="A152" s="16" t="s">
        <v>64</v>
      </c>
      <c r="B152" s="18" t="s">
        <v>327</v>
      </c>
      <c r="C152" s="9">
        <f>'№ 5  ведомственная'!F121</f>
        <v>14</v>
      </c>
      <c r="D152" s="9">
        <f>'№ 5  ведомственная'!G121</f>
        <v>14</v>
      </c>
      <c r="E152" s="2"/>
    </row>
    <row r="153" spans="1:5" hidden="1" outlineLevel="5" x14ac:dyDescent="0.3">
      <c r="A153" s="16" t="s">
        <v>64</v>
      </c>
      <c r="B153" s="18" t="s">
        <v>384</v>
      </c>
      <c r="C153" s="9">
        <f>C154</f>
        <v>16</v>
      </c>
      <c r="D153" s="9">
        <f t="shared" ref="D153" si="58">D154</f>
        <v>16</v>
      </c>
      <c r="E153" s="2"/>
    </row>
    <row r="154" spans="1:5" ht="26.4" hidden="1" outlineLevel="6" x14ac:dyDescent="0.3">
      <c r="A154" s="16" t="s">
        <v>64</v>
      </c>
      <c r="B154" s="18" t="s">
        <v>327</v>
      </c>
      <c r="C154" s="9">
        <f>'№ 5  ведомственная'!F123</f>
        <v>16</v>
      </c>
      <c r="D154" s="9">
        <f>'№ 5  ведомственная'!G123</f>
        <v>16</v>
      </c>
      <c r="E154" s="2"/>
    </row>
    <row r="155" spans="1:5" hidden="1" outlineLevel="5" x14ac:dyDescent="0.3">
      <c r="A155" s="16" t="s">
        <v>64</v>
      </c>
      <c r="B155" s="18" t="s">
        <v>385</v>
      </c>
      <c r="C155" s="9" t="e">
        <f>C156</f>
        <v>#REF!</v>
      </c>
      <c r="D155" s="9" t="e">
        <f t="shared" ref="D155" si="59">D156</f>
        <v>#REF!</v>
      </c>
      <c r="E155" s="2"/>
    </row>
    <row r="156" spans="1:5" ht="26.4" hidden="1" outlineLevel="6" x14ac:dyDescent="0.3">
      <c r="A156" s="16" t="s">
        <v>64</v>
      </c>
      <c r="B156" s="18" t="s">
        <v>327</v>
      </c>
      <c r="C156" s="9" t="e">
        <f>'№ 5  ведомственная'!#REF!</f>
        <v>#REF!</v>
      </c>
      <c r="D156" s="9" t="e">
        <f>'№ 5  ведомственная'!#REF!</f>
        <v>#REF!</v>
      </c>
      <c r="E156" s="2"/>
    </row>
    <row r="157" spans="1:5" hidden="1" outlineLevel="5" x14ac:dyDescent="0.3">
      <c r="A157" s="16" t="s">
        <v>64</v>
      </c>
      <c r="B157" s="18" t="s">
        <v>386</v>
      </c>
      <c r="C157" s="9">
        <f>C158</f>
        <v>9</v>
      </c>
      <c r="D157" s="9">
        <f t="shared" ref="D157" si="60">D158</f>
        <v>8.1999999999999993</v>
      </c>
      <c r="E157" s="2"/>
    </row>
    <row r="158" spans="1:5" ht="26.4" hidden="1" outlineLevel="6" x14ac:dyDescent="0.3">
      <c r="A158" s="16" t="s">
        <v>64</v>
      </c>
      <c r="B158" s="18" t="s">
        <v>327</v>
      </c>
      <c r="C158" s="9">
        <f>'№ 5  ведомственная'!F125</f>
        <v>9</v>
      </c>
      <c r="D158" s="9">
        <f>'№ 5  ведомственная'!G125</f>
        <v>8.1999999999999993</v>
      </c>
      <c r="E158" s="2"/>
    </row>
    <row r="159" spans="1:5" ht="39.6" hidden="1" outlineLevel="4" x14ac:dyDescent="0.3">
      <c r="A159" s="16" t="s">
        <v>64</v>
      </c>
      <c r="B159" s="18" t="s">
        <v>387</v>
      </c>
      <c r="C159" s="9">
        <f>C160</f>
        <v>61</v>
      </c>
      <c r="D159" s="9">
        <f t="shared" ref="D159:D160" si="61">D160</f>
        <v>57.2</v>
      </c>
      <c r="E159" s="2"/>
    </row>
    <row r="160" spans="1:5" ht="26.4" hidden="1" outlineLevel="5" x14ac:dyDescent="0.3">
      <c r="A160" s="16" t="s">
        <v>64</v>
      </c>
      <c r="B160" s="18" t="s">
        <v>388</v>
      </c>
      <c r="C160" s="9">
        <f>C161</f>
        <v>61</v>
      </c>
      <c r="D160" s="9">
        <f t="shared" si="61"/>
        <v>57.2</v>
      </c>
      <c r="E160" s="2"/>
    </row>
    <row r="161" spans="1:5" ht="26.4" hidden="1" outlineLevel="6" x14ac:dyDescent="0.3">
      <c r="A161" s="16" t="s">
        <v>64</v>
      </c>
      <c r="B161" s="18" t="s">
        <v>327</v>
      </c>
      <c r="C161" s="9">
        <f>'№ 5  ведомственная'!F128</f>
        <v>61</v>
      </c>
      <c r="D161" s="9">
        <f>'№ 5  ведомственная'!G128</f>
        <v>57.2</v>
      </c>
      <c r="E161" s="2"/>
    </row>
    <row r="162" spans="1:5" ht="26.4" outlineLevel="6" x14ac:dyDescent="0.3">
      <c r="A162" s="17" t="s">
        <v>632</v>
      </c>
      <c r="B162" s="18" t="s">
        <v>637</v>
      </c>
      <c r="C162" s="9">
        <f>'№ 5  ведомственная'!F129</f>
        <v>95</v>
      </c>
      <c r="D162" s="9">
        <f>'№ 5  ведомственная'!G129</f>
        <v>93</v>
      </c>
      <c r="E162" s="2"/>
    </row>
    <row r="163" spans="1:5" s="29" customFormat="1" x14ac:dyDescent="0.3">
      <c r="A163" s="21" t="s">
        <v>75</v>
      </c>
      <c r="B163" s="22" t="s">
        <v>273</v>
      </c>
      <c r="C163" s="8">
        <f>C164+C178+C184+C215</f>
        <v>104919.9</v>
      </c>
      <c r="D163" s="8">
        <f t="shared" ref="D163" si="62">D164+D178+D184+D215</f>
        <v>90332.9</v>
      </c>
      <c r="E163" s="4"/>
    </row>
    <row r="164" spans="1:5" outlineLevel="1" x14ac:dyDescent="0.3">
      <c r="A164" s="16" t="s">
        <v>167</v>
      </c>
      <c r="B164" s="18" t="s">
        <v>310</v>
      </c>
      <c r="C164" s="9">
        <f>'№ 5  ведомственная'!F335+'№ 5  ведомственная'!F485</f>
        <v>90</v>
      </c>
      <c r="D164" s="9">
        <f>'№ 5  ведомственная'!G335+'№ 5  ведомственная'!G485</f>
        <v>65.300000000000011</v>
      </c>
      <c r="E164" s="2"/>
    </row>
    <row r="165" spans="1:5" ht="39.6" hidden="1" outlineLevel="2" x14ac:dyDescent="0.3">
      <c r="A165" s="16" t="s">
        <v>167</v>
      </c>
      <c r="B165" s="18" t="s">
        <v>308</v>
      </c>
      <c r="C165" s="9">
        <f>C166</f>
        <v>90</v>
      </c>
      <c r="D165" s="9">
        <f t="shared" ref="D165" si="63">D166</f>
        <v>65.300000000000011</v>
      </c>
      <c r="E165" s="2"/>
    </row>
    <row r="166" spans="1:5" ht="26.4" hidden="1" outlineLevel="3" x14ac:dyDescent="0.3">
      <c r="A166" s="16" t="s">
        <v>167</v>
      </c>
      <c r="B166" s="18" t="s">
        <v>464</v>
      </c>
      <c r="C166" s="9">
        <f>C167+C170</f>
        <v>90</v>
      </c>
      <c r="D166" s="9">
        <f t="shared" ref="D166" si="64">D167+D170</f>
        <v>65.300000000000011</v>
      </c>
      <c r="E166" s="2"/>
    </row>
    <row r="167" spans="1:5" ht="39.6" hidden="1" outlineLevel="4" x14ac:dyDescent="0.3">
      <c r="A167" s="16" t="s">
        <v>167</v>
      </c>
      <c r="B167" s="18" t="s">
        <v>504</v>
      </c>
      <c r="C167" s="9">
        <f>C168</f>
        <v>50</v>
      </c>
      <c r="D167" s="9">
        <f t="shared" ref="D167:D168" si="65">D168</f>
        <v>44.7</v>
      </c>
      <c r="E167" s="2"/>
    </row>
    <row r="168" spans="1:5" ht="26.4" hidden="1" outlineLevel="5" x14ac:dyDescent="0.3">
      <c r="A168" s="16" t="s">
        <v>167</v>
      </c>
      <c r="B168" s="18" t="s">
        <v>505</v>
      </c>
      <c r="C168" s="9">
        <f>C169</f>
        <v>50</v>
      </c>
      <c r="D168" s="9">
        <f t="shared" si="65"/>
        <v>44.7</v>
      </c>
      <c r="E168" s="2"/>
    </row>
    <row r="169" spans="1:5" ht="52.8" hidden="1" outlineLevel="6" x14ac:dyDescent="0.3">
      <c r="A169" s="16" t="s">
        <v>167</v>
      </c>
      <c r="B169" s="18" t="s">
        <v>326</v>
      </c>
      <c r="C169" s="9">
        <f>'№ 5  ведомственная'!F490</f>
        <v>50</v>
      </c>
      <c r="D169" s="9">
        <f>'№ 5  ведомственная'!G490</f>
        <v>44.7</v>
      </c>
      <c r="E169" s="2"/>
    </row>
    <row r="170" spans="1:5" ht="26.4" hidden="1" outlineLevel="4" x14ac:dyDescent="0.3">
      <c r="A170" s="16" t="s">
        <v>167</v>
      </c>
      <c r="B170" s="18" t="s">
        <v>465</v>
      </c>
      <c r="C170" s="9">
        <f>C171</f>
        <v>40</v>
      </c>
      <c r="D170" s="9">
        <f t="shared" ref="D170:D171" si="66">D171</f>
        <v>20.6</v>
      </c>
      <c r="E170" s="2"/>
    </row>
    <row r="171" spans="1:5" ht="26.4" hidden="1" outlineLevel="5" x14ac:dyDescent="0.3">
      <c r="A171" s="16" t="s">
        <v>167</v>
      </c>
      <c r="B171" s="18" t="s">
        <v>466</v>
      </c>
      <c r="C171" s="9">
        <f>C172</f>
        <v>40</v>
      </c>
      <c r="D171" s="9">
        <f t="shared" si="66"/>
        <v>20.6</v>
      </c>
      <c r="E171" s="2"/>
    </row>
    <row r="172" spans="1:5" ht="26.4" hidden="1" outlineLevel="6" x14ac:dyDescent="0.3">
      <c r="A172" s="16" t="s">
        <v>167</v>
      </c>
      <c r="B172" s="18" t="s">
        <v>353</v>
      </c>
      <c r="C172" s="9">
        <f>'№ 5  ведомственная'!F340</f>
        <v>40</v>
      </c>
      <c r="D172" s="9">
        <f>'№ 5  ведомственная'!G340</f>
        <v>20.6</v>
      </c>
      <c r="E172" s="2"/>
    </row>
    <row r="173" spans="1:5" ht="52.8" hidden="1" outlineLevel="2" x14ac:dyDescent="0.3">
      <c r="A173" s="16" t="s">
        <v>76</v>
      </c>
      <c r="B173" s="18" t="s">
        <v>292</v>
      </c>
      <c r="C173" s="9" t="e">
        <f>C174</f>
        <v>#REF!</v>
      </c>
      <c r="D173" s="9" t="e">
        <f t="shared" ref="D173:D176" si="67">D174</f>
        <v>#REF!</v>
      </c>
      <c r="E173" s="2"/>
    </row>
    <row r="174" spans="1:5" ht="26.4" hidden="1" outlineLevel="3" x14ac:dyDescent="0.3">
      <c r="A174" s="16" t="s">
        <v>76</v>
      </c>
      <c r="B174" s="18" t="s">
        <v>389</v>
      </c>
      <c r="C174" s="9" t="e">
        <f>C175</f>
        <v>#REF!</v>
      </c>
      <c r="D174" s="9" t="e">
        <f t="shared" si="67"/>
        <v>#REF!</v>
      </c>
      <c r="E174" s="2"/>
    </row>
    <row r="175" spans="1:5" hidden="1" outlineLevel="4" x14ac:dyDescent="0.3">
      <c r="A175" s="16" t="s">
        <v>76</v>
      </c>
      <c r="B175" s="18" t="s">
        <v>390</v>
      </c>
      <c r="C175" s="9" t="e">
        <f>C176</f>
        <v>#REF!</v>
      </c>
      <c r="D175" s="9" t="e">
        <f t="shared" si="67"/>
        <v>#REF!</v>
      </c>
      <c r="E175" s="2"/>
    </row>
    <row r="176" spans="1:5" ht="66" hidden="1" outlineLevel="5" x14ac:dyDescent="0.3">
      <c r="A176" s="16" t="s">
        <v>76</v>
      </c>
      <c r="B176" s="18" t="s">
        <v>391</v>
      </c>
      <c r="C176" s="9" t="e">
        <f>C177</f>
        <v>#REF!</v>
      </c>
      <c r="D176" s="9" t="e">
        <f t="shared" si="67"/>
        <v>#REF!</v>
      </c>
      <c r="E176" s="2"/>
    </row>
    <row r="177" spans="1:5" ht="26.4" hidden="1" outlineLevel="6" x14ac:dyDescent="0.3">
      <c r="A177" s="16" t="s">
        <v>76</v>
      </c>
      <c r="B177" s="18" t="s">
        <v>327</v>
      </c>
      <c r="C177" s="9" t="e">
        <f>'№ 5  ведомственная'!#REF!</f>
        <v>#REF!</v>
      </c>
      <c r="D177" s="9" t="e">
        <f>'№ 5  ведомственная'!#REF!</f>
        <v>#REF!</v>
      </c>
      <c r="E177" s="2"/>
    </row>
    <row r="178" spans="1:5" outlineLevel="1" collapsed="1" x14ac:dyDescent="0.3">
      <c r="A178" s="16" t="s">
        <v>80</v>
      </c>
      <c r="B178" s="18" t="s">
        <v>293</v>
      </c>
      <c r="C178" s="9">
        <f>'№ 5  ведомственная'!F144</f>
        <v>14429.5</v>
      </c>
      <c r="D178" s="9">
        <f>'№ 5  ведомственная'!G144</f>
        <v>12310.900000000001</v>
      </c>
      <c r="E178" s="2"/>
    </row>
    <row r="179" spans="1:5" ht="52.8" hidden="1" outlineLevel="2" x14ac:dyDescent="0.3">
      <c r="A179" s="16" t="s">
        <v>80</v>
      </c>
      <c r="B179" s="18" t="s">
        <v>292</v>
      </c>
      <c r="C179" s="9">
        <f>C180</f>
        <v>2885.8999999999996</v>
      </c>
      <c r="D179" s="9">
        <f t="shared" ref="D179:D182" si="68">D180</f>
        <v>2124.8000000000002</v>
      </c>
      <c r="E179" s="2"/>
    </row>
    <row r="180" spans="1:5" ht="26.4" hidden="1" outlineLevel="3" x14ac:dyDescent="0.3">
      <c r="A180" s="16" t="s">
        <v>80</v>
      </c>
      <c r="B180" s="18" t="s">
        <v>392</v>
      </c>
      <c r="C180" s="9">
        <f>C181</f>
        <v>2885.8999999999996</v>
      </c>
      <c r="D180" s="9">
        <f t="shared" si="68"/>
        <v>2124.8000000000002</v>
      </c>
      <c r="E180" s="2"/>
    </row>
    <row r="181" spans="1:5" hidden="1" outlineLevel="4" x14ac:dyDescent="0.3">
      <c r="A181" s="16" t="s">
        <v>80</v>
      </c>
      <c r="B181" s="18" t="s">
        <v>393</v>
      </c>
      <c r="C181" s="9">
        <f>C182</f>
        <v>2885.8999999999996</v>
      </c>
      <c r="D181" s="9">
        <f t="shared" si="68"/>
        <v>2124.8000000000002</v>
      </c>
      <c r="E181" s="2"/>
    </row>
    <row r="182" spans="1:5" ht="39.6" hidden="1" outlineLevel="5" x14ac:dyDescent="0.3">
      <c r="A182" s="16" t="s">
        <v>80</v>
      </c>
      <c r="B182" s="18" t="s">
        <v>394</v>
      </c>
      <c r="C182" s="9">
        <f>C183</f>
        <v>2885.8999999999996</v>
      </c>
      <c r="D182" s="9">
        <f t="shared" si="68"/>
        <v>2124.8000000000002</v>
      </c>
      <c r="E182" s="2"/>
    </row>
    <row r="183" spans="1:5" ht="26.4" hidden="1" outlineLevel="6" x14ac:dyDescent="0.3">
      <c r="A183" s="16" t="s">
        <v>80</v>
      </c>
      <c r="B183" s="18" t="s">
        <v>327</v>
      </c>
      <c r="C183" s="9">
        <f>'№ 5  ведомственная'!F149</f>
        <v>2885.8999999999996</v>
      </c>
      <c r="D183" s="9">
        <f>'№ 5  ведомственная'!G149</f>
        <v>2124.8000000000002</v>
      </c>
      <c r="E183" s="2"/>
    </row>
    <row r="184" spans="1:5" outlineLevel="1" collapsed="1" x14ac:dyDescent="0.3">
      <c r="A184" s="16" t="s">
        <v>84</v>
      </c>
      <c r="B184" s="18" t="s">
        <v>294</v>
      </c>
      <c r="C184" s="9">
        <f>'№ 5  ведомственная'!F152</f>
        <v>89871.4</v>
      </c>
      <c r="D184" s="9">
        <f>'№ 5  ведомственная'!G152</f>
        <v>77486.8</v>
      </c>
      <c r="E184" s="2"/>
    </row>
    <row r="185" spans="1:5" ht="52.8" hidden="1" outlineLevel="2" x14ac:dyDescent="0.3">
      <c r="A185" s="16" t="s">
        <v>84</v>
      </c>
      <c r="B185" s="18" t="s">
        <v>292</v>
      </c>
      <c r="C185" s="9" t="e">
        <f>C186+C202+C211</f>
        <v>#REF!</v>
      </c>
      <c r="D185" s="9" t="e">
        <f>D186+D202+D211</f>
        <v>#REF!</v>
      </c>
      <c r="E185" s="2"/>
    </row>
    <row r="186" spans="1:5" ht="26.4" hidden="1" outlineLevel="3" x14ac:dyDescent="0.3">
      <c r="A186" s="16" t="s">
        <v>84</v>
      </c>
      <c r="B186" s="18" t="s">
        <v>392</v>
      </c>
      <c r="C186" s="9">
        <f>C187+C196+C199</f>
        <v>35974.900000000009</v>
      </c>
      <c r="D186" s="9">
        <f>D187+D196+D199</f>
        <v>34771.600000000006</v>
      </c>
      <c r="E186" s="2"/>
    </row>
    <row r="187" spans="1:5" ht="39.6" hidden="1" outlineLevel="4" x14ac:dyDescent="0.3">
      <c r="A187" s="16" t="s">
        <v>84</v>
      </c>
      <c r="B187" s="18" t="s">
        <v>395</v>
      </c>
      <c r="C187" s="9">
        <f>C188+C190+C192+C194</f>
        <v>23954.9</v>
      </c>
      <c r="D187" s="9">
        <f t="shared" ref="D187" si="69">D188+D190+D192+D194</f>
        <v>23502.5</v>
      </c>
      <c r="E187" s="2"/>
    </row>
    <row r="188" spans="1:5" ht="66" hidden="1" outlineLevel="5" x14ac:dyDescent="0.3">
      <c r="A188" s="16" t="s">
        <v>84</v>
      </c>
      <c r="B188" s="18" t="s">
        <v>396</v>
      </c>
      <c r="C188" s="9">
        <f>C189</f>
        <v>10348.700000000001</v>
      </c>
      <c r="D188" s="9">
        <f t="shared" ref="D188" si="70">D189</f>
        <v>9997.5</v>
      </c>
      <c r="E188" s="2"/>
    </row>
    <row r="189" spans="1:5" ht="26.4" hidden="1" outlineLevel="6" x14ac:dyDescent="0.3">
      <c r="A189" s="16" t="s">
        <v>84</v>
      </c>
      <c r="B189" s="18" t="s">
        <v>327</v>
      </c>
      <c r="C189" s="9">
        <f>'№ 5  ведомственная'!F157</f>
        <v>10348.700000000001</v>
      </c>
      <c r="D189" s="9">
        <f>'№ 5  ведомственная'!G157</f>
        <v>9997.5</v>
      </c>
      <c r="E189" s="2"/>
    </row>
    <row r="190" spans="1:5" ht="26.4" hidden="1" outlineLevel="5" x14ac:dyDescent="0.3">
      <c r="A190" s="16" t="s">
        <v>84</v>
      </c>
      <c r="B190" s="18" t="s">
        <v>397</v>
      </c>
      <c r="C190" s="9">
        <f>C191</f>
        <v>7180</v>
      </c>
      <c r="D190" s="9">
        <f t="shared" ref="D190" si="71">D191</f>
        <v>7080</v>
      </c>
      <c r="E190" s="2"/>
    </row>
    <row r="191" spans="1:5" ht="26.4" hidden="1" outlineLevel="6" x14ac:dyDescent="0.3">
      <c r="A191" s="16" t="s">
        <v>84</v>
      </c>
      <c r="B191" s="18" t="s">
        <v>353</v>
      </c>
      <c r="C191" s="9">
        <f>'№ 5  ведомственная'!F159</f>
        <v>7180</v>
      </c>
      <c r="D191" s="9">
        <f>'№ 5  ведомственная'!G159</f>
        <v>7080</v>
      </c>
      <c r="E191" s="2"/>
    </row>
    <row r="192" spans="1:5" ht="26.4" hidden="1" outlineLevel="5" x14ac:dyDescent="0.3">
      <c r="A192" s="16" t="s">
        <v>84</v>
      </c>
      <c r="B192" s="18" t="s">
        <v>398</v>
      </c>
      <c r="C192" s="9">
        <f>C193</f>
        <v>1996.1999999999998</v>
      </c>
      <c r="D192" s="9">
        <f t="shared" ref="D192" si="72">D193</f>
        <v>1995.2</v>
      </c>
      <c r="E192" s="2"/>
    </row>
    <row r="193" spans="1:5" ht="26.4" hidden="1" outlineLevel="6" x14ac:dyDescent="0.3">
      <c r="A193" s="16" t="s">
        <v>84</v>
      </c>
      <c r="B193" s="18" t="s">
        <v>327</v>
      </c>
      <c r="C193" s="9">
        <f>'№ 5  ведомственная'!F161</f>
        <v>1996.1999999999998</v>
      </c>
      <c r="D193" s="9">
        <f>'№ 5  ведомственная'!G161</f>
        <v>1995.2</v>
      </c>
      <c r="E193" s="2"/>
    </row>
    <row r="194" spans="1:5" ht="52.8" hidden="1" outlineLevel="5" x14ac:dyDescent="0.3">
      <c r="A194" s="16" t="s">
        <v>84</v>
      </c>
      <c r="B194" s="18" t="s">
        <v>399</v>
      </c>
      <c r="C194" s="9">
        <f>C195</f>
        <v>4430</v>
      </c>
      <c r="D194" s="9">
        <f t="shared" ref="D194" si="73">D195</f>
        <v>4429.8</v>
      </c>
      <c r="E194" s="2"/>
    </row>
    <row r="195" spans="1:5" ht="26.4" hidden="1" outlineLevel="6" x14ac:dyDescent="0.3">
      <c r="A195" s="16" t="s">
        <v>84</v>
      </c>
      <c r="B195" s="18" t="s">
        <v>327</v>
      </c>
      <c r="C195" s="9">
        <f>'№ 5  ведомственная'!F163</f>
        <v>4430</v>
      </c>
      <c r="D195" s="9">
        <f>'№ 5  ведомственная'!G163</f>
        <v>4429.8</v>
      </c>
      <c r="E195" s="2"/>
    </row>
    <row r="196" spans="1:5" ht="39.6" hidden="1" outlineLevel="4" x14ac:dyDescent="0.3">
      <c r="A196" s="16" t="s">
        <v>84</v>
      </c>
      <c r="B196" s="18" t="s">
        <v>400</v>
      </c>
      <c r="C196" s="9">
        <f>C198</f>
        <v>11116.7</v>
      </c>
      <c r="D196" s="9">
        <f t="shared" ref="D196" si="74">D198</f>
        <v>10377.799999999999</v>
      </c>
      <c r="E196" s="2"/>
    </row>
    <row r="197" spans="1:5" ht="26.4" hidden="1" outlineLevel="5" x14ac:dyDescent="0.3">
      <c r="A197" s="16" t="s">
        <v>84</v>
      </c>
      <c r="B197" s="18" t="s">
        <v>555</v>
      </c>
      <c r="C197" s="9">
        <f>C198</f>
        <v>11116.7</v>
      </c>
      <c r="D197" s="9">
        <f t="shared" ref="D197" si="75">D198</f>
        <v>10377.799999999999</v>
      </c>
      <c r="E197" s="2"/>
    </row>
    <row r="198" spans="1:5" ht="26.4" hidden="1" outlineLevel="6" x14ac:dyDescent="0.3">
      <c r="A198" s="16" t="s">
        <v>84</v>
      </c>
      <c r="B198" s="18" t="s">
        <v>327</v>
      </c>
      <c r="C198" s="9">
        <f>'№ 5  ведомственная'!F168</f>
        <v>11116.7</v>
      </c>
      <c r="D198" s="9">
        <f>'№ 5  ведомственная'!G168</f>
        <v>10377.799999999999</v>
      </c>
      <c r="E198" s="2"/>
    </row>
    <row r="199" spans="1:5" ht="26.4" hidden="1" outlineLevel="4" x14ac:dyDescent="0.3">
      <c r="A199" s="16" t="s">
        <v>84</v>
      </c>
      <c r="B199" s="18" t="s">
        <v>401</v>
      </c>
      <c r="C199" s="9">
        <f>C200</f>
        <v>903.3</v>
      </c>
      <c r="D199" s="9">
        <f t="shared" ref="D199:D200" si="76">D200</f>
        <v>891.3</v>
      </c>
      <c r="E199" s="2"/>
    </row>
    <row r="200" spans="1:5" ht="26.4" hidden="1" outlineLevel="5" x14ac:dyDescent="0.3">
      <c r="A200" s="16" t="s">
        <v>84</v>
      </c>
      <c r="B200" s="18" t="s">
        <v>402</v>
      </c>
      <c r="C200" s="9">
        <f>C201</f>
        <v>903.3</v>
      </c>
      <c r="D200" s="9">
        <f t="shared" si="76"/>
        <v>891.3</v>
      </c>
      <c r="E200" s="2"/>
    </row>
    <row r="201" spans="1:5" ht="26.4" hidden="1" outlineLevel="6" x14ac:dyDescent="0.3">
      <c r="A201" s="16" t="s">
        <v>84</v>
      </c>
      <c r="B201" s="18" t="s">
        <v>327</v>
      </c>
      <c r="C201" s="9">
        <f>'№ 5  ведомственная'!F173</f>
        <v>903.3</v>
      </c>
      <c r="D201" s="9">
        <f>'№ 5  ведомственная'!G173</f>
        <v>891.3</v>
      </c>
      <c r="E201" s="2"/>
    </row>
    <row r="202" spans="1:5" hidden="1" outlineLevel="3" x14ac:dyDescent="0.3">
      <c r="A202" s="16" t="s">
        <v>84</v>
      </c>
      <c r="B202" s="18" t="s">
        <v>403</v>
      </c>
      <c r="C202" s="9" t="e">
        <f>C203+C208</f>
        <v>#REF!</v>
      </c>
      <c r="D202" s="9" t="e">
        <f>D203+D208</f>
        <v>#REF!</v>
      </c>
      <c r="E202" s="2"/>
    </row>
    <row r="203" spans="1:5" ht="39.6" hidden="1" outlineLevel="4" x14ac:dyDescent="0.3">
      <c r="A203" s="16" t="s">
        <v>84</v>
      </c>
      <c r="B203" s="18" t="s">
        <v>404</v>
      </c>
      <c r="C203" s="9" t="e">
        <f>C204+C206</f>
        <v>#REF!</v>
      </c>
      <c r="D203" s="9" t="e">
        <f t="shared" ref="D203" si="77">D204+D206</f>
        <v>#REF!</v>
      </c>
      <c r="E203" s="2"/>
    </row>
    <row r="204" spans="1:5" ht="26.4" hidden="1" outlineLevel="5" x14ac:dyDescent="0.3">
      <c r="A204" s="16" t="s">
        <v>84</v>
      </c>
      <c r="B204" s="18" t="s">
        <v>405</v>
      </c>
      <c r="C204" s="9" t="e">
        <f>C205</f>
        <v>#REF!</v>
      </c>
      <c r="D204" s="9" t="e">
        <f t="shared" ref="D204" si="78">D205</f>
        <v>#REF!</v>
      </c>
      <c r="E204" s="2"/>
    </row>
    <row r="205" spans="1:5" ht="26.4" hidden="1" outlineLevel="6" x14ac:dyDescent="0.3">
      <c r="A205" s="16" t="s">
        <v>84</v>
      </c>
      <c r="B205" s="18" t="s">
        <v>327</v>
      </c>
      <c r="C205" s="9" t="e">
        <f>'№ 5  ведомственная'!#REF!</f>
        <v>#REF!</v>
      </c>
      <c r="D205" s="9" t="e">
        <f>'№ 5  ведомственная'!#REF!</f>
        <v>#REF!</v>
      </c>
      <c r="E205" s="2"/>
    </row>
    <row r="206" spans="1:5" ht="39.6" hidden="1" outlineLevel="5" x14ac:dyDescent="0.3">
      <c r="A206" s="16" t="s">
        <v>84</v>
      </c>
      <c r="B206" s="18" t="s">
        <v>564</v>
      </c>
      <c r="C206" s="9" t="e">
        <f>C207</f>
        <v>#REF!</v>
      </c>
      <c r="D206" s="9" t="e">
        <f t="shared" ref="D206" si="79">D207</f>
        <v>#REF!</v>
      </c>
      <c r="E206" s="2"/>
    </row>
    <row r="207" spans="1:5" ht="26.4" hidden="1" outlineLevel="6" x14ac:dyDescent="0.3">
      <c r="A207" s="16" t="s">
        <v>84</v>
      </c>
      <c r="B207" s="18" t="s">
        <v>327</v>
      </c>
      <c r="C207" s="9" t="e">
        <f>'№ 5  ведомственная'!#REF!</f>
        <v>#REF!</v>
      </c>
      <c r="D207" s="9" t="e">
        <f>'№ 5  ведомственная'!#REF!</f>
        <v>#REF!</v>
      </c>
      <c r="E207" s="2"/>
    </row>
    <row r="208" spans="1:5" ht="26.4" hidden="1" outlineLevel="4" x14ac:dyDescent="0.3">
      <c r="A208" s="16" t="s">
        <v>84</v>
      </c>
      <c r="B208" s="18" t="s">
        <v>407</v>
      </c>
      <c r="C208" s="9">
        <f>C209</f>
        <v>151.10000000000005</v>
      </c>
      <c r="D208" s="9">
        <f t="shared" ref="D208:D209" si="80">D209</f>
        <v>121.9</v>
      </c>
      <c r="E208" s="2"/>
    </row>
    <row r="209" spans="1:5" ht="39.6" hidden="1" outlineLevel="5" x14ac:dyDescent="0.3">
      <c r="A209" s="16" t="s">
        <v>84</v>
      </c>
      <c r="B209" s="18" t="s">
        <v>406</v>
      </c>
      <c r="C209" s="9">
        <f>C210</f>
        <v>151.10000000000005</v>
      </c>
      <c r="D209" s="9">
        <f t="shared" si="80"/>
        <v>121.9</v>
      </c>
      <c r="E209" s="2"/>
    </row>
    <row r="210" spans="1:5" ht="26.4" hidden="1" outlineLevel="6" x14ac:dyDescent="0.3">
      <c r="A210" s="16" t="s">
        <v>84</v>
      </c>
      <c r="B210" s="18" t="s">
        <v>327</v>
      </c>
      <c r="C210" s="9">
        <f>'№ 5  ведомственная'!F179</f>
        <v>151.10000000000005</v>
      </c>
      <c r="D210" s="9">
        <f>'№ 5  ведомственная'!G179</f>
        <v>121.9</v>
      </c>
      <c r="E210" s="2"/>
    </row>
    <row r="211" spans="1:5" ht="26.4" hidden="1" outlineLevel="3" x14ac:dyDescent="0.3">
      <c r="A211" s="16" t="s">
        <v>84</v>
      </c>
      <c r="B211" s="18" t="s">
        <v>389</v>
      </c>
      <c r="C211" s="9" t="e">
        <f>C212</f>
        <v>#REF!</v>
      </c>
      <c r="D211" s="9" t="e">
        <f t="shared" ref="D211:D213" si="81">D212</f>
        <v>#REF!</v>
      </c>
      <c r="E211" s="2"/>
    </row>
    <row r="212" spans="1:5" ht="26.4" hidden="1" outlineLevel="4" x14ac:dyDescent="0.3">
      <c r="A212" s="16" t="s">
        <v>84</v>
      </c>
      <c r="B212" s="18" t="s">
        <v>408</v>
      </c>
      <c r="C212" s="9" t="e">
        <f>C213</f>
        <v>#REF!</v>
      </c>
      <c r="D212" s="9" t="e">
        <f t="shared" si="81"/>
        <v>#REF!</v>
      </c>
      <c r="E212" s="2"/>
    </row>
    <row r="213" spans="1:5" ht="66" hidden="1" outlineLevel="5" x14ac:dyDescent="0.3">
      <c r="A213" s="16" t="s">
        <v>84</v>
      </c>
      <c r="B213" s="18" t="s">
        <v>409</v>
      </c>
      <c r="C213" s="9" t="e">
        <f>C214</f>
        <v>#REF!</v>
      </c>
      <c r="D213" s="9" t="e">
        <f t="shared" si="81"/>
        <v>#REF!</v>
      </c>
      <c r="E213" s="2"/>
    </row>
    <row r="214" spans="1:5" ht="26.4" hidden="1" outlineLevel="6" x14ac:dyDescent="0.3">
      <c r="A214" s="16" t="s">
        <v>84</v>
      </c>
      <c r="B214" s="18" t="s">
        <v>327</v>
      </c>
      <c r="C214" s="9" t="e">
        <f>'№ 5  ведомственная'!#REF!</f>
        <v>#REF!</v>
      </c>
      <c r="D214" s="9" t="e">
        <f>'№ 5  ведомственная'!#REF!</f>
        <v>#REF!</v>
      </c>
      <c r="E214" s="2"/>
    </row>
    <row r="215" spans="1:5" outlineLevel="1" collapsed="1" x14ac:dyDescent="0.3">
      <c r="A215" s="16" t="s">
        <v>98</v>
      </c>
      <c r="B215" s="18" t="s">
        <v>295</v>
      </c>
      <c r="C215" s="9">
        <f>'№ 5  ведомственная'!F180+'№ 5  ведомственная'!F491</f>
        <v>529</v>
      </c>
      <c r="D215" s="9">
        <f>'№ 5  ведомственная'!G180+'№ 5  ведомственная'!G491</f>
        <v>469.90000000000003</v>
      </c>
      <c r="E215" s="2"/>
    </row>
    <row r="216" spans="1:5" ht="39.6" hidden="1" outlineLevel="2" x14ac:dyDescent="0.3">
      <c r="A216" s="16" t="s">
        <v>98</v>
      </c>
      <c r="B216" s="18" t="s">
        <v>288</v>
      </c>
      <c r="C216" s="9" t="e">
        <f>C217</f>
        <v>#REF!</v>
      </c>
      <c r="D216" s="9" t="e">
        <f t="shared" ref="D216:D217" si="82">D217</f>
        <v>#REF!</v>
      </c>
      <c r="E216" s="2"/>
    </row>
    <row r="217" spans="1:5" ht="26.4" hidden="1" outlineLevel="3" x14ac:dyDescent="0.3">
      <c r="A217" s="16" t="s">
        <v>98</v>
      </c>
      <c r="B217" s="18" t="s">
        <v>348</v>
      </c>
      <c r="C217" s="9" t="e">
        <f>C218</f>
        <v>#REF!</v>
      </c>
      <c r="D217" s="9" t="e">
        <f t="shared" si="82"/>
        <v>#REF!</v>
      </c>
      <c r="E217" s="2"/>
    </row>
    <row r="218" spans="1:5" ht="52.8" hidden="1" outlineLevel="4" x14ac:dyDescent="0.3">
      <c r="A218" s="16" t="s">
        <v>98</v>
      </c>
      <c r="B218" s="18" t="s">
        <v>349</v>
      </c>
      <c r="C218" s="9" t="e">
        <f>C219+C221</f>
        <v>#REF!</v>
      </c>
      <c r="D218" s="9" t="e">
        <f t="shared" ref="D218" si="83">D219+D221</f>
        <v>#REF!</v>
      </c>
      <c r="E218" s="2"/>
    </row>
    <row r="219" spans="1:5" hidden="1" outlineLevel="5" x14ac:dyDescent="0.3">
      <c r="A219" s="16" t="s">
        <v>98</v>
      </c>
      <c r="B219" s="18" t="s">
        <v>410</v>
      </c>
      <c r="C219" s="9">
        <f>C220</f>
        <v>348</v>
      </c>
      <c r="D219" s="9">
        <f t="shared" ref="D219" si="84">D220</f>
        <v>324.60000000000002</v>
      </c>
      <c r="E219" s="2"/>
    </row>
    <row r="220" spans="1:5" ht="26.4" hidden="1" outlineLevel="6" x14ac:dyDescent="0.3">
      <c r="A220" s="16" t="s">
        <v>98</v>
      </c>
      <c r="B220" s="18" t="s">
        <v>327</v>
      </c>
      <c r="C220" s="9">
        <f>'№ 5  ведомственная'!F185</f>
        <v>348</v>
      </c>
      <c r="D220" s="9">
        <f>'№ 5  ведомственная'!G185</f>
        <v>324.60000000000002</v>
      </c>
      <c r="E220" s="2"/>
    </row>
    <row r="221" spans="1:5" ht="26.4" hidden="1" outlineLevel="5" x14ac:dyDescent="0.3">
      <c r="A221" s="16" t="s">
        <v>98</v>
      </c>
      <c r="B221" s="18" t="s">
        <v>411</v>
      </c>
      <c r="C221" s="9" t="e">
        <f>C222</f>
        <v>#REF!</v>
      </c>
      <c r="D221" s="9" t="e">
        <f t="shared" ref="D221" si="85">D222</f>
        <v>#REF!</v>
      </c>
      <c r="E221" s="2"/>
    </row>
    <row r="222" spans="1:5" ht="26.4" hidden="1" outlineLevel="6" x14ac:dyDescent="0.3">
      <c r="A222" s="16" t="s">
        <v>98</v>
      </c>
      <c r="B222" s="18" t="s">
        <v>327</v>
      </c>
      <c r="C222" s="9" t="e">
        <f>'№ 5  ведомственная'!#REF!</f>
        <v>#REF!</v>
      </c>
      <c r="D222" s="9" t="e">
        <f>'№ 5  ведомственная'!#REF!</f>
        <v>#REF!</v>
      </c>
      <c r="E222" s="2"/>
    </row>
    <row r="223" spans="1:5" ht="26.4" hidden="1" outlineLevel="2" x14ac:dyDescent="0.3">
      <c r="A223" s="16" t="s">
        <v>98</v>
      </c>
      <c r="B223" s="18" t="s">
        <v>319</v>
      </c>
      <c r="C223" s="9">
        <f>C224</f>
        <v>166</v>
      </c>
      <c r="D223" s="9">
        <f t="shared" ref="D223:D224" si="86">D224</f>
        <v>137.5</v>
      </c>
      <c r="E223" s="2"/>
    </row>
    <row r="224" spans="1:5" hidden="1" outlineLevel="3" x14ac:dyDescent="0.3">
      <c r="A224" s="16" t="s">
        <v>98</v>
      </c>
      <c r="B224" s="18" t="s">
        <v>506</v>
      </c>
      <c r="C224" s="9">
        <f>C225</f>
        <v>166</v>
      </c>
      <c r="D224" s="9">
        <f t="shared" si="86"/>
        <v>137.5</v>
      </c>
      <c r="E224" s="2"/>
    </row>
    <row r="225" spans="1:5" ht="39.6" hidden="1" outlineLevel="4" x14ac:dyDescent="0.3">
      <c r="A225" s="16" t="s">
        <v>98</v>
      </c>
      <c r="B225" s="18" t="s">
        <v>507</v>
      </c>
      <c r="C225" s="9">
        <f>C226+C228</f>
        <v>166</v>
      </c>
      <c r="D225" s="9">
        <f t="shared" ref="D225" si="87">D226+D228</f>
        <v>137.5</v>
      </c>
      <c r="E225" s="2"/>
    </row>
    <row r="226" spans="1:5" ht="39.6" hidden="1" outlineLevel="5" x14ac:dyDescent="0.3">
      <c r="A226" s="16" t="s">
        <v>98</v>
      </c>
      <c r="B226" s="18" t="s">
        <v>508</v>
      </c>
      <c r="C226" s="9">
        <f>C227</f>
        <v>77</v>
      </c>
      <c r="D226" s="9">
        <f t="shared" ref="D226" si="88">D227</f>
        <v>72.8</v>
      </c>
      <c r="E226" s="2"/>
    </row>
    <row r="227" spans="1:5" ht="26.4" hidden="1" outlineLevel="6" x14ac:dyDescent="0.3">
      <c r="A227" s="16" t="s">
        <v>98</v>
      </c>
      <c r="B227" s="18" t="s">
        <v>327</v>
      </c>
      <c r="C227" s="9">
        <f>'№ 5  ведомственная'!F496</f>
        <v>77</v>
      </c>
      <c r="D227" s="9">
        <f>'№ 5  ведомственная'!G496</f>
        <v>72.8</v>
      </c>
      <c r="E227" s="2"/>
    </row>
    <row r="228" spans="1:5" hidden="1" outlineLevel="5" x14ac:dyDescent="0.3">
      <c r="A228" s="16" t="s">
        <v>98</v>
      </c>
      <c r="B228" s="18" t="s">
        <v>509</v>
      </c>
      <c r="C228" s="9">
        <f>C229</f>
        <v>89</v>
      </c>
      <c r="D228" s="9">
        <f t="shared" ref="D228" si="89">D229</f>
        <v>64.7</v>
      </c>
      <c r="E228" s="2"/>
    </row>
    <row r="229" spans="1:5" ht="26.4" hidden="1" outlineLevel="6" x14ac:dyDescent="0.3">
      <c r="A229" s="16" t="s">
        <v>98</v>
      </c>
      <c r="B229" s="18" t="s">
        <v>327</v>
      </c>
      <c r="C229" s="9">
        <f>'№ 5  ведомственная'!F498</f>
        <v>89</v>
      </c>
      <c r="D229" s="9">
        <f>'№ 5  ведомственная'!G498</f>
        <v>64.7</v>
      </c>
      <c r="E229" s="2"/>
    </row>
    <row r="230" spans="1:5" s="29" customFormat="1" collapsed="1" x14ac:dyDescent="0.3">
      <c r="A230" s="21" t="s">
        <v>100</v>
      </c>
      <c r="B230" s="22" t="s">
        <v>274</v>
      </c>
      <c r="C230" s="8">
        <f>C231+C248+C268+C308</f>
        <v>94233.200000000012</v>
      </c>
      <c r="D230" s="8">
        <f>D231+D248+D268+D308</f>
        <v>92465.4</v>
      </c>
      <c r="E230" s="4"/>
    </row>
    <row r="231" spans="1:5" outlineLevel="1" x14ac:dyDescent="0.3">
      <c r="A231" s="16" t="s">
        <v>101</v>
      </c>
      <c r="B231" s="18" t="s">
        <v>296</v>
      </c>
      <c r="C231" s="9">
        <f>'№ 5  ведомственная'!F187</f>
        <v>2954.9</v>
      </c>
      <c r="D231" s="9">
        <f>'№ 5  ведомственная'!G187</f>
        <v>2694.9</v>
      </c>
      <c r="E231" s="2"/>
    </row>
    <row r="232" spans="1:5" ht="52.8" hidden="1" outlineLevel="2" x14ac:dyDescent="0.3">
      <c r="A232" s="16" t="s">
        <v>101</v>
      </c>
      <c r="B232" s="18" t="s">
        <v>292</v>
      </c>
      <c r="C232" s="9">
        <f>C233</f>
        <v>2254.9</v>
      </c>
      <c r="D232" s="9">
        <f t="shared" ref="D232:D233" si="90">D233</f>
        <v>2254.9</v>
      </c>
      <c r="E232" s="2"/>
    </row>
    <row r="233" spans="1:5" ht="26.4" hidden="1" outlineLevel="3" x14ac:dyDescent="0.3">
      <c r="A233" s="16" t="s">
        <v>101</v>
      </c>
      <c r="B233" s="18" t="s">
        <v>412</v>
      </c>
      <c r="C233" s="9">
        <f>C234</f>
        <v>2254.9</v>
      </c>
      <c r="D233" s="9">
        <f t="shared" si="90"/>
        <v>2254.9</v>
      </c>
      <c r="E233" s="2"/>
    </row>
    <row r="234" spans="1:5" ht="26.4" hidden="1" outlineLevel="4" x14ac:dyDescent="0.3">
      <c r="A234" s="16" t="s">
        <v>101</v>
      </c>
      <c r="B234" s="18" t="s">
        <v>413</v>
      </c>
      <c r="C234" s="9">
        <f>C235+C237</f>
        <v>2254.9</v>
      </c>
      <c r="D234" s="9">
        <f t="shared" ref="D234" si="91">D235+D237</f>
        <v>2254.9</v>
      </c>
      <c r="E234" s="2"/>
    </row>
    <row r="235" spans="1:5" ht="26.4" hidden="1" outlineLevel="5" x14ac:dyDescent="0.3">
      <c r="A235" s="16" t="s">
        <v>101</v>
      </c>
      <c r="B235" s="18" t="s">
        <v>414</v>
      </c>
      <c r="C235" s="9">
        <f>C236</f>
        <v>439.6</v>
      </c>
      <c r="D235" s="9">
        <f t="shared" ref="D235" si="92">D236</f>
        <v>439.6</v>
      </c>
      <c r="E235" s="2"/>
    </row>
    <row r="236" spans="1:5" hidden="1" outlineLevel="6" x14ac:dyDescent="0.3">
      <c r="A236" s="16" t="s">
        <v>101</v>
      </c>
      <c r="B236" s="18" t="s">
        <v>328</v>
      </c>
      <c r="C236" s="9">
        <f>'№ 5  ведомственная'!F192</f>
        <v>439.6</v>
      </c>
      <c r="D236" s="9">
        <f>'№ 5  ведомственная'!G192</f>
        <v>439.6</v>
      </c>
      <c r="E236" s="2"/>
    </row>
    <row r="237" spans="1:5" ht="39.6" hidden="1" outlineLevel="5" x14ac:dyDescent="0.3">
      <c r="A237" s="16" t="s">
        <v>101</v>
      </c>
      <c r="B237" s="18" t="s">
        <v>415</v>
      </c>
      <c r="C237" s="9">
        <f>C238</f>
        <v>1815.3</v>
      </c>
      <c r="D237" s="9">
        <f t="shared" ref="D237" si="93">D238</f>
        <v>1815.3</v>
      </c>
      <c r="E237" s="2"/>
    </row>
    <row r="238" spans="1:5" ht="26.4" hidden="1" outlineLevel="6" x14ac:dyDescent="0.3">
      <c r="A238" s="16" t="s">
        <v>101</v>
      </c>
      <c r="B238" s="18" t="s">
        <v>327</v>
      </c>
      <c r="C238" s="9">
        <f>'№ 5  ведомственная'!F194</f>
        <v>1815.3</v>
      </c>
      <c r="D238" s="9">
        <f>'№ 5  ведомственная'!G194</f>
        <v>1815.3</v>
      </c>
      <c r="E238" s="2"/>
    </row>
    <row r="239" spans="1:5" ht="39.6" hidden="1" outlineLevel="2" x14ac:dyDescent="0.3">
      <c r="A239" s="16" t="s">
        <v>101</v>
      </c>
      <c r="B239" s="18" t="s">
        <v>297</v>
      </c>
      <c r="C239" s="9" t="e">
        <f>C240</f>
        <v>#REF!</v>
      </c>
      <c r="D239" s="9" t="e">
        <f t="shared" ref="D239:D240" si="94">D240</f>
        <v>#REF!</v>
      </c>
      <c r="E239" s="2"/>
    </row>
    <row r="240" spans="1:5" ht="26.4" hidden="1" outlineLevel="3" x14ac:dyDescent="0.3">
      <c r="A240" s="16" t="s">
        <v>101</v>
      </c>
      <c r="B240" s="18" t="s">
        <v>416</v>
      </c>
      <c r="C240" s="9" t="e">
        <f>C241</f>
        <v>#REF!</v>
      </c>
      <c r="D240" s="9" t="e">
        <f t="shared" si="94"/>
        <v>#REF!</v>
      </c>
      <c r="E240" s="2"/>
    </row>
    <row r="241" spans="1:5" ht="26.4" hidden="1" outlineLevel="4" x14ac:dyDescent="0.3">
      <c r="A241" s="16" t="s">
        <v>101</v>
      </c>
      <c r="B241" s="18" t="s">
        <v>417</v>
      </c>
      <c r="C241" s="9" t="e">
        <f>C242+C244+C246</f>
        <v>#REF!</v>
      </c>
      <c r="D241" s="9" t="e">
        <f t="shared" ref="D241" si="95">D242+D244+D246</f>
        <v>#REF!</v>
      </c>
      <c r="E241" s="2"/>
    </row>
    <row r="242" spans="1:5" hidden="1" outlineLevel="5" x14ac:dyDescent="0.3">
      <c r="A242" s="16" t="s">
        <v>101</v>
      </c>
      <c r="B242" s="18" t="s">
        <v>556</v>
      </c>
      <c r="C242" s="9">
        <f>C243</f>
        <v>700</v>
      </c>
      <c r="D242" s="9">
        <f t="shared" ref="D242" si="96">D243</f>
        <v>440</v>
      </c>
      <c r="E242" s="2"/>
    </row>
    <row r="243" spans="1:5" ht="26.4" hidden="1" outlineLevel="6" x14ac:dyDescent="0.3">
      <c r="A243" s="16" t="s">
        <v>101</v>
      </c>
      <c r="B243" s="18" t="s">
        <v>327</v>
      </c>
      <c r="C243" s="9">
        <f>'№ 5  ведомственная'!F199</f>
        <v>700</v>
      </c>
      <c r="D243" s="9">
        <f>'№ 5  ведомственная'!G199</f>
        <v>440</v>
      </c>
      <c r="E243" s="2"/>
    </row>
    <row r="244" spans="1:5" ht="39.6" hidden="1" outlineLevel="5" x14ac:dyDescent="0.3">
      <c r="A244" s="16" t="s">
        <v>101</v>
      </c>
      <c r="B244" s="18" t="s">
        <v>418</v>
      </c>
      <c r="C244" s="9" t="e">
        <f>C245</f>
        <v>#REF!</v>
      </c>
      <c r="D244" s="9" t="e">
        <f t="shared" ref="D244" si="97">D245</f>
        <v>#REF!</v>
      </c>
      <c r="E244" s="2"/>
    </row>
    <row r="245" spans="1:5" ht="26.4" hidden="1" outlineLevel="6" x14ac:dyDescent="0.3">
      <c r="A245" s="16" t="s">
        <v>101</v>
      </c>
      <c r="B245" s="18" t="s">
        <v>419</v>
      </c>
      <c r="C245" s="9" t="e">
        <f>'№ 5  ведомственная'!#REF!</f>
        <v>#REF!</v>
      </c>
      <c r="D245" s="9" t="e">
        <f>'№ 5  ведомственная'!#REF!</f>
        <v>#REF!</v>
      </c>
      <c r="E245" s="2"/>
    </row>
    <row r="246" spans="1:5" ht="39.6" hidden="1" outlineLevel="5" x14ac:dyDescent="0.3">
      <c r="A246" s="16" t="s">
        <v>101</v>
      </c>
      <c r="B246" s="18" t="s">
        <v>420</v>
      </c>
      <c r="C246" s="9" t="e">
        <f>C247</f>
        <v>#REF!</v>
      </c>
      <c r="D246" s="9" t="e">
        <f t="shared" ref="D246" si="98">D247</f>
        <v>#REF!</v>
      </c>
      <c r="E246" s="2"/>
    </row>
    <row r="247" spans="1:5" ht="26.4" hidden="1" outlineLevel="6" x14ac:dyDescent="0.3">
      <c r="A247" s="16" t="s">
        <v>101</v>
      </c>
      <c r="B247" s="18" t="s">
        <v>419</v>
      </c>
      <c r="C247" s="9" t="e">
        <f>'№ 5  ведомственная'!#REF!</f>
        <v>#REF!</v>
      </c>
      <c r="D247" s="9" t="e">
        <f>'№ 5  ведомственная'!#REF!</f>
        <v>#REF!</v>
      </c>
      <c r="E247" s="2"/>
    </row>
    <row r="248" spans="1:5" outlineLevel="1" collapsed="1" x14ac:dyDescent="0.3">
      <c r="A248" s="16" t="s">
        <v>110</v>
      </c>
      <c r="B248" s="18" t="s">
        <v>298</v>
      </c>
      <c r="C248" s="9">
        <f>'№ 5  ведомственная'!F200</f>
        <v>33020.5</v>
      </c>
      <c r="D248" s="9">
        <f>'№ 5  ведомственная'!G200</f>
        <v>32839.899999999994</v>
      </c>
      <c r="E248" s="2"/>
    </row>
    <row r="249" spans="1:5" ht="52.8" hidden="1" outlineLevel="2" x14ac:dyDescent="0.3">
      <c r="A249" s="16" t="s">
        <v>110</v>
      </c>
      <c r="B249" s="18" t="s">
        <v>292</v>
      </c>
      <c r="C249" s="9" t="e">
        <f>C250</f>
        <v>#REF!</v>
      </c>
      <c r="D249" s="9" t="e">
        <f t="shared" ref="D249" si="99">D250</f>
        <v>#REF!</v>
      </c>
      <c r="E249" s="2"/>
    </row>
    <row r="250" spans="1:5" ht="26.4" hidden="1" outlineLevel="3" x14ac:dyDescent="0.3">
      <c r="A250" s="16" t="s">
        <v>110</v>
      </c>
      <c r="B250" s="18" t="s">
        <v>412</v>
      </c>
      <c r="C250" s="9" t="e">
        <f>C251+C256+C265</f>
        <v>#REF!</v>
      </c>
      <c r="D250" s="9" t="e">
        <f>D251+D256+D265</f>
        <v>#REF!</v>
      </c>
      <c r="E250" s="2"/>
    </row>
    <row r="251" spans="1:5" ht="26.4" hidden="1" outlineLevel="4" x14ac:dyDescent="0.3">
      <c r="A251" s="16" t="s">
        <v>110</v>
      </c>
      <c r="B251" s="18" t="s">
        <v>421</v>
      </c>
      <c r="C251" s="9" t="e">
        <f>C252+C254</f>
        <v>#REF!</v>
      </c>
      <c r="D251" s="9" t="e">
        <f t="shared" ref="D251" si="100">D252+D254</f>
        <v>#REF!</v>
      </c>
      <c r="E251" s="2"/>
    </row>
    <row r="252" spans="1:5" ht="26.4" hidden="1" outlineLevel="5" x14ac:dyDescent="0.3">
      <c r="A252" s="16" t="s">
        <v>110</v>
      </c>
      <c r="B252" s="18" t="s">
        <v>422</v>
      </c>
      <c r="C252" s="9" t="e">
        <f>C253</f>
        <v>#REF!</v>
      </c>
      <c r="D252" s="9" t="e">
        <f t="shared" ref="D252" si="101">D253</f>
        <v>#REF!</v>
      </c>
      <c r="E252" s="2"/>
    </row>
    <row r="253" spans="1:5" ht="26.4" hidden="1" outlineLevel="6" x14ac:dyDescent="0.3">
      <c r="A253" s="16" t="s">
        <v>110</v>
      </c>
      <c r="B253" s="18" t="s">
        <v>327</v>
      </c>
      <c r="C253" s="9" t="e">
        <f>'№ 5  ведомственная'!#REF!</f>
        <v>#REF!</v>
      </c>
      <c r="D253" s="9" t="e">
        <f>'№ 5  ведомственная'!#REF!</f>
        <v>#REF!</v>
      </c>
      <c r="E253" s="2"/>
    </row>
    <row r="254" spans="1:5" hidden="1" outlineLevel="5" x14ac:dyDescent="0.3">
      <c r="A254" s="16" t="s">
        <v>110</v>
      </c>
      <c r="B254" s="18" t="s">
        <v>423</v>
      </c>
      <c r="C254" s="9">
        <f>C255</f>
        <v>330.6</v>
      </c>
      <c r="D254" s="9">
        <f t="shared" ref="D254" si="102">D255</f>
        <v>330.6</v>
      </c>
      <c r="E254" s="2"/>
    </row>
    <row r="255" spans="1:5" ht="26.4" hidden="1" outlineLevel="6" x14ac:dyDescent="0.3">
      <c r="A255" s="16" t="s">
        <v>110</v>
      </c>
      <c r="B255" s="18" t="s">
        <v>327</v>
      </c>
      <c r="C255" s="9">
        <f>'№ 5  ведомственная'!F205</f>
        <v>330.6</v>
      </c>
      <c r="D255" s="9">
        <f>'№ 5  ведомственная'!G205</f>
        <v>330.6</v>
      </c>
      <c r="E255" s="2"/>
    </row>
    <row r="256" spans="1:5" ht="26.4" hidden="1" outlineLevel="4" x14ac:dyDescent="0.3">
      <c r="A256" s="16" t="s">
        <v>110</v>
      </c>
      <c r="B256" s="18" t="s">
        <v>424</v>
      </c>
      <c r="C256" s="9" t="e">
        <f>C257+C259+C261+C263</f>
        <v>#REF!</v>
      </c>
      <c r="D256" s="9" t="e">
        <f t="shared" ref="D256" si="103">D257+D259+D261+D263</f>
        <v>#REF!</v>
      </c>
      <c r="E256" s="2"/>
    </row>
    <row r="257" spans="1:5" hidden="1" outlineLevel="5" x14ac:dyDescent="0.3">
      <c r="A257" s="16" t="s">
        <v>110</v>
      </c>
      <c r="B257" s="18" t="s">
        <v>425</v>
      </c>
      <c r="C257" s="9">
        <f>C258</f>
        <v>15788.3</v>
      </c>
      <c r="D257" s="9">
        <f t="shared" ref="D257" si="104">D258</f>
        <v>15788.3</v>
      </c>
      <c r="E257" s="2"/>
    </row>
    <row r="258" spans="1:5" ht="26.4" hidden="1" outlineLevel="6" x14ac:dyDescent="0.3">
      <c r="A258" s="16" t="s">
        <v>110</v>
      </c>
      <c r="B258" s="18" t="s">
        <v>327</v>
      </c>
      <c r="C258" s="9">
        <f>'№ 5  ведомственная'!F208</f>
        <v>15788.3</v>
      </c>
      <c r="D258" s="9">
        <f>'№ 5  ведомственная'!G208</f>
        <v>15788.3</v>
      </c>
      <c r="E258" s="2"/>
    </row>
    <row r="259" spans="1:5" ht="26.4" hidden="1" outlineLevel="5" x14ac:dyDescent="0.3">
      <c r="A259" s="16" t="s">
        <v>110</v>
      </c>
      <c r="B259" s="18" t="s">
        <v>577</v>
      </c>
      <c r="C259" s="9">
        <f>C260</f>
        <v>2482.8000000000002</v>
      </c>
      <c r="D259" s="9">
        <f t="shared" ref="D259" si="105">D260</f>
        <v>2482.8000000000002</v>
      </c>
      <c r="E259" s="2"/>
    </row>
    <row r="260" spans="1:5" ht="26.4" hidden="1" outlineLevel="6" x14ac:dyDescent="0.3">
      <c r="A260" s="16" t="s">
        <v>110</v>
      </c>
      <c r="B260" s="18" t="s">
        <v>327</v>
      </c>
      <c r="C260" s="9">
        <f>'№ 5  ведомственная'!F210</f>
        <v>2482.8000000000002</v>
      </c>
      <c r="D260" s="9">
        <f>'№ 5  ведомственная'!G210</f>
        <v>2482.8000000000002</v>
      </c>
      <c r="E260" s="2"/>
    </row>
    <row r="261" spans="1:5" ht="39.6" hidden="1" outlineLevel="5" x14ac:dyDescent="0.3">
      <c r="A261" s="16" t="s">
        <v>110</v>
      </c>
      <c r="B261" s="18" t="s">
        <v>426</v>
      </c>
      <c r="C261" s="9">
        <f>C262</f>
        <v>300</v>
      </c>
      <c r="D261" s="9">
        <f t="shared" ref="D261" si="106">D262</f>
        <v>299.3</v>
      </c>
      <c r="E261" s="2"/>
    </row>
    <row r="262" spans="1:5" ht="26.4" hidden="1" outlineLevel="6" x14ac:dyDescent="0.3">
      <c r="A262" s="16" t="s">
        <v>110</v>
      </c>
      <c r="B262" s="18" t="s">
        <v>327</v>
      </c>
      <c r="C262" s="9">
        <f>'№ 5  ведомственная'!F212</f>
        <v>300</v>
      </c>
      <c r="D262" s="9">
        <f>'№ 5  ведомственная'!G212</f>
        <v>299.3</v>
      </c>
      <c r="E262" s="2"/>
    </row>
    <row r="263" spans="1:5" ht="66" hidden="1" outlineLevel="5" x14ac:dyDescent="0.3">
      <c r="A263" s="16" t="s">
        <v>110</v>
      </c>
      <c r="B263" s="18" t="s">
        <v>578</v>
      </c>
      <c r="C263" s="9" t="e">
        <f>C264</f>
        <v>#REF!</v>
      </c>
      <c r="D263" s="9" t="e">
        <f t="shared" ref="D263" si="107">D264</f>
        <v>#REF!</v>
      </c>
      <c r="E263" s="2"/>
    </row>
    <row r="264" spans="1:5" hidden="1" outlineLevel="6" x14ac:dyDescent="0.3">
      <c r="A264" s="16" t="s">
        <v>110</v>
      </c>
      <c r="B264" s="18" t="s">
        <v>328</v>
      </c>
      <c r="C264" s="9" t="e">
        <f>'№ 5  ведомственная'!#REF!</f>
        <v>#REF!</v>
      </c>
      <c r="D264" s="9" t="e">
        <f>'№ 5  ведомственная'!#REF!</f>
        <v>#REF!</v>
      </c>
      <c r="E264" s="2"/>
    </row>
    <row r="265" spans="1:5" ht="26.4" hidden="1" outlineLevel="4" x14ac:dyDescent="0.3">
      <c r="A265" s="16" t="s">
        <v>110</v>
      </c>
      <c r="B265" s="18" t="s">
        <v>427</v>
      </c>
      <c r="C265" s="9">
        <f>C266</f>
        <v>1651.6</v>
      </c>
      <c r="D265" s="9">
        <f t="shared" ref="D265:D266" si="108">D266</f>
        <v>1651.6</v>
      </c>
      <c r="E265" s="2"/>
    </row>
    <row r="266" spans="1:5" hidden="1" outlineLevel="5" x14ac:dyDescent="0.3">
      <c r="A266" s="16" t="s">
        <v>110</v>
      </c>
      <c r="B266" s="18" t="s">
        <v>428</v>
      </c>
      <c r="C266" s="9">
        <f>C267</f>
        <v>1651.6</v>
      </c>
      <c r="D266" s="9">
        <f t="shared" si="108"/>
        <v>1651.6</v>
      </c>
      <c r="E266" s="2"/>
    </row>
    <row r="267" spans="1:5" ht="26.4" hidden="1" outlineLevel="6" x14ac:dyDescent="0.3">
      <c r="A267" s="16" t="s">
        <v>110</v>
      </c>
      <c r="B267" s="18" t="s">
        <v>327</v>
      </c>
      <c r="C267" s="9">
        <f>'№ 5  ведомственная'!F221</f>
        <v>1651.6</v>
      </c>
      <c r="D267" s="9">
        <f>'№ 5  ведомственная'!G221</f>
        <v>1651.6</v>
      </c>
      <c r="E267" s="2"/>
    </row>
    <row r="268" spans="1:5" outlineLevel="1" collapsed="1" x14ac:dyDescent="0.3">
      <c r="A268" s="16" t="s">
        <v>118</v>
      </c>
      <c r="B268" s="18" t="s">
        <v>299</v>
      </c>
      <c r="C268" s="9">
        <f>'№ 5  ведомственная'!F222</f>
        <v>34004.800000000003</v>
      </c>
      <c r="D268" s="9">
        <f>'№ 5  ведомственная'!G222</f>
        <v>33009.5</v>
      </c>
      <c r="E268" s="2"/>
    </row>
    <row r="269" spans="1:5" ht="52.8" hidden="1" outlineLevel="2" x14ac:dyDescent="0.3">
      <c r="A269" s="16" t="s">
        <v>118</v>
      </c>
      <c r="B269" s="18" t="s">
        <v>292</v>
      </c>
      <c r="C269" s="9" t="e">
        <f>C270</f>
        <v>#REF!</v>
      </c>
      <c r="D269" s="9" t="e">
        <f t="shared" ref="D269" si="109">D270</f>
        <v>#REF!</v>
      </c>
      <c r="E269" s="2"/>
    </row>
    <row r="270" spans="1:5" ht="26.4" hidden="1" outlineLevel="3" x14ac:dyDescent="0.3">
      <c r="A270" s="16" t="s">
        <v>118</v>
      </c>
      <c r="B270" s="18" t="s">
        <v>389</v>
      </c>
      <c r="C270" s="9" t="e">
        <f>C271+C280+C293</f>
        <v>#REF!</v>
      </c>
      <c r="D270" s="9" t="e">
        <f>D271+D280+D293</f>
        <v>#REF!</v>
      </c>
      <c r="E270" s="2"/>
    </row>
    <row r="271" spans="1:5" hidden="1" outlineLevel="4" x14ac:dyDescent="0.3">
      <c r="A271" s="16" t="s">
        <v>118</v>
      </c>
      <c r="B271" s="18" t="s">
        <v>429</v>
      </c>
      <c r="C271" s="9" t="e">
        <f>C272+C274+C276+C278</f>
        <v>#REF!</v>
      </c>
      <c r="D271" s="9" t="e">
        <f t="shared" ref="D271" si="110">D272+D274+D276+D278</f>
        <v>#REF!</v>
      </c>
      <c r="E271" s="2"/>
    </row>
    <row r="272" spans="1:5" ht="26.4" hidden="1" outlineLevel="5" x14ac:dyDescent="0.3">
      <c r="A272" s="16" t="s">
        <v>118</v>
      </c>
      <c r="B272" s="18" t="s">
        <v>430</v>
      </c>
      <c r="C272" s="9">
        <f>C273</f>
        <v>8500</v>
      </c>
      <c r="D272" s="9">
        <f t="shared" ref="D272" si="111">D273</f>
        <v>8500</v>
      </c>
      <c r="E272" s="2"/>
    </row>
    <row r="273" spans="1:5" ht="26.4" hidden="1" outlineLevel="6" x14ac:dyDescent="0.3">
      <c r="A273" s="16" t="s">
        <v>118</v>
      </c>
      <c r="B273" s="18" t="s">
        <v>327</v>
      </c>
      <c r="C273" s="9">
        <f>'№ 5  ведомственная'!F227</f>
        <v>8500</v>
      </c>
      <c r="D273" s="9">
        <f>'№ 5  ведомственная'!G227</f>
        <v>8500</v>
      </c>
      <c r="E273" s="2"/>
    </row>
    <row r="274" spans="1:5" hidden="1" outlineLevel="5" x14ac:dyDescent="0.3">
      <c r="A274" s="16" t="s">
        <v>118</v>
      </c>
      <c r="B274" s="18" t="s">
        <v>431</v>
      </c>
      <c r="C274" s="9">
        <f>C275</f>
        <v>1500</v>
      </c>
      <c r="D274" s="9">
        <f t="shared" ref="D274" si="112">D275</f>
        <v>1416.1</v>
      </c>
      <c r="E274" s="2"/>
    </row>
    <row r="275" spans="1:5" ht="26.4" hidden="1" outlineLevel="6" x14ac:dyDescent="0.3">
      <c r="A275" s="16" t="s">
        <v>118</v>
      </c>
      <c r="B275" s="18" t="s">
        <v>353</v>
      </c>
      <c r="C275" s="9">
        <f>'№ 5  ведомственная'!F229</f>
        <v>1500</v>
      </c>
      <c r="D275" s="9">
        <f>'№ 5  ведомственная'!G229</f>
        <v>1416.1</v>
      </c>
      <c r="E275" s="2"/>
    </row>
    <row r="276" spans="1:5" ht="39.6" hidden="1" outlineLevel="5" x14ac:dyDescent="0.3">
      <c r="A276" s="16" t="s">
        <v>118</v>
      </c>
      <c r="B276" s="18" t="s">
        <v>432</v>
      </c>
      <c r="C276" s="9">
        <f>C277</f>
        <v>1572.9</v>
      </c>
      <c r="D276" s="9">
        <f t="shared" ref="D276" si="113">D277</f>
        <v>1572.9</v>
      </c>
      <c r="E276" s="2"/>
    </row>
    <row r="277" spans="1:5" ht="26.4" hidden="1" outlineLevel="6" x14ac:dyDescent="0.3">
      <c r="A277" s="16" t="s">
        <v>118</v>
      </c>
      <c r="B277" s="18" t="s">
        <v>327</v>
      </c>
      <c r="C277" s="9">
        <f>'№ 5  ведомственная'!F231</f>
        <v>1572.9</v>
      </c>
      <c r="D277" s="9">
        <f>'№ 5  ведомственная'!G231</f>
        <v>1572.9</v>
      </c>
      <c r="E277" s="2"/>
    </row>
    <row r="278" spans="1:5" ht="39.6" hidden="1" outlineLevel="5" x14ac:dyDescent="0.3">
      <c r="A278" s="16" t="s">
        <v>118</v>
      </c>
      <c r="B278" s="18" t="s">
        <v>433</v>
      </c>
      <c r="C278" s="9" t="e">
        <f>C279</f>
        <v>#REF!</v>
      </c>
      <c r="D278" s="9" t="e">
        <f t="shared" ref="D278" si="114">D279</f>
        <v>#REF!</v>
      </c>
      <c r="E278" s="2"/>
    </row>
    <row r="279" spans="1:5" ht="26.4" hidden="1" outlineLevel="6" x14ac:dyDescent="0.3">
      <c r="A279" s="16" t="s">
        <v>118</v>
      </c>
      <c r="B279" s="18" t="s">
        <v>327</v>
      </c>
      <c r="C279" s="9" t="e">
        <f>'№ 5  ведомственная'!#REF!</f>
        <v>#REF!</v>
      </c>
      <c r="D279" s="9" t="e">
        <f>'№ 5  ведомственная'!#REF!</f>
        <v>#REF!</v>
      </c>
      <c r="E279" s="2"/>
    </row>
    <row r="280" spans="1:5" hidden="1" outlineLevel="4" x14ac:dyDescent="0.3">
      <c r="A280" s="16" t="s">
        <v>118</v>
      </c>
      <c r="B280" s="18" t="s">
        <v>390</v>
      </c>
      <c r="C280" s="9" t="e">
        <f>C281+C283+C285+C287+C289+C291</f>
        <v>#REF!</v>
      </c>
      <c r="D280" s="9" t="e">
        <f t="shared" ref="D280" si="115">D281+D283+D285+D287+D289+D291</f>
        <v>#REF!</v>
      </c>
      <c r="E280" s="2"/>
    </row>
    <row r="281" spans="1:5" hidden="1" outlineLevel="5" x14ac:dyDescent="0.3">
      <c r="A281" s="16" t="s">
        <v>118</v>
      </c>
      <c r="B281" s="18" t="s">
        <v>434</v>
      </c>
      <c r="C281" s="9">
        <f>C282</f>
        <v>5000</v>
      </c>
      <c r="D281" s="9">
        <f t="shared" ref="D281" si="116">D282</f>
        <v>4600</v>
      </c>
      <c r="E281" s="2"/>
    </row>
    <row r="282" spans="1:5" ht="26.4" hidden="1" outlineLevel="6" x14ac:dyDescent="0.3">
      <c r="A282" s="16" t="s">
        <v>118</v>
      </c>
      <c r="B282" s="18" t="s">
        <v>353</v>
      </c>
      <c r="C282" s="9">
        <f>'№ 5  ведомственная'!F236</f>
        <v>5000</v>
      </c>
      <c r="D282" s="9">
        <f>'№ 5  ведомственная'!G236</f>
        <v>4600</v>
      </c>
      <c r="E282" s="2"/>
    </row>
    <row r="283" spans="1:5" hidden="1" outlineLevel="5" x14ac:dyDescent="0.3">
      <c r="A283" s="16" t="s">
        <v>118</v>
      </c>
      <c r="B283" s="18" t="s">
        <v>435</v>
      </c>
      <c r="C283" s="9">
        <f>C284</f>
        <v>300</v>
      </c>
      <c r="D283" s="9">
        <f t="shared" ref="D283" si="117">D284</f>
        <v>300</v>
      </c>
      <c r="E283" s="2"/>
    </row>
    <row r="284" spans="1:5" ht="26.4" hidden="1" outlineLevel="6" x14ac:dyDescent="0.3">
      <c r="A284" s="16" t="s">
        <v>118</v>
      </c>
      <c r="B284" s="18" t="s">
        <v>327</v>
      </c>
      <c r="C284" s="9">
        <f>'№ 5  ведомственная'!F238</f>
        <v>300</v>
      </c>
      <c r="D284" s="9">
        <f>'№ 5  ведомственная'!G238</f>
        <v>300</v>
      </c>
      <c r="E284" s="2"/>
    </row>
    <row r="285" spans="1:5" ht="52.8" hidden="1" outlineLevel="5" x14ac:dyDescent="0.3">
      <c r="A285" s="16" t="s">
        <v>118</v>
      </c>
      <c r="B285" s="18" t="s">
        <v>436</v>
      </c>
      <c r="C285" s="9" t="e">
        <f>C286</f>
        <v>#REF!</v>
      </c>
      <c r="D285" s="9" t="e">
        <f t="shared" ref="D285" si="118">D286</f>
        <v>#REF!</v>
      </c>
      <c r="E285" s="2"/>
    </row>
    <row r="286" spans="1:5" hidden="1" outlineLevel="6" x14ac:dyDescent="0.3">
      <c r="A286" s="16" t="s">
        <v>118</v>
      </c>
      <c r="B286" s="18" t="s">
        <v>328</v>
      </c>
      <c r="C286" s="9" t="e">
        <f>'№ 5  ведомственная'!#REF!</f>
        <v>#REF!</v>
      </c>
      <c r="D286" s="9" t="e">
        <f>'№ 5  ведомственная'!#REF!</f>
        <v>#REF!</v>
      </c>
      <c r="E286" s="2"/>
    </row>
    <row r="287" spans="1:5" hidden="1" outlineLevel="5" x14ac:dyDescent="0.3">
      <c r="A287" s="16" t="s">
        <v>118</v>
      </c>
      <c r="B287" s="18" t="s">
        <v>437</v>
      </c>
      <c r="C287" s="9">
        <f>C288</f>
        <v>250</v>
      </c>
      <c r="D287" s="9">
        <f t="shared" ref="D287" si="119">D288</f>
        <v>250</v>
      </c>
      <c r="E287" s="2"/>
    </row>
    <row r="288" spans="1:5" ht="26.4" hidden="1" outlineLevel="6" x14ac:dyDescent="0.3">
      <c r="A288" s="16" t="s">
        <v>118</v>
      </c>
      <c r="B288" s="18" t="s">
        <v>327</v>
      </c>
      <c r="C288" s="9">
        <f>'№ 5  ведомственная'!F240</f>
        <v>250</v>
      </c>
      <c r="D288" s="9">
        <f>'№ 5  ведомственная'!G240</f>
        <v>250</v>
      </c>
      <c r="E288" s="2"/>
    </row>
    <row r="289" spans="1:5" ht="39.6" hidden="1" outlineLevel="5" x14ac:dyDescent="0.3">
      <c r="A289" s="16" t="s">
        <v>118</v>
      </c>
      <c r="B289" s="18" t="s">
        <v>438</v>
      </c>
      <c r="C289" s="9">
        <f>C290</f>
        <v>997.1</v>
      </c>
      <c r="D289" s="9">
        <f t="shared" ref="D289" si="120">D290</f>
        <v>990.1</v>
      </c>
      <c r="E289" s="2"/>
    </row>
    <row r="290" spans="1:5" ht="26.4" hidden="1" outlineLevel="6" x14ac:dyDescent="0.3">
      <c r="A290" s="16" t="s">
        <v>118</v>
      </c>
      <c r="B290" s="18" t="s">
        <v>327</v>
      </c>
      <c r="C290" s="9">
        <f>'№ 5  ведомственная'!F242</f>
        <v>997.1</v>
      </c>
      <c r="D290" s="9">
        <f>'№ 5  ведомственная'!G242</f>
        <v>990.1</v>
      </c>
      <c r="E290" s="2"/>
    </row>
    <row r="291" spans="1:5" hidden="1" outlineLevel="5" x14ac:dyDescent="0.3">
      <c r="A291" s="16" t="s">
        <v>118</v>
      </c>
      <c r="B291" s="18" t="s">
        <v>439</v>
      </c>
      <c r="C291" s="9">
        <f>C292</f>
        <v>350</v>
      </c>
      <c r="D291" s="9">
        <f t="shared" ref="D291" si="121">D292</f>
        <v>335.9</v>
      </c>
      <c r="E291" s="2"/>
    </row>
    <row r="292" spans="1:5" ht="26.4" hidden="1" outlineLevel="6" x14ac:dyDescent="0.3">
      <c r="A292" s="16" t="s">
        <v>118</v>
      </c>
      <c r="B292" s="18" t="s">
        <v>327</v>
      </c>
      <c r="C292" s="9">
        <f>'№ 5  ведомственная'!F244</f>
        <v>350</v>
      </c>
      <c r="D292" s="9">
        <f>'№ 5  ведомственная'!G244</f>
        <v>335.9</v>
      </c>
      <c r="E292" s="2"/>
    </row>
    <row r="293" spans="1:5" ht="26.4" hidden="1" outlineLevel="4" x14ac:dyDescent="0.3">
      <c r="A293" s="16" t="s">
        <v>118</v>
      </c>
      <c r="B293" s="18" t="s">
        <v>408</v>
      </c>
      <c r="C293" s="9" t="e">
        <f>C294+C296+C298</f>
        <v>#REF!</v>
      </c>
      <c r="D293" s="9" t="e">
        <f t="shared" ref="D293" si="122">D294+D296+D298</f>
        <v>#REF!</v>
      </c>
      <c r="E293" s="2"/>
    </row>
    <row r="294" spans="1:5" ht="79.2" hidden="1" outlineLevel="5" x14ac:dyDescent="0.3">
      <c r="A294" s="16" t="s">
        <v>118</v>
      </c>
      <c r="B294" s="18" t="s">
        <v>440</v>
      </c>
      <c r="C294" s="9">
        <f>C295</f>
        <v>64.999999999999986</v>
      </c>
      <c r="D294" s="9">
        <f t="shared" ref="D294" si="123">D295</f>
        <v>0</v>
      </c>
      <c r="E294" s="2"/>
    </row>
    <row r="295" spans="1:5" ht="26.4" hidden="1" outlineLevel="6" x14ac:dyDescent="0.3">
      <c r="A295" s="16" t="s">
        <v>118</v>
      </c>
      <c r="B295" s="18" t="s">
        <v>327</v>
      </c>
      <c r="C295" s="9">
        <f>'№ 5  ведомственная'!F253</f>
        <v>64.999999999999986</v>
      </c>
      <c r="D295" s="9">
        <f>'№ 5  ведомственная'!G253</f>
        <v>0</v>
      </c>
      <c r="E295" s="2"/>
    </row>
    <row r="296" spans="1:5" ht="66" hidden="1" outlineLevel="5" x14ac:dyDescent="0.3">
      <c r="A296" s="16" t="s">
        <v>118</v>
      </c>
      <c r="B296" s="18" t="s">
        <v>552</v>
      </c>
      <c r="C296" s="9" t="e">
        <f>C297</f>
        <v>#REF!</v>
      </c>
      <c r="D296" s="9" t="e">
        <f t="shared" ref="D296" si="124">D297</f>
        <v>#REF!</v>
      </c>
      <c r="E296" s="2"/>
    </row>
    <row r="297" spans="1:5" ht="26.4" hidden="1" outlineLevel="6" x14ac:dyDescent="0.3">
      <c r="A297" s="16" t="s">
        <v>118</v>
      </c>
      <c r="B297" s="18" t="s">
        <v>327</v>
      </c>
      <c r="C297" s="9" t="e">
        <f>'№ 5  ведомственная'!#REF!</f>
        <v>#REF!</v>
      </c>
      <c r="D297" s="9" t="e">
        <f>'№ 5  ведомственная'!#REF!</f>
        <v>#REF!</v>
      </c>
      <c r="E297" s="2"/>
    </row>
    <row r="298" spans="1:5" ht="66" hidden="1" outlineLevel="5" x14ac:dyDescent="0.3">
      <c r="A298" s="16" t="s">
        <v>118</v>
      </c>
      <c r="B298" s="18" t="s">
        <v>441</v>
      </c>
      <c r="C298" s="9" t="e">
        <f>C299</f>
        <v>#REF!</v>
      </c>
      <c r="D298" s="9" t="e">
        <f t="shared" ref="D298" si="125">D299</f>
        <v>#REF!</v>
      </c>
      <c r="E298" s="2"/>
    </row>
    <row r="299" spans="1:5" ht="26.4" hidden="1" outlineLevel="6" x14ac:dyDescent="0.3">
      <c r="A299" s="16" t="s">
        <v>118</v>
      </c>
      <c r="B299" s="18" t="s">
        <v>327</v>
      </c>
      <c r="C299" s="9" t="e">
        <f>'№ 5  ведомственная'!#REF!</f>
        <v>#REF!</v>
      </c>
      <c r="D299" s="9" t="e">
        <f>'№ 5  ведомственная'!#REF!</f>
        <v>#REF!</v>
      </c>
      <c r="E299" s="2"/>
    </row>
    <row r="300" spans="1:5" ht="39.6" hidden="1" outlineLevel="2" x14ac:dyDescent="0.3">
      <c r="A300" s="16" t="s">
        <v>118</v>
      </c>
      <c r="B300" s="18" t="s">
        <v>300</v>
      </c>
      <c r="C300" s="9">
        <f>C301</f>
        <v>12221.5</v>
      </c>
      <c r="D300" s="9">
        <f t="shared" ref="D300" si="126">D301</f>
        <v>12164</v>
      </c>
      <c r="E300" s="2"/>
    </row>
    <row r="301" spans="1:5" ht="26.4" hidden="1" outlineLevel="3" x14ac:dyDescent="0.3">
      <c r="A301" s="16" t="s">
        <v>118</v>
      </c>
      <c r="B301" s="18" t="s">
        <v>442</v>
      </c>
      <c r="C301" s="9">
        <f>C302+C305</f>
        <v>12221.5</v>
      </c>
      <c r="D301" s="9">
        <f t="shared" ref="D301" si="127">D302+D305</f>
        <v>12164</v>
      </c>
      <c r="E301" s="2"/>
    </row>
    <row r="302" spans="1:5" ht="26.4" hidden="1" outlineLevel="4" x14ac:dyDescent="0.3">
      <c r="A302" s="16" t="s">
        <v>118</v>
      </c>
      <c r="B302" s="18" t="s">
        <v>565</v>
      </c>
      <c r="C302" s="9">
        <f>C303</f>
        <v>606.29999999999995</v>
      </c>
      <c r="D302" s="9">
        <f t="shared" ref="D302:D303" si="128">D303</f>
        <v>591.20000000000005</v>
      </c>
      <c r="E302" s="2"/>
    </row>
    <row r="303" spans="1:5" ht="52.8" hidden="1" outlineLevel="5" x14ac:dyDescent="0.3">
      <c r="A303" s="16" t="s">
        <v>118</v>
      </c>
      <c r="B303" s="18" t="s">
        <v>443</v>
      </c>
      <c r="C303" s="9">
        <f>C304</f>
        <v>606.29999999999995</v>
      </c>
      <c r="D303" s="9">
        <f t="shared" si="128"/>
        <v>591.20000000000005</v>
      </c>
      <c r="E303" s="2"/>
    </row>
    <row r="304" spans="1:5" ht="26.4" hidden="1" outlineLevel="6" x14ac:dyDescent="0.3">
      <c r="A304" s="16" t="s">
        <v>118</v>
      </c>
      <c r="B304" s="18" t="s">
        <v>327</v>
      </c>
      <c r="C304" s="9">
        <f>'№ 5  ведомственная'!F260</f>
        <v>606.29999999999995</v>
      </c>
      <c r="D304" s="9">
        <f>'№ 5  ведомственная'!G260</f>
        <v>591.20000000000005</v>
      </c>
      <c r="E304" s="2"/>
    </row>
    <row r="305" spans="1:5" ht="39.6" hidden="1" outlineLevel="4" x14ac:dyDescent="0.3">
      <c r="A305" s="16" t="s">
        <v>118</v>
      </c>
      <c r="B305" s="18" t="s">
        <v>444</v>
      </c>
      <c r="C305" s="9">
        <f>C306</f>
        <v>11615.2</v>
      </c>
      <c r="D305" s="9">
        <f t="shared" ref="D305:D306" si="129">D306</f>
        <v>11572.8</v>
      </c>
      <c r="E305" s="2"/>
    </row>
    <row r="306" spans="1:5" ht="39.6" hidden="1" outlineLevel="5" x14ac:dyDescent="0.3">
      <c r="A306" s="16" t="s">
        <v>118</v>
      </c>
      <c r="B306" s="18" t="s">
        <v>445</v>
      </c>
      <c r="C306" s="9">
        <f>C307</f>
        <v>11615.2</v>
      </c>
      <c r="D306" s="9">
        <f t="shared" si="129"/>
        <v>11572.8</v>
      </c>
      <c r="E306" s="2"/>
    </row>
    <row r="307" spans="1:5" ht="26.4" hidden="1" outlineLevel="6" x14ac:dyDescent="0.3">
      <c r="A307" s="16" t="s">
        <v>118</v>
      </c>
      <c r="B307" s="18" t="s">
        <v>327</v>
      </c>
      <c r="C307" s="9">
        <f>'№ 5  ведомственная'!F265</f>
        <v>11615.2</v>
      </c>
      <c r="D307" s="9">
        <f>'№ 5  ведомственная'!G265</f>
        <v>11572.8</v>
      </c>
      <c r="E307" s="2"/>
    </row>
    <row r="308" spans="1:5" outlineLevel="1" collapsed="1" x14ac:dyDescent="0.3">
      <c r="A308" s="16" t="s">
        <v>134</v>
      </c>
      <c r="B308" s="18" t="s">
        <v>301</v>
      </c>
      <c r="C308" s="9">
        <f>'№ 5  ведомственная'!F266</f>
        <v>24253</v>
      </c>
      <c r="D308" s="9">
        <f>'№ 5  ведомственная'!G266</f>
        <v>23921.1</v>
      </c>
      <c r="E308" s="2"/>
    </row>
    <row r="309" spans="1:5" ht="52.8" hidden="1" outlineLevel="2" x14ac:dyDescent="0.3">
      <c r="A309" s="16" t="s">
        <v>134</v>
      </c>
      <c r="B309" s="18" t="s">
        <v>292</v>
      </c>
      <c r="C309" s="9">
        <f>C310</f>
        <v>16374.1</v>
      </c>
      <c r="D309" s="9">
        <f t="shared" ref="D309:D312" si="130">D310</f>
        <v>16280</v>
      </c>
      <c r="E309" s="2"/>
    </row>
    <row r="310" spans="1:5" ht="26.4" hidden="1" outlineLevel="3" x14ac:dyDescent="0.3">
      <c r="A310" s="16" t="s">
        <v>134</v>
      </c>
      <c r="B310" s="18" t="s">
        <v>412</v>
      </c>
      <c r="C310" s="9">
        <f>C311</f>
        <v>16374.1</v>
      </c>
      <c r="D310" s="9">
        <f t="shared" si="130"/>
        <v>16280</v>
      </c>
      <c r="E310" s="2"/>
    </row>
    <row r="311" spans="1:5" ht="26.4" hidden="1" outlineLevel="4" x14ac:dyDescent="0.3">
      <c r="A311" s="16" t="s">
        <v>134</v>
      </c>
      <c r="B311" s="18" t="s">
        <v>424</v>
      </c>
      <c r="C311" s="9">
        <f>C312</f>
        <v>16374.1</v>
      </c>
      <c r="D311" s="9">
        <f t="shared" si="130"/>
        <v>16280</v>
      </c>
      <c r="E311" s="2"/>
    </row>
    <row r="312" spans="1:5" ht="26.4" hidden="1" outlineLevel="5" x14ac:dyDescent="0.3">
      <c r="A312" s="16" t="s">
        <v>134</v>
      </c>
      <c r="B312" s="18" t="s">
        <v>446</v>
      </c>
      <c r="C312" s="9">
        <f>C313</f>
        <v>16374.1</v>
      </c>
      <c r="D312" s="9">
        <f t="shared" si="130"/>
        <v>16280</v>
      </c>
      <c r="E312" s="2"/>
    </row>
    <row r="313" spans="1:5" ht="26.4" hidden="1" outlineLevel="6" x14ac:dyDescent="0.3">
      <c r="A313" s="16" t="s">
        <v>134</v>
      </c>
      <c r="B313" s="18" t="s">
        <v>353</v>
      </c>
      <c r="C313" s="9">
        <f>'№ 5  ведомственная'!F271</f>
        <v>16374.1</v>
      </c>
      <c r="D313" s="9">
        <f>'№ 5  ведомственная'!G271</f>
        <v>16280</v>
      </c>
      <c r="E313" s="2"/>
    </row>
    <row r="314" spans="1:5" s="29" customFormat="1" collapsed="1" x14ac:dyDescent="0.3">
      <c r="A314" s="21" t="s">
        <v>171</v>
      </c>
      <c r="B314" s="22" t="s">
        <v>278</v>
      </c>
      <c r="C314" s="8">
        <f>C315+C327+C353+C364+C374+C404</f>
        <v>400656.30000000005</v>
      </c>
      <c r="D314" s="8">
        <f>D315+D327+D353+D364+D374+D404</f>
        <v>387971.1</v>
      </c>
      <c r="E314" s="4"/>
    </row>
    <row r="315" spans="1:5" outlineLevel="1" x14ac:dyDescent="0.3">
      <c r="A315" s="16" t="s">
        <v>172</v>
      </c>
      <c r="B315" s="18" t="s">
        <v>311</v>
      </c>
      <c r="C315" s="9">
        <f>'№ 5  ведомственная'!F342</f>
        <v>113313.60000000001</v>
      </c>
      <c r="D315" s="9">
        <f>'№ 5  ведомственная'!G342</f>
        <v>112279.7</v>
      </c>
      <c r="E315" s="2"/>
    </row>
    <row r="316" spans="1:5" ht="39.6" hidden="1" outlineLevel="2" x14ac:dyDescent="0.3">
      <c r="A316" s="16" t="s">
        <v>172</v>
      </c>
      <c r="B316" s="18" t="s">
        <v>312</v>
      </c>
      <c r="C316" s="9">
        <f>C317</f>
        <v>111655.8</v>
      </c>
      <c r="D316" s="9">
        <f t="shared" ref="D316:D317" si="131">D317</f>
        <v>110905.5</v>
      </c>
      <c r="E316" s="2"/>
    </row>
    <row r="317" spans="1:5" ht="26.4" hidden="1" outlineLevel="3" x14ac:dyDescent="0.3">
      <c r="A317" s="16" t="s">
        <v>172</v>
      </c>
      <c r="B317" s="18" t="s">
        <v>467</v>
      </c>
      <c r="C317" s="9">
        <f>C318</f>
        <v>111655.8</v>
      </c>
      <c r="D317" s="9">
        <f t="shared" si="131"/>
        <v>110905.5</v>
      </c>
      <c r="E317" s="2"/>
    </row>
    <row r="318" spans="1:5" ht="26.4" hidden="1" outlineLevel="4" x14ac:dyDescent="0.3">
      <c r="A318" s="16" t="s">
        <v>172</v>
      </c>
      <c r="B318" s="18" t="s">
        <v>468</v>
      </c>
      <c r="C318" s="9">
        <f>C319+C321+C323+C325</f>
        <v>111655.8</v>
      </c>
      <c r="D318" s="9">
        <f t="shared" ref="D318" si="132">D319+D321+D323+D325</f>
        <v>110905.5</v>
      </c>
      <c r="E318" s="2"/>
    </row>
    <row r="319" spans="1:5" ht="52.8" hidden="1" outlineLevel="5" x14ac:dyDescent="0.3">
      <c r="A319" s="16" t="s">
        <v>172</v>
      </c>
      <c r="B319" s="18" t="s">
        <v>469</v>
      </c>
      <c r="C319" s="9">
        <f>C320</f>
        <v>54553.2</v>
      </c>
      <c r="D319" s="9">
        <f t="shared" ref="D319" si="133">D320</f>
        <v>54553.2</v>
      </c>
      <c r="E319" s="2"/>
    </row>
    <row r="320" spans="1:5" ht="26.4" hidden="1" outlineLevel="6" x14ac:dyDescent="0.3">
      <c r="A320" s="16" t="s">
        <v>172</v>
      </c>
      <c r="B320" s="18" t="s">
        <v>353</v>
      </c>
      <c r="C320" s="9">
        <f>'№ 5  ведомственная'!F349</f>
        <v>54553.2</v>
      </c>
      <c r="D320" s="9">
        <f>'№ 5  ведомственная'!G349</f>
        <v>54553.2</v>
      </c>
      <c r="E320" s="2"/>
    </row>
    <row r="321" spans="1:5" ht="52.8" hidden="1" outlineLevel="5" x14ac:dyDescent="0.3">
      <c r="A321" s="34" t="s">
        <v>172</v>
      </c>
      <c r="B321" s="35" t="s">
        <v>470</v>
      </c>
      <c r="C321" s="36">
        <f>C322</f>
        <v>55029.9</v>
      </c>
      <c r="D321" s="36">
        <f t="shared" ref="D321" si="134">D322</f>
        <v>54705.8</v>
      </c>
      <c r="E321" s="2"/>
    </row>
    <row r="322" spans="1:5" ht="26.4" hidden="1" outlineLevel="6" x14ac:dyDescent="0.3">
      <c r="A322" s="16" t="s">
        <v>172</v>
      </c>
      <c r="B322" s="18" t="s">
        <v>353</v>
      </c>
      <c r="C322" s="9">
        <f>'№ 5  ведомственная'!F351</f>
        <v>55029.9</v>
      </c>
      <c r="D322" s="9">
        <f>'№ 5  ведомственная'!G351</f>
        <v>54705.8</v>
      </c>
      <c r="E322" s="2"/>
    </row>
    <row r="323" spans="1:5" ht="26.4" hidden="1" outlineLevel="5" x14ac:dyDescent="0.3">
      <c r="A323" s="16" t="s">
        <v>172</v>
      </c>
      <c r="B323" s="18" t="s">
        <v>471</v>
      </c>
      <c r="C323" s="9">
        <f>C324</f>
        <v>1544.7</v>
      </c>
      <c r="D323" s="9">
        <f t="shared" ref="D323" si="135">D324</f>
        <v>1327.7</v>
      </c>
      <c r="E323" s="2"/>
    </row>
    <row r="324" spans="1:5" ht="26.4" hidden="1" outlineLevel="6" x14ac:dyDescent="0.3">
      <c r="A324" s="16" t="s">
        <v>172</v>
      </c>
      <c r="B324" s="18" t="s">
        <v>353</v>
      </c>
      <c r="C324" s="9">
        <f>'№ 5  ведомственная'!F353</f>
        <v>1544.7</v>
      </c>
      <c r="D324" s="9">
        <f>'№ 5  ведомственная'!G353</f>
        <v>1327.7</v>
      </c>
      <c r="E324" s="2"/>
    </row>
    <row r="325" spans="1:5" ht="26.4" hidden="1" outlineLevel="5" x14ac:dyDescent="0.3">
      <c r="A325" s="16" t="s">
        <v>172</v>
      </c>
      <c r="B325" s="18" t="s">
        <v>472</v>
      </c>
      <c r="C325" s="33">
        <f>C326</f>
        <v>528</v>
      </c>
      <c r="D325" s="33">
        <f t="shared" ref="D325" si="136">D326</f>
        <v>318.8</v>
      </c>
      <c r="E325" s="2"/>
    </row>
    <row r="326" spans="1:5" ht="26.4" hidden="1" outlineLevel="6" x14ac:dyDescent="0.3">
      <c r="A326" s="31" t="s">
        <v>172</v>
      </c>
      <c r="B326" s="32" t="s">
        <v>353</v>
      </c>
      <c r="C326" s="33">
        <f>'№ 5  ведомственная'!F357</f>
        <v>528</v>
      </c>
      <c r="D326" s="33">
        <f>'№ 5  ведомственная'!G357</f>
        <v>318.8</v>
      </c>
      <c r="E326" s="2"/>
    </row>
    <row r="327" spans="1:5" outlineLevel="1" collapsed="1" x14ac:dyDescent="0.3">
      <c r="A327" s="41" t="s">
        <v>180</v>
      </c>
      <c r="B327" s="42" t="s">
        <v>313</v>
      </c>
      <c r="C327" s="19">
        <f>'№ 5  ведомственная'!F358</f>
        <v>236902.80000000002</v>
      </c>
      <c r="D327" s="19">
        <f>'№ 5  ведомственная'!G358</f>
        <v>226921.4</v>
      </c>
      <c r="E327" s="2"/>
    </row>
    <row r="328" spans="1:5" ht="39.6" hidden="1" outlineLevel="2" x14ac:dyDescent="0.3">
      <c r="A328" s="34" t="s">
        <v>180</v>
      </c>
      <c r="B328" s="35" t="s">
        <v>312</v>
      </c>
      <c r="C328" s="36" t="e">
        <f>C329</f>
        <v>#REF!</v>
      </c>
      <c r="D328" s="36" t="e">
        <f t="shared" ref="D328" si="137">D329</f>
        <v>#REF!</v>
      </c>
      <c r="E328" s="2"/>
    </row>
    <row r="329" spans="1:5" ht="26.4" hidden="1" outlineLevel="3" x14ac:dyDescent="0.3">
      <c r="A329" s="16" t="s">
        <v>180</v>
      </c>
      <c r="B329" s="18" t="s">
        <v>473</v>
      </c>
      <c r="C329" s="9" t="e">
        <f>C330+C339</f>
        <v>#REF!</v>
      </c>
      <c r="D329" s="9" t="e">
        <f>D330+D339</f>
        <v>#REF!</v>
      </c>
      <c r="E329" s="2"/>
    </row>
    <row r="330" spans="1:5" ht="39.6" hidden="1" outlineLevel="4" x14ac:dyDescent="0.3">
      <c r="A330" s="16" t="s">
        <v>180</v>
      </c>
      <c r="B330" s="18" t="s">
        <v>474</v>
      </c>
      <c r="C330" s="9" t="e">
        <f>C331+C333+C335+C337</f>
        <v>#REF!</v>
      </c>
      <c r="D330" s="9" t="e">
        <f t="shared" ref="D330" si="138">D331+D333+D335+D337</f>
        <v>#REF!</v>
      </c>
      <c r="E330" s="2"/>
    </row>
    <row r="331" spans="1:5" ht="39.6" hidden="1" outlineLevel="5" x14ac:dyDescent="0.3">
      <c r="A331" s="16" t="s">
        <v>180</v>
      </c>
      <c r="B331" s="18" t="s">
        <v>475</v>
      </c>
      <c r="C331" s="9">
        <f>C332</f>
        <v>129622.9</v>
      </c>
      <c r="D331" s="9">
        <f t="shared" ref="D331" si="139">D332</f>
        <v>129622.9</v>
      </c>
      <c r="E331" s="2"/>
    </row>
    <row r="332" spans="1:5" ht="26.4" hidden="1" outlineLevel="6" x14ac:dyDescent="0.3">
      <c r="A332" s="16" t="s">
        <v>180</v>
      </c>
      <c r="B332" s="18" t="s">
        <v>353</v>
      </c>
      <c r="C332" s="9">
        <f>'№ 5  ведомственная'!F365</f>
        <v>129622.9</v>
      </c>
      <c r="D332" s="9">
        <f>'№ 5  ведомственная'!G365</f>
        <v>129622.9</v>
      </c>
      <c r="E332" s="2"/>
    </row>
    <row r="333" spans="1:5" ht="39.6" hidden="1" outlineLevel="5" x14ac:dyDescent="0.3">
      <c r="A333" s="34" t="s">
        <v>180</v>
      </c>
      <c r="B333" s="35" t="s">
        <v>476</v>
      </c>
      <c r="C333" s="36">
        <f>C334</f>
        <v>42401.200000000004</v>
      </c>
      <c r="D333" s="36">
        <f t="shared" ref="D333" si="140">D334</f>
        <v>42130.9</v>
      </c>
      <c r="E333" s="2"/>
    </row>
    <row r="334" spans="1:5" ht="26.4" hidden="1" outlineLevel="6" x14ac:dyDescent="0.3">
      <c r="A334" s="16" t="s">
        <v>180</v>
      </c>
      <c r="B334" s="18" t="s">
        <v>353</v>
      </c>
      <c r="C334" s="9">
        <f>'№ 5  ведомственная'!F369</f>
        <v>42401.200000000004</v>
      </c>
      <c r="D334" s="9">
        <f>'№ 5  ведомственная'!G369</f>
        <v>42130.9</v>
      </c>
      <c r="E334" s="2"/>
    </row>
    <row r="335" spans="1:5" ht="26.4" hidden="1" outlineLevel="5" x14ac:dyDescent="0.3">
      <c r="A335" s="16" t="s">
        <v>180</v>
      </c>
      <c r="B335" s="18" t="s">
        <v>477</v>
      </c>
      <c r="C335" s="9" t="e">
        <f>C336</f>
        <v>#REF!</v>
      </c>
      <c r="D335" s="9" t="e">
        <f t="shared" ref="D335" si="141">D336</f>
        <v>#REF!</v>
      </c>
      <c r="E335" s="2"/>
    </row>
    <row r="336" spans="1:5" ht="26.4" hidden="1" outlineLevel="6" x14ac:dyDescent="0.3">
      <c r="A336" s="16" t="s">
        <v>180</v>
      </c>
      <c r="B336" s="18" t="s">
        <v>353</v>
      </c>
      <c r="C336" s="9" t="e">
        <f>'№ 5  ведомственная'!#REF!</f>
        <v>#REF!</v>
      </c>
      <c r="D336" s="9" t="e">
        <f>'№ 5  ведомственная'!#REF!</f>
        <v>#REF!</v>
      </c>
      <c r="E336" s="2"/>
    </row>
    <row r="337" spans="1:5" ht="26.4" hidden="1" outlineLevel="5" x14ac:dyDescent="0.3">
      <c r="A337" s="16" t="s">
        <v>180</v>
      </c>
      <c r="B337" s="18" t="s">
        <v>478</v>
      </c>
      <c r="C337" s="9">
        <f>C338</f>
        <v>5041.2</v>
      </c>
      <c r="D337" s="9">
        <f t="shared" ref="D337" si="142">D338</f>
        <v>4609.1000000000004</v>
      </c>
      <c r="E337" s="2"/>
    </row>
    <row r="338" spans="1:5" ht="26.4" hidden="1" outlineLevel="6" x14ac:dyDescent="0.3">
      <c r="A338" s="16" t="s">
        <v>180</v>
      </c>
      <c r="B338" s="18" t="s">
        <v>353</v>
      </c>
      <c r="C338" s="9">
        <f>'№ 5  ведомственная'!F383</f>
        <v>5041.2</v>
      </c>
      <c r="D338" s="9">
        <f>'№ 5  ведомственная'!G383</f>
        <v>4609.1000000000004</v>
      </c>
      <c r="E338" s="2"/>
    </row>
    <row r="339" spans="1:5" hidden="1" outlineLevel="4" x14ac:dyDescent="0.3">
      <c r="A339" s="34" t="s">
        <v>180</v>
      </c>
      <c r="B339" s="35" t="s">
        <v>479</v>
      </c>
      <c r="C339" s="36">
        <f>C340+C342</f>
        <v>9006.1</v>
      </c>
      <c r="D339" s="36">
        <f t="shared" ref="D339" si="143">D340+D342</f>
        <v>8857.4</v>
      </c>
      <c r="E339" s="2"/>
    </row>
    <row r="340" spans="1:5" ht="26.4" hidden="1" outlineLevel="5" x14ac:dyDescent="0.3">
      <c r="A340" s="16" t="s">
        <v>180</v>
      </c>
      <c r="B340" s="18" t="s">
        <v>480</v>
      </c>
      <c r="C340" s="9">
        <f>C341</f>
        <v>4206.1000000000004</v>
      </c>
      <c r="D340" s="9">
        <f t="shared" ref="D340" si="144">D341</f>
        <v>4150.7</v>
      </c>
      <c r="E340" s="2"/>
    </row>
    <row r="341" spans="1:5" ht="26.4" hidden="1" outlineLevel="6" x14ac:dyDescent="0.3">
      <c r="A341" s="16" t="s">
        <v>180</v>
      </c>
      <c r="B341" s="18" t="s">
        <v>353</v>
      </c>
      <c r="C341" s="9">
        <f>'№ 5  ведомственная'!F390</f>
        <v>4206.1000000000004</v>
      </c>
      <c r="D341" s="9">
        <f>'№ 5  ведомственная'!G390</f>
        <v>4150.7</v>
      </c>
      <c r="E341" s="2"/>
    </row>
    <row r="342" spans="1:5" ht="26.4" hidden="1" outlineLevel="5" x14ac:dyDescent="0.3">
      <c r="A342" s="16" t="s">
        <v>180</v>
      </c>
      <c r="B342" s="18" t="s">
        <v>481</v>
      </c>
      <c r="C342" s="9">
        <f>C343</f>
        <v>4800</v>
      </c>
      <c r="D342" s="9">
        <f t="shared" ref="D342" si="145">D343</f>
        <v>4706.7</v>
      </c>
      <c r="E342" s="2"/>
    </row>
    <row r="343" spans="1:5" ht="26.4" hidden="1" outlineLevel="6" x14ac:dyDescent="0.3">
      <c r="A343" s="16" t="s">
        <v>180</v>
      </c>
      <c r="B343" s="18" t="s">
        <v>353</v>
      </c>
      <c r="C343" s="9">
        <f>'№ 5  ведомственная'!F392</f>
        <v>4800</v>
      </c>
      <c r="D343" s="9">
        <f>'№ 5  ведомственная'!G392</f>
        <v>4706.7</v>
      </c>
      <c r="E343" s="2"/>
    </row>
    <row r="344" spans="1:5" ht="39.6" hidden="1" outlineLevel="2" x14ac:dyDescent="0.3">
      <c r="A344" s="16" t="s">
        <v>180</v>
      </c>
      <c r="B344" s="18" t="s">
        <v>289</v>
      </c>
      <c r="C344" s="9">
        <f>C345+C349</f>
        <v>200</v>
      </c>
      <c r="D344" s="9">
        <f t="shared" ref="D344" si="146">D345+D349</f>
        <v>198.8</v>
      </c>
      <c r="E344" s="2"/>
    </row>
    <row r="345" spans="1:5" ht="26.4" hidden="1" outlineLevel="3" x14ac:dyDescent="0.3">
      <c r="A345" s="16" t="s">
        <v>180</v>
      </c>
      <c r="B345" s="18" t="s">
        <v>482</v>
      </c>
      <c r="C345" s="9">
        <f>C346</f>
        <v>150</v>
      </c>
      <c r="D345" s="9">
        <f t="shared" ref="D345:D347" si="147">D346</f>
        <v>149.9</v>
      </c>
      <c r="E345" s="2"/>
    </row>
    <row r="346" spans="1:5" ht="52.8" hidden="1" outlineLevel="4" x14ac:dyDescent="0.3">
      <c r="A346" s="16" t="s">
        <v>180</v>
      </c>
      <c r="B346" s="18" t="s">
        <v>483</v>
      </c>
      <c r="C346" s="9">
        <f>C347</f>
        <v>150</v>
      </c>
      <c r="D346" s="9">
        <f t="shared" si="147"/>
        <v>149.9</v>
      </c>
      <c r="E346" s="2"/>
    </row>
    <row r="347" spans="1:5" hidden="1" outlineLevel="5" x14ac:dyDescent="0.3">
      <c r="A347" s="16" t="s">
        <v>180</v>
      </c>
      <c r="B347" s="18" t="s">
        <v>484</v>
      </c>
      <c r="C347" s="9">
        <f>C348</f>
        <v>150</v>
      </c>
      <c r="D347" s="9">
        <f t="shared" si="147"/>
        <v>149.9</v>
      </c>
      <c r="E347" s="2"/>
    </row>
    <row r="348" spans="1:5" ht="26.4" hidden="1" outlineLevel="6" x14ac:dyDescent="0.3">
      <c r="A348" s="16" t="s">
        <v>180</v>
      </c>
      <c r="B348" s="18" t="s">
        <v>353</v>
      </c>
      <c r="C348" s="9">
        <f>'№ 5  ведомственная'!F400</f>
        <v>150</v>
      </c>
      <c r="D348" s="9">
        <f>'№ 5  ведомственная'!G400</f>
        <v>149.9</v>
      </c>
      <c r="E348" s="2"/>
    </row>
    <row r="349" spans="1:5" ht="52.8" hidden="1" outlineLevel="3" x14ac:dyDescent="0.3">
      <c r="A349" s="16" t="s">
        <v>180</v>
      </c>
      <c r="B349" s="18" t="s">
        <v>485</v>
      </c>
      <c r="C349" s="9">
        <f>C350</f>
        <v>50</v>
      </c>
      <c r="D349" s="9">
        <f t="shared" ref="D349:D351" si="148">D350</f>
        <v>48.9</v>
      </c>
      <c r="E349" s="2"/>
    </row>
    <row r="350" spans="1:5" ht="26.4" hidden="1" outlineLevel="4" x14ac:dyDescent="0.3">
      <c r="A350" s="16" t="s">
        <v>180</v>
      </c>
      <c r="B350" s="18" t="s">
        <v>486</v>
      </c>
      <c r="C350" s="9">
        <f>C351</f>
        <v>50</v>
      </c>
      <c r="D350" s="9">
        <f t="shared" si="148"/>
        <v>48.9</v>
      </c>
      <c r="E350" s="2"/>
    </row>
    <row r="351" spans="1:5" ht="26.4" hidden="1" outlineLevel="5" x14ac:dyDescent="0.3">
      <c r="A351" s="16" t="s">
        <v>180</v>
      </c>
      <c r="B351" s="18" t="s">
        <v>487</v>
      </c>
      <c r="C351" s="9">
        <f>C352</f>
        <v>50</v>
      </c>
      <c r="D351" s="9">
        <f t="shared" si="148"/>
        <v>48.9</v>
      </c>
      <c r="E351" s="2"/>
    </row>
    <row r="352" spans="1:5" ht="26.4" hidden="1" outlineLevel="6" x14ac:dyDescent="0.3">
      <c r="A352" s="16" t="s">
        <v>180</v>
      </c>
      <c r="B352" s="18" t="s">
        <v>353</v>
      </c>
      <c r="C352" s="9">
        <f>'№ 5  ведомственная'!F404</f>
        <v>50</v>
      </c>
      <c r="D352" s="9">
        <f>'№ 5  ведомственная'!G404</f>
        <v>48.9</v>
      </c>
      <c r="E352" s="2"/>
    </row>
    <row r="353" spans="1:5" outlineLevel="1" collapsed="1" x14ac:dyDescent="0.3">
      <c r="A353" s="16" t="s">
        <v>195</v>
      </c>
      <c r="B353" s="18" t="s">
        <v>314</v>
      </c>
      <c r="C353" s="9">
        <f>'№ 5  ведомственная'!F405+'№ 5  ведомственная'!F503</f>
        <v>25201.899999999998</v>
      </c>
      <c r="D353" s="9">
        <f>'№ 5  ведомственная'!G405+'№ 5  ведомственная'!G503</f>
        <v>24736.799999999999</v>
      </c>
      <c r="E353" s="2"/>
    </row>
    <row r="354" spans="1:5" ht="39.6" hidden="1" outlineLevel="2" x14ac:dyDescent="0.3">
      <c r="A354" s="16" t="s">
        <v>195</v>
      </c>
      <c r="B354" s="18" t="s">
        <v>312</v>
      </c>
      <c r="C354" s="9">
        <f>C355</f>
        <v>15048.300000000001</v>
      </c>
      <c r="D354" s="9">
        <f t="shared" ref="D354:D357" si="149">D355</f>
        <v>15003</v>
      </c>
      <c r="E354" s="2"/>
    </row>
    <row r="355" spans="1:5" ht="26.4" hidden="1" outlineLevel="3" x14ac:dyDescent="0.3">
      <c r="A355" s="16" t="s">
        <v>195</v>
      </c>
      <c r="B355" s="18" t="s">
        <v>488</v>
      </c>
      <c r="C355" s="9">
        <f>C356</f>
        <v>15048.300000000001</v>
      </c>
      <c r="D355" s="9">
        <f t="shared" si="149"/>
        <v>15003</v>
      </c>
      <c r="E355" s="2"/>
    </row>
    <row r="356" spans="1:5" ht="26.4" hidden="1" outlineLevel="4" x14ac:dyDescent="0.3">
      <c r="A356" s="16" t="s">
        <v>195</v>
      </c>
      <c r="B356" s="18" t="s">
        <v>489</v>
      </c>
      <c r="C356" s="9">
        <f>C357</f>
        <v>15048.300000000001</v>
      </c>
      <c r="D356" s="9">
        <f t="shared" si="149"/>
        <v>15003</v>
      </c>
      <c r="E356" s="2"/>
    </row>
    <row r="357" spans="1:5" ht="39.6" hidden="1" outlineLevel="5" x14ac:dyDescent="0.3">
      <c r="A357" s="34" t="s">
        <v>195</v>
      </c>
      <c r="B357" s="35" t="s">
        <v>490</v>
      </c>
      <c r="C357" s="36">
        <f>C358</f>
        <v>15048.300000000001</v>
      </c>
      <c r="D357" s="36">
        <f t="shared" si="149"/>
        <v>15003</v>
      </c>
      <c r="E357" s="2"/>
    </row>
    <row r="358" spans="1:5" ht="26.4" hidden="1" outlineLevel="6" x14ac:dyDescent="0.3">
      <c r="A358" s="16" t="s">
        <v>195</v>
      </c>
      <c r="B358" s="18" t="s">
        <v>353</v>
      </c>
      <c r="C358" s="9">
        <f>'№ 5  ведомственная'!F412</f>
        <v>15048.300000000001</v>
      </c>
      <c r="D358" s="9">
        <f>'№ 5  ведомственная'!G412</f>
        <v>15003</v>
      </c>
      <c r="E358" s="2"/>
    </row>
    <row r="359" spans="1:5" ht="39.6" hidden="1" outlineLevel="2" x14ac:dyDescent="0.3">
      <c r="A359" s="34" t="s">
        <v>195</v>
      </c>
      <c r="B359" s="35" t="s">
        <v>320</v>
      </c>
      <c r="C359" s="36">
        <f>C360</f>
        <v>5760.0999999999985</v>
      </c>
      <c r="D359" s="36">
        <f t="shared" ref="D359:D362" si="150">D360</f>
        <v>5340.3</v>
      </c>
      <c r="E359" s="2"/>
    </row>
    <row r="360" spans="1:5" ht="39.6" hidden="1" outlineLevel="3" x14ac:dyDescent="0.3">
      <c r="A360" s="16" t="s">
        <v>195</v>
      </c>
      <c r="B360" s="18" t="s">
        <v>511</v>
      </c>
      <c r="C360" s="9">
        <f>C361</f>
        <v>5760.0999999999985</v>
      </c>
      <c r="D360" s="9">
        <f t="shared" si="150"/>
        <v>5340.3</v>
      </c>
      <c r="E360" s="2"/>
    </row>
    <row r="361" spans="1:5" ht="26.4" hidden="1" outlineLevel="4" x14ac:dyDescent="0.3">
      <c r="A361" s="16" t="s">
        <v>195</v>
      </c>
      <c r="B361" s="18" t="s">
        <v>512</v>
      </c>
      <c r="C361" s="9">
        <f>C362</f>
        <v>5760.0999999999985</v>
      </c>
      <c r="D361" s="9">
        <f t="shared" si="150"/>
        <v>5340.3</v>
      </c>
      <c r="E361" s="2"/>
    </row>
    <row r="362" spans="1:5" ht="52.8" hidden="1" outlineLevel="5" x14ac:dyDescent="0.3">
      <c r="A362" s="34" t="s">
        <v>195</v>
      </c>
      <c r="B362" s="35" t="s">
        <v>513</v>
      </c>
      <c r="C362" s="36">
        <f>C363</f>
        <v>5760.0999999999985</v>
      </c>
      <c r="D362" s="36">
        <f t="shared" si="150"/>
        <v>5340.3</v>
      </c>
      <c r="E362" s="2"/>
    </row>
    <row r="363" spans="1:5" ht="26.4" hidden="1" outlineLevel="6" x14ac:dyDescent="0.3">
      <c r="A363" s="16" t="s">
        <v>195</v>
      </c>
      <c r="B363" s="18" t="s">
        <v>353</v>
      </c>
      <c r="C363" s="9">
        <f>'№ 5  ведомственная'!F510</f>
        <v>5760.0999999999985</v>
      </c>
      <c r="D363" s="9">
        <f>'№ 5  ведомственная'!G510</f>
        <v>5340.3</v>
      </c>
      <c r="E363" s="2"/>
    </row>
    <row r="364" spans="1:5" ht="26.4" outlineLevel="1" collapsed="1" x14ac:dyDescent="0.3">
      <c r="A364" s="34" t="s">
        <v>199</v>
      </c>
      <c r="B364" s="35" t="s">
        <v>315</v>
      </c>
      <c r="C364" s="36">
        <f>'№ 5  ведомственная'!F415</f>
        <v>100</v>
      </c>
      <c r="D364" s="36">
        <f>'№ 5  ведомственная'!G415</f>
        <v>100</v>
      </c>
      <c r="E364" s="2"/>
    </row>
    <row r="365" spans="1:5" ht="39.6" hidden="1" outlineLevel="2" x14ac:dyDescent="0.3">
      <c r="A365" s="16" t="s">
        <v>199</v>
      </c>
      <c r="B365" s="18" t="s">
        <v>312</v>
      </c>
      <c r="C365" s="9">
        <f>C366+C370</f>
        <v>100</v>
      </c>
      <c r="D365" s="9">
        <f t="shared" ref="D365" si="151">D366+D370</f>
        <v>100</v>
      </c>
      <c r="E365" s="2"/>
    </row>
    <row r="366" spans="1:5" ht="26.4" hidden="1" outlineLevel="3" x14ac:dyDescent="0.3">
      <c r="A366" s="16" t="s">
        <v>199</v>
      </c>
      <c r="B366" s="18" t="s">
        <v>467</v>
      </c>
      <c r="C366" s="9">
        <f>C367</f>
        <v>24</v>
      </c>
      <c r="D366" s="9">
        <f t="shared" ref="D366:D368" si="152">D367</f>
        <v>24</v>
      </c>
      <c r="E366" s="2"/>
    </row>
    <row r="367" spans="1:5" ht="26.4" hidden="1" outlineLevel="4" x14ac:dyDescent="0.3">
      <c r="A367" s="16" t="s">
        <v>199</v>
      </c>
      <c r="B367" s="18" t="s">
        <v>491</v>
      </c>
      <c r="C367" s="9">
        <f>C368</f>
        <v>24</v>
      </c>
      <c r="D367" s="9">
        <f t="shared" si="152"/>
        <v>24</v>
      </c>
      <c r="E367" s="2"/>
    </row>
    <row r="368" spans="1:5" hidden="1" outlineLevel="5" x14ac:dyDescent="0.3">
      <c r="A368" s="16" t="s">
        <v>199</v>
      </c>
      <c r="B368" s="18" t="s">
        <v>492</v>
      </c>
      <c r="C368" s="9">
        <f>C369</f>
        <v>24</v>
      </c>
      <c r="D368" s="9">
        <f t="shared" si="152"/>
        <v>24</v>
      </c>
      <c r="E368" s="2"/>
    </row>
    <row r="369" spans="1:5" ht="26.4" hidden="1" outlineLevel="6" x14ac:dyDescent="0.3">
      <c r="A369" s="16" t="s">
        <v>199</v>
      </c>
      <c r="B369" s="18" t="s">
        <v>353</v>
      </c>
      <c r="C369" s="9">
        <f>'№ 5  ведомственная'!F420</f>
        <v>24</v>
      </c>
      <c r="D369" s="9">
        <f>'№ 5  ведомственная'!G420</f>
        <v>24</v>
      </c>
      <c r="E369" s="2"/>
    </row>
    <row r="370" spans="1:5" ht="26.4" hidden="1" outlineLevel="3" x14ac:dyDescent="0.3">
      <c r="A370" s="16" t="s">
        <v>199</v>
      </c>
      <c r="B370" s="18" t="s">
        <v>473</v>
      </c>
      <c r="C370" s="9">
        <f>C371</f>
        <v>76</v>
      </c>
      <c r="D370" s="9">
        <f t="shared" ref="D370:D372" si="153">D371</f>
        <v>76</v>
      </c>
      <c r="E370" s="2"/>
    </row>
    <row r="371" spans="1:5" ht="39.6" hidden="1" outlineLevel="4" x14ac:dyDescent="0.3">
      <c r="A371" s="16" t="s">
        <v>199</v>
      </c>
      <c r="B371" s="18" t="s">
        <v>474</v>
      </c>
      <c r="C371" s="9">
        <f>C372</f>
        <v>76</v>
      </c>
      <c r="D371" s="9">
        <f t="shared" si="153"/>
        <v>76</v>
      </c>
      <c r="E371" s="2"/>
    </row>
    <row r="372" spans="1:5" hidden="1" outlineLevel="5" x14ac:dyDescent="0.3">
      <c r="A372" s="16" t="s">
        <v>199</v>
      </c>
      <c r="B372" s="18" t="s">
        <v>493</v>
      </c>
      <c r="C372" s="9">
        <f>C373</f>
        <v>76</v>
      </c>
      <c r="D372" s="9">
        <f t="shared" si="153"/>
        <v>76</v>
      </c>
      <c r="E372" s="2"/>
    </row>
    <row r="373" spans="1:5" ht="26.4" hidden="1" outlineLevel="6" x14ac:dyDescent="0.3">
      <c r="A373" s="16" t="s">
        <v>199</v>
      </c>
      <c r="B373" s="18" t="s">
        <v>353</v>
      </c>
      <c r="C373" s="9">
        <f>'№ 5  ведомственная'!F424</f>
        <v>76</v>
      </c>
      <c r="D373" s="9">
        <f>'№ 5  ведомственная'!G424</f>
        <v>76</v>
      </c>
      <c r="E373" s="2"/>
    </row>
    <row r="374" spans="1:5" outlineLevel="1" collapsed="1" x14ac:dyDescent="0.3">
      <c r="A374" s="16" t="s">
        <v>203</v>
      </c>
      <c r="B374" s="18" t="s">
        <v>316</v>
      </c>
      <c r="C374" s="9">
        <f>'№ 5  ведомственная'!F425+'№ 5  ведомственная'!F516</f>
        <v>8965</v>
      </c>
      <c r="D374" s="9">
        <f>'№ 5  ведомственная'!G425+'№ 5  ведомственная'!G516</f>
        <v>7961.2000000000007</v>
      </c>
      <c r="E374" s="2"/>
    </row>
    <row r="375" spans="1:5" ht="39.6" hidden="1" outlineLevel="2" x14ac:dyDescent="0.3">
      <c r="A375" s="16" t="s">
        <v>203</v>
      </c>
      <c r="B375" s="18" t="s">
        <v>312</v>
      </c>
      <c r="C375" s="9">
        <f>C376</f>
        <v>4317.3999999999996</v>
      </c>
      <c r="D375" s="9">
        <f t="shared" ref="D375:D376" si="154">D376</f>
        <v>4223.6000000000004</v>
      </c>
      <c r="E375" s="2"/>
    </row>
    <row r="376" spans="1:5" ht="26.4" hidden="1" outlineLevel="3" x14ac:dyDescent="0.3">
      <c r="A376" s="16" t="s">
        <v>203</v>
      </c>
      <c r="B376" s="18" t="s">
        <v>494</v>
      </c>
      <c r="C376" s="9">
        <f>C377</f>
        <v>4317.3999999999996</v>
      </c>
      <c r="D376" s="9">
        <f t="shared" si="154"/>
        <v>4223.6000000000004</v>
      </c>
      <c r="E376" s="2"/>
    </row>
    <row r="377" spans="1:5" ht="26.4" hidden="1" outlineLevel="4" x14ac:dyDescent="0.3">
      <c r="A377" s="16" t="s">
        <v>203</v>
      </c>
      <c r="B377" s="18" t="s">
        <v>495</v>
      </c>
      <c r="C377" s="9">
        <f>C378+C380</f>
        <v>4317.3999999999996</v>
      </c>
      <c r="D377" s="9">
        <f t="shared" ref="D377" si="155">D378+D380</f>
        <v>4223.6000000000004</v>
      </c>
      <c r="E377" s="2"/>
    </row>
    <row r="378" spans="1:5" ht="26.4" hidden="1" outlineLevel="5" x14ac:dyDescent="0.3">
      <c r="A378" s="34" t="s">
        <v>203</v>
      </c>
      <c r="B378" s="35" t="s">
        <v>496</v>
      </c>
      <c r="C378" s="36">
        <f>C379</f>
        <v>3697.1</v>
      </c>
      <c r="D378" s="36">
        <f t="shared" ref="D378" si="156">D379</f>
        <v>3684.5</v>
      </c>
      <c r="E378" s="2"/>
    </row>
    <row r="379" spans="1:5" ht="26.4" hidden="1" outlineLevel="6" x14ac:dyDescent="0.3">
      <c r="A379" s="16" t="s">
        <v>203</v>
      </c>
      <c r="B379" s="18" t="s">
        <v>353</v>
      </c>
      <c r="C379" s="9">
        <f>'№ 5  ведомственная'!F432</f>
        <v>3697.1</v>
      </c>
      <c r="D379" s="9">
        <f>'№ 5  ведомственная'!G432</f>
        <v>3684.5</v>
      </c>
      <c r="E379" s="2"/>
    </row>
    <row r="380" spans="1:5" ht="26.4" hidden="1" outlineLevel="5" x14ac:dyDescent="0.3">
      <c r="A380" s="31" t="s">
        <v>203</v>
      </c>
      <c r="B380" s="32" t="s">
        <v>567</v>
      </c>
      <c r="C380" s="33">
        <f>C381</f>
        <v>620.29999999999995</v>
      </c>
      <c r="D380" s="33">
        <f t="shared" ref="D380" si="157">D381</f>
        <v>539.1</v>
      </c>
      <c r="E380" s="2"/>
    </row>
    <row r="381" spans="1:5" ht="26.4" hidden="1" outlineLevel="6" x14ac:dyDescent="0.3">
      <c r="A381" s="41" t="s">
        <v>203</v>
      </c>
      <c r="B381" s="42" t="s">
        <v>353</v>
      </c>
      <c r="C381" s="19">
        <f>'№ 5  ведомственная'!F436</f>
        <v>620.29999999999995</v>
      </c>
      <c r="D381" s="19">
        <f>'№ 5  ведомственная'!G436</f>
        <v>539.1</v>
      </c>
      <c r="E381" s="2"/>
    </row>
    <row r="382" spans="1:5" ht="39.6" hidden="1" outlineLevel="2" x14ac:dyDescent="0.3">
      <c r="A382" s="16" t="s">
        <v>203</v>
      </c>
      <c r="B382" s="18" t="s">
        <v>306</v>
      </c>
      <c r="C382" s="9">
        <f>C383</f>
        <v>143</v>
      </c>
      <c r="D382" s="9">
        <f t="shared" ref="D382" si="158">D383</f>
        <v>62.3</v>
      </c>
      <c r="E382" s="2"/>
    </row>
    <row r="383" spans="1:5" ht="26.4" hidden="1" outlineLevel="3" x14ac:dyDescent="0.3">
      <c r="A383" s="16" t="s">
        <v>203</v>
      </c>
      <c r="B383" s="18" t="s">
        <v>510</v>
      </c>
      <c r="C383" s="9">
        <f>C384+C387+C392+C395+C398+C401</f>
        <v>143</v>
      </c>
      <c r="D383" s="9">
        <f t="shared" ref="D383" si="159">D384+D387+D392+D395+D398+D401</f>
        <v>62.3</v>
      </c>
      <c r="E383" s="2"/>
    </row>
    <row r="384" spans="1:5" hidden="1" outlineLevel="4" x14ac:dyDescent="0.3">
      <c r="A384" s="16" t="s">
        <v>203</v>
      </c>
      <c r="B384" s="18" t="s">
        <v>514</v>
      </c>
      <c r="C384" s="9">
        <f>C385</f>
        <v>32</v>
      </c>
      <c r="D384" s="9">
        <f t="shared" ref="D384:D385" si="160">D385</f>
        <v>11.7</v>
      </c>
      <c r="E384" s="2"/>
    </row>
    <row r="385" spans="1:5" ht="39.6" hidden="1" outlineLevel="5" x14ac:dyDescent="0.3">
      <c r="A385" s="16" t="s">
        <v>203</v>
      </c>
      <c r="B385" s="18" t="s">
        <v>515</v>
      </c>
      <c r="C385" s="9">
        <f>C386</f>
        <v>32</v>
      </c>
      <c r="D385" s="9">
        <f t="shared" si="160"/>
        <v>11.7</v>
      </c>
      <c r="E385" s="2"/>
    </row>
    <row r="386" spans="1:5" ht="26.4" hidden="1" outlineLevel="6" x14ac:dyDescent="0.3">
      <c r="A386" s="16" t="s">
        <v>203</v>
      </c>
      <c r="B386" s="18" t="s">
        <v>327</v>
      </c>
      <c r="C386" s="9">
        <f>'№ 5  ведомственная'!F521</f>
        <v>32</v>
      </c>
      <c r="D386" s="9">
        <f>'№ 5  ведомственная'!G521</f>
        <v>11.7</v>
      </c>
      <c r="E386" s="2"/>
    </row>
    <row r="387" spans="1:5" ht="26.4" hidden="1" outlineLevel="4" x14ac:dyDescent="0.3">
      <c r="A387" s="16" t="s">
        <v>203</v>
      </c>
      <c r="B387" s="18" t="s">
        <v>516</v>
      </c>
      <c r="C387" s="9">
        <f>C388+C390</f>
        <v>26</v>
      </c>
      <c r="D387" s="9">
        <f t="shared" ref="D387" si="161">D388+D390</f>
        <v>21.6</v>
      </c>
      <c r="E387" s="2"/>
    </row>
    <row r="388" spans="1:5" ht="39.6" hidden="1" outlineLevel="5" x14ac:dyDescent="0.3">
      <c r="A388" s="16" t="s">
        <v>203</v>
      </c>
      <c r="B388" s="18" t="s">
        <v>517</v>
      </c>
      <c r="C388" s="9">
        <f>C389</f>
        <v>22</v>
      </c>
      <c r="D388" s="9">
        <f t="shared" ref="D388" si="162">D389</f>
        <v>21.6</v>
      </c>
      <c r="E388" s="2"/>
    </row>
    <row r="389" spans="1:5" ht="26.4" hidden="1" outlineLevel="6" x14ac:dyDescent="0.3">
      <c r="A389" s="16" t="s">
        <v>203</v>
      </c>
      <c r="B389" s="18" t="s">
        <v>327</v>
      </c>
      <c r="C389" s="9">
        <f>'№ 5  ведомственная'!F524</f>
        <v>22</v>
      </c>
      <c r="D389" s="9">
        <f>'№ 5  ведомственная'!G524</f>
        <v>21.6</v>
      </c>
      <c r="E389" s="2"/>
    </row>
    <row r="390" spans="1:5" ht="26.4" hidden="1" outlineLevel="5" x14ac:dyDescent="0.3">
      <c r="A390" s="16" t="s">
        <v>203</v>
      </c>
      <c r="B390" s="18" t="s">
        <v>518</v>
      </c>
      <c r="C390" s="9">
        <f>C391</f>
        <v>4</v>
      </c>
      <c r="D390" s="9">
        <f t="shared" ref="D390" si="163">D391</f>
        <v>0</v>
      </c>
      <c r="E390" s="2"/>
    </row>
    <row r="391" spans="1:5" ht="26.4" hidden="1" outlineLevel="6" x14ac:dyDescent="0.3">
      <c r="A391" s="16" t="s">
        <v>203</v>
      </c>
      <c r="B391" s="18" t="s">
        <v>327</v>
      </c>
      <c r="C391" s="9">
        <f>'№ 5  ведомственная'!F526</f>
        <v>4</v>
      </c>
      <c r="D391" s="9">
        <f>'№ 5  ведомственная'!G526</f>
        <v>0</v>
      </c>
      <c r="E391" s="2"/>
    </row>
    <row r="392" spans="1:5" ht="26.4" hidden="1" outlineLevel="4" x14ac:dyDescent="0.3">
      <c r="A392" s="16" t="s">
        <v>203</v>
      </c>
      <c r="B392" s="18" t="s">
        <v>519</v>
      </c>
      <c r="C392" s="9">
        <f>C393</f>
        <v>40</v>
      </c>
      <c r="D392" s="9">
        <f t="shared" ref="D392:D393" si="164">D393</f>
        <v>0</v>
      </c>
      <c r="E392" s="2"/>
    </row>
    <row r="393" spans="1:5" ht="26.4" hidden="1" outlineLevel="5" x14ac:dyDescent="0.3">
      <c r="A393" s="16" t="s">
        <v>203</v>
      </c>
      <c r="B393" s="18" t="s">
        <v>520</v>
      </c>
      <c r="C393" s="9">
        <f>C394</f>
        <v>40</v>
      </c>
      <c r="D393" s="9">
        <f t="shared" si="164"/>
        <v>0</v>
      </c>
      <c r="E393" s="2"/>
    </row>
    <row r="394" spans="1:5" ht="26.4" hidden="1" outlineLevel="6" x14ac:dyDescent="0.3">
      <c r="A394" s="16" t="s">
        <v>203</v>
      </c>
      <c r="B394" s="18" t="s">
        <v>327</v>
      </c>
      <c r="C394" s="9">
        <f>'№ 5  ведомственная'!F529</f>
        <v>40</v>
      </c>
      <c r="D394" s="9">
        <f>'№ 5  ведомственная'!G529</f>
        <v>0</v>
      </c>
      <c r="E394" s="2"/>
    </row>
    <row r="395" spans="1:5" ht="39.6" hidden="1" outlineLevel="4" x14ac:dyDescent="0.3">
      <c r="A395" s="16" t="s">
        <v>203</v>
      </c>
      <c r="B395" s="18" t="s">
        <v>521</v>
      </c>
      <c r="C395" s="9">
        <f>C396</f>
        <v>15</v>
      </c>
      <c r="D395" s="9">
        <f t="shared" ref="D395:D396" si="165">D396</f>
        <v>0</v>
      </c>
      <c r="E395" s="2"/>
    </row>
    <row r="396" spans="1:5" ht="39.6" hidden="1" outlineLevel="5" x14ac:dyDescent="0.3">
      <c r="A396" s="16" t="s">
        <v>203</v>
      </c>
      <c r="B396" s="18" t="s">
        <v>522</v>
      </c>
      <c r="C396" s="9">
        <f>C397</f>
        <v>15</v>
      </c>
      <c r="D396" s="9">
        <f t="shared" si="165"/>
        <v>0</v>
      </c>
      <c r="E396" s="2"/>
    </row>
    <row r="397" spans="1:5" ht="26.4" hidden="1" outlineLevel="6" x14ac:dyDescent="0.3">
      <c r="A397" s="16" t="s">
        <v>203</v>
      </c>
      <c r="B397" s="18" t="s">
        <v>327</v>
      </c>
      <c r="C397" s="9">
        <f>'№ 5  ведомственная'!F532</f>
        <v>15</v>
      </c>
      <c r="D397" s="9">
        <f>'№ 5  ведомственная'!G532</f>
        <v>0</v>
      </c>
      <c r="E397" s="2"/>
    </row>
    <row r="398" spans="1:5" ht="26.4" hidden="1" outlineLevel="4" x14ac:dyDescent="0.3">
      <c r="A398" s="16" t="s">
        <v>203</v>
      </c>
      <c r="B398" s="18" t="s">
        <v>523</v>
      </c>
      <c r="C398" s="9">
        <f>C399</f>
        <v>29</v>
      </c>
      <c r="D398" s="9">
        <f t="shared" ref="D398:D399" si="166">D399</f>
        <v>29</v>
      </c>
      <c r="E398" s="2"/>
    </row>
    <row r="399" spans="1:5" ht="26.4" hidden="1" outlineLevel="5" x14ac:dyDescent="0.3">
      <c r="A399" s="16" t="s">
        <v>203</v>
      </c>
      <c r="B399" s="18" t="s">
        <v>524</v>
      </c>
      <c r="C399" s="9">
        <f>C400</f>
        <v>29</v>
      </c>
      <c r="D399" s="9">
        <f t="shared" si="166"/>
        <v>29</v>
      </c>
      <c r="E399" s="2"/>
    </row>
    <row r="400" spans="1:5" ht="26.4" hidden="1" outlineLevel="6" x14ac:dyDescent="0.3">
      <c r="A400" s="16" t="s">
        <v>203</v>
      </c>
      <c r="B400" s="18" t="s">
        <v>327</v>
      </c>
      <c r="C400" s="9">
        <f>'№ 5  ведомственная'!F535</f>
        <v>29</v>
      </c>
      <c r="D400" s="9">
        <f>'№ 5  ведомственная'!G535</f>
        <v>29</v>
      </c>
      <c r="E400" s="2"/>
    </row>
    <row r="401" spans="1:5" ht="26.4" hidden="1" outlineLevel="4" x14ac:dyDescent="0.3">
      <c r="A401" s="16" t="s">
        <v>203</v>
      </c>
      <c r="B401" s="18" t="s">
        <v>525</v>
      </c>
      <c r="C401" s="9">
        <f>C402</f>
        <v>1</v>
      </c>
      <c r="D401" s="9">
        <f t="shared" ref="D401:D402" si="167">D402</f>
        <v>0</v>
      </c>
      <c r="E401" s="2"/>
    </row>
    <row r="402" spans="1:5" ht="26.4" hidden="1" outlineLevel="5" x14ac:dyDescent="0.3">
      <c r="A402" s="16" t="s">
        <v>203</v>
      </c>
      <c r="B402" s="18" t="s">
        <v>526</v>
      </c>
      <c r="C402" s="9">
        <f>C403</f>
        <v>1</v>
      </c>
      <c r="D402" s="9">
        <f t="shared" si="167"/>
        <v>0</v>
      </c>
      <c r="E402" s="2"/>
    </row>
    <row r="403" spans="1:5" ht="26.4" hidden="1" outlineLevel="6" x14ac:dyDescent="0.3">
      <c r="A403" s="16" t="s">
        <v>203</v>
      </c>
      <c r="B403" s="18" t="s">
        <v>327</v>
      </c>
      <c r="C403" s="9">
        <f>'№ 5  ведомственная'!F538</f>
        <v>1</v>
      </c>
      <c r="D403" s="9">
        <f>'№ 5  ведомственная'!G538</f>
        <v>0</v>
      </c>
      <c r="E403" s="2"/>
    </row>
    <row r="404" spans="1:5" outlineLevel="1" collapsed="1" x14ac:dyDescent="0.3">
      <c r="A404" s="16" t="s">
        <v>207</v>
      </c>
      <c r="B404" s="18" t="s">
        <v>317</v>
      </c>
      <c r="C404" s="9">
        <f>'№ 5  ведомственная'!F442</f>
        <v>16172.999999999998</v>
      </c>
      <c r="D404" s="9">
        <f>'№ 5  ведомственная'!G442</f>
        <v>15971.999999999998</v>
      </c>
      <c r="E404" s="2"/>
    </row>
    <row r="405" spans="1:5" ht="39.6" hidden="1" outlineLevel="2" x14ac:dyDescent="0.3">
      <c r="A405" s="16" t="s">
        <v>207</v>
      </c>
      <c r="B405" s="18" t="s">
        <v>312</v>
      </c>
      <c r="C405" s="9">
        <f>C406</f>
        <v>16172.999999999998</v>
      </c>
      <c r="D405" s="9">
        <f t="shared" ref="D405:D406" si="168">D406</f>
        <v>15971.999999999998</v>
      </c>
      <c r="E405" s="2"/>
    </row>
    <row r="406" spans="1:5" ht="39.6" hidden="1" outlineLevel="3" x14ac:dyDescent="0.3">
      <c r="A406" s="31" t="s">
        <v>207</v>
      </c>
      <c r="B406" s="32" t="s">
        <v>497</v>
      </c>
      <c r="C406" s="33">
        <f>C407</f>
        <v>16172.999999999998</v>
      </c>
      <c r="D406" s="33">
        <f t="shared" si="168"/>
        <v>15971.999999999998</v>
      </c>
      <c r="E406" s="2"/>
    </row>
    <row r="407" spans="1:5" ht="26.4" hidden="1" outlineLevel="4" x14ac:dyDescent="0.3">
      <c r="A407" s="41" t="s">
        <v>207</v>
      </c>
      <c r="B407" s="42" t="s">
        <v>498</v>
      </c>
      <c r="C407" s="19">
        <f>C408+C412</f>
        <v>16172.999999999998</v>
      </c>
      <c r="D407" s="19">
        <f t="shared" ref="D407" si="169">D408+D412</f>
        <v>15971.999999999998</v>
      </c>
      <c r="E407" s="2"/>
    </row>
    <row r="408" spans="1:5" ht="26.4" hidden="1" outlineLevel="5" x14ac:dyDescent="0.3">
      <c r="A408" s="34" t="s">
        <v>207</v>
      </c>
      <c r="B408" s="35" t="s">
        <v>499</v>
      </c>
      <c r="C408" s="36">
        <f>C409+C410+C411</f>
        <v>11560.899999999998</v>
      </c>
      <c r="D408" s="36">
        <f t="shared" ref="D408" si="170">D409+D410+D411</f>
        <v>11515.899999999998</v>
      </c>
      <c r="E408" s="2"/>
    </row>
    <row r="409" spans="1:5" ht="52.8" hidden="1" outlineLevel="6" x14ac:dyDescent="0.3">
      <c r="A409" s="16" t="s">
        <v>207</v>
      </c>
      <c r="B409" s="18" t="s">
        <v>326</v>
      </c>
      <c r="C409" s="9">
        <f>'№ 5  ведомственная'!F447</f>
        <v>9436.9</v>
      </c>
      <c r="D409" s="9">
        <f>'№ 5  ведомственная'!G447</f>
        <v>9400.2999999999993</v>
      </c>
      <c r="E409" s="2"/>
    </row>
    <row r="410" spans="1:5" ht="26.4" hidden="1" outlineLevel="6" x14ac:dyDescent="0.3">
      <c r="A410" s="16" t="s">
        <v>207</v>
      </c>
      <c r="B410" s="18" t="s">
        <v>327</v>
      </c>
      <c r="C410" s="9">
        <f>'№ 5  ведомственная'!F448</f>
        <v>2118.6999999999998</v>
      </c>
      <c r="D410" s="9">
        <f>'№ 5  ведомственная'!G448</f>
        <v>2110.3000000000002</v>
      </c>
      <c r="E410" s="2"/>
    </row>
    <row r="411" spans="1:5" hidden="1" outlineLevel="6" x14ac:dyDescent="0.3">
      <c r="A411" s="16" t="s">
        <v>207</v>
      </c>
      <c r="B411" s="18" t="s">
        <v>328</v>
      </c>
      <c r="C411" s="9">
        <f>'№ 5  ведомственная'!F449</f>
        <v>5.3</v>
      </c>
      <c r="D411" s="9">
        <f>'№ 5  ведомственная'!G449</f>
        <v>5.3</v>
      </c>
      <c r="E411" s="2"/>
    </row>
    <row r="412" spans="1:5" ht="26.4" hidden="1" outlineLevel="5" x14ac:dyDescent="0.3">
      <c r="A412" s="16" t="s">
        <v>207</v>
      </c>
      <c r="B412" s="18" t="s">
        <v>500</v>
      </c>
      <c r="C412" s="9">
        <f>C413+C414</f>
        <v>4612.1000000000004</v>
      </c>
      <c r="D412" s="9">
        <f t="shared" ref="D412" si="171">D413+D414</f>
        <v>4456.1000000000004</v>
      </c>
      <c r="E412" s="2"/>
    </row>
    <row r="413" spans="1:5" ht="52.8" hidden="1" outlineLevel="6" x14ac:dyDescent="0.3">
      <c r="A413" s="16" t="s">
        <v>207</v>
      </c>
      <c r="B413" s="18" t="s">
        <v>326</v>
      </c>
      <c r="C413" s="9">
        <f>'№ 5  ведомственная'!F451</f>
        <v>4448</v>
      </c>
      <c r="D413" s="9">
        <f>'№ 5  ведомственная'!G451</f>
        <v>4329.1000000000004</v>
      </c>
      <c r="E413" s="2"/>
    </row>
    <row r="414" spans="1:5" ht="26.4" hidden="1" outlineLevel="6" x14ac:dyDescent="0.3">
      <c r="A414" s="31" t="s">
        <v>207</v>
      </c>
      <c r="B414" s="32" t="s">
        <v>327</v>
      </c>
      <c r="C414" s="33">
        <f>'№ 5  ведомственная'!F452</f>
        <v>164.1</v>
      </c>
      <c r="D414" s="33">
        <f>'№ 5  ведомственная'!G452</f>
        <v>127</v>
      </c>
      <c r="E414" s="2"/>
    </row>
    <row r="415" spans="1:5" s="29" customFormat="1" collapsed="1" x14ac:dyDescent="0.3">
      <c r="A415" s="43" t="s">
        <v>136</v>
      </c>
      <c r="B415" s="45" t="s">
        <v>275</v>
      </c>
      <c r="C415" s="46">
        <f>C416+C429</f>
        <v>44317.3</v>
      </c>
      <c r="D415" s="46">
        <f>D416+D429</f>
        <v>41826.100000000006</v>
      </c>
      <c r="E415" s="4"/>
    </row>
    <row r="416" spans="1:5" outlineLevel="1" x14ac:dyDescent="0.3">
      <c r="A416" s="34" t="s">
        <v>137</v>
      </c>
      <c r="B416" s="35" t="s">
        <v>302</v>
      </c>
      <c r="C416" s="36">
        <f>'№ 5  ведомственная'!F543</f>
        <v>40490.400000000001</v>
      </c>
      <c r="D416" s="36">
        <f>'№ 5  ведомственная'!G543</f>
        <v>38030.600000000006</v>
      </c>
      <c r="E416" s="2"/>
    </row>
    <row r="417" spans="1:5" ht="39.6" hidden="1" outlineLevel="2" x14ac:dyDescent="0.3">
      <c r="A417" s="16" t="s">
        <v>137</v>
      </c>
      <c r="B417" s="18" t="s">
        <v>320</v>
      </c>
      <c r="C417" s="9" t="e">
        <f>C418</f>
        <v>#REF!</v>
      </c>
      <c r="D417" s="9" t="e">
        <f t="shared" ref="D417" si="172">D418</f>
        <v>#REF!</v>
      </c>
      <c r="E417" s="2"/>
    </row>
    <row r="418" spans="1:5" ht="26.4" hidden="1" outlineLevel="3" x14ac:dyDescent="0.3">
      <c r="A418" s="16" t="s">
        <v>137</v>
      </c>
      <c r="B418" s="18" t="s">
        <v>527</v>
      </c>
      <c r="C418" s="9" t="e">
        <f>C419+C426</f>
        <v>#REF!</v>
      </c>
      <c r="D418" s="9" t="e">
        <f>D419+D426</f>
        <v>#REF!</v>
      </c>
      <c r="E418" s="2"/>
    </row>
    <row r="419" spans="1:5" hidden="1" outlineLevel="4" x14ac:dyDescent="0.3">
      <c r="A419" s="16" t="s">
        <v>137</v>
      </c>
      <c r="B419" s="18" t="s">
        <v>528</v>
      </c>
      <c r="C419" s="9" t="e">
        <f>C420+C424</f>
        <v>#REF!</v>
      </c>
      <c r="D419" s="9" t="e">
        <f t="shared" ref="D419" si="173">D420+D424</f>
        <v>#REF!</v>
      </c>
      <c r="E419" s="2"/>
    </row>
    <row r="420" spans="1:5" hidden="1" outlineLevel="5" x14ac:dyDescent="0.3">
      <c r="A420" s="16" t="s">
        <v>137</v>
      </c>
      <c r="B420" s="18" t="s">
        <v>529</v>
      </c>
      <c r="C420" s="9">
        <f>C421+C422+C423</f>
        <v>9322.6999999999989</v>
      </c>
      <c r="D420" s="9">
        <f t="shared" ref="D420" si="174">D421+D422+D423</f>
        <v>8438</v>
      </c>
      <c r="E420" s="2"/>
    </row>
    <row r="421" spans="1:5" ht="52.8" hidden="1" outlineLevel="6" x14ac:dyDescent="0.3">
      <c r="A421" s="16" t="s">
        <v>137</v>
      </c>
      <c r="B421" s="18" t="s">
        <v>326</v>
      </c>
      <c r="C421" s="9">
        <f>'№ 5  ведомственная'!F550</f>
        <v>5869.1</v>
      </c>
      <c r="D421" s="9">
        <f>'№ 5  ведомственная'!G550</f>
        <v>5434.2</v>
      </c>
      <c r="E421" s="2"/>
    </row>
    <row r="422" spans="1:5" ht="26.4" hidden="1" outlineLevel="6" x14ac:dyDescent="0.3">
      <c r="A422" s="16" t="s">
        <v>137</v>
      </c>
      <c r="B422" s="18" t="s">
        <v>327</v>
      </c>
      <c r="C422" s="9">
        <f>'№ 5  ведомственная'!F551</f>
        <v>3415.7</v>
      </c>
      <c r="D422" s="9">
        <f>'№ 5  ведомственная'!G551</f>
        <v>2973.3</v>
      </c>
      <c r="E422" s="2"/>
    </row>
    <row r="423" spans="1:5" hidden="1" outlineLevel="6" x14ac:dyDescent="0.3">
      <c r="A423" s="16" t="s">
        <v>137</v>
      </c>
      <c r="B423" s="18" t="s">
        <v>328</v>
      </c>
      <c r="C423" s="9">
        <f>'№ 5  ведомственная'!F552</f>
        <v>37.9</v>
      </c>
      <c r="D423" s="9">
        <f>'№ 5  ведомственная'!G552</f>
        <v>30.5</v>
      </c>
      <c r="E423" s="2"/>
    </row>
    <row r="424" spans="1:5" ht="39.6" hidden="1" outlineLevel="5" x14ac:dyDescent="0.3">
      <c r="A424" s="16" t="s">
        <v>137</v>
      </c>
      <c r="B424" s="18" t="s">
        <v>553</v>
      </c>
      <c r="C424" s="9" t="e">
        <f>C425</f>
        <v>#REF!</v>
      </c>
      <c r="D424" s="9" t="e">
        <f t="shared" ref="D424" si="175">D425</f>
        <v>#REF!</v>
      </c>
      <c r="E424" s="2"/>
    </row>
    <row r="425" spans="1:5" ht="26.4" hidden="1" outlineLevel="6" x14ac:dyDescent="0.3">
      <c r="A425" s="16" t="s">
        <v>137</v>
      </c>
      <c r="B425" s="18" t="s">
        <v>327</v>
      </c>
      <c r="C425" s="9" t="e">
        <f>'№ 5  ведомственная'!#REF!</f>
        <v>#REF!</v>
      </c>
      <c r="D425" s="9" t="e">
        <f>'№ 5  ведомственная'!#REF!</f>
        <v>#REF!</v>
      </c>
      <c r="E425" s="2"/>
    </row>
    <row r="426" spans="1:5" ht="26.4" hidden="1" outlineLevel="4" x14ac:dyDescent="0.3">
      <c r="A426" s="16" t="s">
        <v>137</v>
      </c>
      <c r="B426" s="18" t="s">
        <v>530</v>
      </c>
      <c r="C426" s="9">
        <f>C427</f>
        <v>19214.599999999999</v>
      </c>
      <c r="D426" s="9">
        <f t="shared" ref="D426:D427" si="176">D427</f>
        <v>17639.5</v>
      </c>
      <c r="E426" s="2"/>
    </row>
    <row r="427" spans="1:5" ht="26.4" hidden="1" outlineLevel="5" x14ac:dyDescent="0.3">
      <c r="A427" s="16" t="s">
        <v>137</v>
      </c>
      <c r="B427" s="18" t="s">
        <v>531</v>
      </c>
      <c r="C427" s="9">
        <f>C428</f>
        <v>19214.599999999999</v>
      </c>
      <c r="D427" s="9">
        <f t="shared" si="176"/>
        <v>17639.5</v>
      </c>
      <c r="E427" s="2"/>
    </row>
    <row r="428" spans="1:5" ht="26.4" hidden="1" outlineLevel="6" x14ac:dyDescent="0.3">
      <c r="A428" s="16" t="s">
        <v>137</v>
      </c>
      <c r="B428" s="18" t="s">
        <v>353</v>
      </c>
      <c r="C428" s="9">
        <f>'№ 5  ведомственная'!F561</f>
        <v>19214.599999999999</v>
      </c>
      <c r="D428" s="9">
        <f>'№ 5  ведомственная'!G561</f>
        <v>17639.5</v>
      </c>
      <c r="E428" s="2"/>
    </row>
    <row r="429" spans="1:5" outlineLevel="1" collapsed="1" x14ac:dyDescent="0.3">
      <c r="A429" s="16" t="s">
        <v>249</v>
      </c>
      <c r="B429" s="18" t="s">
        <v>321</v>
      </c>
      <c r="C429" s="9">
        <f>'№ 5  ведомственная'!F568</f>
        <v>3826.9</v>
      </c>
      <c r="D429" s="9">
        <f>'№ 5  ведомственная'!G568</f>
        <v>3795.4999999999995</v>
      </c>
      <c r="E429" s="2"/>
    </row>
    <row r="430" spans="1:5" ht="39.6" hidden="1" outlineLevel="2" x14ac:dyDescent="0.3">
      <c r="A430" s="16" t="s">
        <v>249</v>
      </c>
      <c r="B430" s="18" t="s">
        <v>320</v>
      </c>
      <c r="C430" s="9" t="e">
        <f>C431</f>
        <v>#REF!</v>
      </c>
      <c r="D430" s="9" t="e">
        <f t="shared" ref="D430:D431" si="177">D431</f>
        <v>#REF!</v>
      </c>
      <c r="E430" s="2"/>
    </row>
    <row r="431" spans="1:5" ht="39.6" hidden="1" outlineLevel="3" x14ac:dyDescent="0.3">
      <c r="A431" s="16" t="s">
        <v>249</v>
      </c>
      <c r="B431" s="18" t="s">
        <v>568</v>
      </c>
      <c r="C431" s="9" t="e">
        <f>C432</f>
        <v>#REF!</v>
      </c>
      <c r="D431" s="9" t="e">
        <f t="shared" si="177"/>
        <v>#REF!</v>
      </c>
      <c r="E431" s="2"/>
    </row>
    <row r="432" spans="1:5" ht="39.6" hidden="1" outlineLevel="5" x14ac:dyDescent="0.3">
      <c r="A432" s="16" t="s">
        <v>249</v>
      </c>
      <c r="B432" s="18" t="s">
        <v>532</v>
      </c>
      <c r="C432" s="9" t="e">
        <f>C433+C434+C435</f>
        <v>#REF!</v>
      </c>
      <c r="D432" s="9" t="e">
        <f t="shared" ref="D432" si="178">D433+D434+D435</f>
        <v>#REF!</v>
      </c>
      <c r="E432" s="2"/>
    </row>
    <row r="433" spans="1:5" ht="52.8" hidden="1" outlineLevel="6" x14ac:dyDescent="0.3">
      <c r="A433" s="16" t="s">
        <v>249</v>
      </c>
      <c r="B433" s="18" t="s">
        <v>326</v>
      </c>
      <c r="C433" s="9">
        <f>'№ 5  ведомственная'!F572</f>
        <v>3610.7999999999997</v>
      </c>
      <c r="D433" s="9">
        <f>'№ 5  ведомственная'!G572</f>
        <v>3598.2</v>
      </c>
      <c r="E433" s="2"/>
    </row>
    <row r="434" spans="1:5" ht="26.4" hidden="1" outlineLevel="6" x14ac:dyDescent="0.3">
      <c r="A434" s="16" t="s">
        <v>249</v>
      </c>
      <c r="B434" s="18" t="s">
        <v>327</v>
      </c>
      <c r="C434" s="9">
        <f>'№ 5  ведомственная'!F573</f>
        <v>214.8</v>
      </c>
      <c r="D434" s="9">
        <f>'№ 5  ведомственная'!G573</f>
        <v>191.1</v>
      </c>
      <c r="E434" s="2"/>
    </row>
    <row r="435" spans="1:5" hidden="1" outlineLevel="6" x14ac:dyDescent="0.3">
      <c r="A435" s="16" t="s">
        <v>249</v>
      </c>
      <c r="B435" s="18" t="s">
        <v>328</v>
      </c>
      <c r="C435" s="9" t="e">
        <f>'№ 5  ведомственная'!#REF!</f>
        <v>#REF!</v>
      </c>
      <c r="D435" s="9" t="e">
        <f>'№ 5  ведомственная'!#REF!</f>
        <v>#REF!</v>
      </c>
      <c r="E435" s="2"/>
    </row>
    <row r="436" spans="1:5" s="29" customFormat="1" collapsed="1" x14ac:dyDescent="0.3">
      <c r="A436" s="21" t="s">
        <v>138</v>
      </c>
      <c r="B436" s="22" t="s">
        <v>276</v>
      </c>
      <c r="C436" s="8">
        <f>C437+C443+C474</f>
        <v>19349.599999999999</v>
      </c>
      <c r="D436" s="8">
        <f>D437+D443+D474</f>
        <v>18435.399999999998</v>
      </c>
      <c r="E436" s="4"/>
    </row>
    <row r="437" spans="1:5" outlineLevel="1" x14ac:dyDescent="0.3">
      <c r="A437" s="16" t="s">
        <v>139</v>
      </c>
      <c r="B437" s="18" t="s">
        <v>303</v>
      </c>
      <c r="C437" s="9">
        <f>'№ 5  ведомственная'!F279</f>
        <v>1200</v>
      </c>
      <c r="D437" s="9">
        <f>'№ 5  ведомственная'!G279</f>
        <v>1042.4000000000001</v>
      </c>
      <c r="E437" s="2"/>
    </row>
    <row r="438" spans="1:5" ht="39.6" hidden="1" outlineLevel="2" x14ac:dyDescent="0.3">
      <c r="A438" s="16" t="s">
        <v>139</v>
      </c>
      <c r="B438" s="18" t="s">
        <v>283</v>
      </c>
      <c r="C438" s="9">
        <f>C439</f>
        <v>0</v>
      </c>
      <c r="D438" s="9">
        <f t="shared" ref="D438:D441" si="179">D439</f>
        <v>0</v>
      </c>
      <c r="E438" s="2"/>
    </row>
    <row r="439" spans="1:5" ht="26.4" hidden="1" outlineLevel="3" x14ac:dyDescent="0.3">
      <c r="A439" s="16" t="s">
        <v>139</v>
      </c>
      <c r="B439" s="18" t="s">
        <v>355</v>
      </c>
      <c r="C439" s="9">
        <f>C440</f>
        <v>0</v>
      </c>
      <c r="D439" s="9">
        <f t="shared" si="179"/>
        <v>0</v>
      </c>
      <c r="E439" s="2"/>
    </row>
    <row r="440" spans="1:5" ht="39.6" hidden="1" outlineLevel="4" x14ac:dyDescent="0.3">
      <c r="A440" s="16" t="s">
        <v>139</v>
      </c>
      <c r="B440" s="18" t="s">
        <v>447</v>
      </c>
      <c r="C440" s="9">
        <f>C441</f>
        <v>0</v>
      </c>
      <c r="D440" s="9">
        <f t="shared" si="179"/>
        <v>0</v>
      </c>
      <c r="E440" s="2"/>
    </row>
    <row r="441" spans="1:5" ht="26.4" hidden="1" outlineLevel="5" x14ac:dyDescent="0.3">
      <c r="A441" s="16" t="s">
        <v>139</v>
      </c>
      <c r="B441" s="18" t="s">
        <v>448</v>
      </c>
      <c r="C441" s="9">
        <f>C442</f>
        <v>0</v>
      </c>
      <c r="D441" s="9">
        <f t="shared" si="179"/>
        <v>0</v>
      </c>
      <c r="E441" s="2"/>
    </row>
    <row r="442" spans="1:5" hidden="1" outlineLevel="6" x14ac:dyDescent="0.3">
      <c r="A442" s="16" t="s">
        <v>139</v>
      </c>
      <c r="B442" s="18" t="s">
        <v>338</v>
      </c>
      <c r="C442" s="9"/>
      <c r="D442" s="9"/>
      <c r="E442" s="2"/>
    </row>
    <row r="443" spans="1:5" outlineLevel="1" collapsed="1" x14ac:dyDescent="0.3">
      <c r="A443" s="16" t="s">
        <v>142</v>
      </c>
      <c r="B443" s="18" t="s">
        <v>304</v>
      </c>
      <c r="C443" s="9">
        <f>'№ 5  ведомственная'!F285+'№ 5  ведомственная'!F454</f>
        <v>2474.5</v>
      </c>
      <c r="D443" s="9">
        <f>'№ 5  ведомственная'!G285+'№ 5  ведомственная'!G454</f>
        <v>2134.1000000000004</v>
      </c>
      <c r="E443" s="2"/>
    </row>
    <row r="444" spans="1:5" ht="39.6" hidden="1" outlineLevel="2" x14ac:dyDescent="0.3">
      <c r="A444" s="16" t="s">
        <v>142</v>
      </c>
      <c r="B444" s="18" t="s">
        <v>312</v>
      </c>
      <c r="C444" s="9">
        <f>C445+C449</f>
        <v>1381.5</v>
      </c>
      <c r="D444" s="9">
        <f t="shared" ref="D444" si="180">D445+D449</f>
        <v>1378.8000000000002</v>
      </c>
      <c r="E444" s="2"/>
    </row>
    <row r="445" spans="1:5" ht="26.4" hidden="1" outlineLevel="3" x14ac:dyDescent="0.3">
      <c r="A445" s="16" t="s">
        <v>142</v>
      </c>
      <c r="B445" s="18" t="s">
        <v>467</v>
      </c>
      <c r="C445" s="9">
        <f>C446</f>
        <v>305</v>
      </c>
      <c r="D445" s="9">
        <f t="shared" ref="D445:D447" si="181">D446</f>
        <v>302.39999999999998</v>
      </c>
      <c r="E445" s="2"/>
    </row>
    <row r="446" spans="1:5" ht="26.4" hidden="1" outlineLevel="4" x14ac:dyDescent="0.3">
      <c r="A446" s="16" t="s">
        <v>142</v>
      </c>
      <c r="B446" s="18" t="s">
        <v>491</v>
      </c>
      <c r="C446" s="9">
        <f>C447</f>
        <v>305</v>
      </c>
      <c r="D446" s="9">
        <f t="shared" si="181"/>
        <v>302.39999999999998</v>
      </c>
      <c r="E446" s="2"/>
    </row>
    <row r="447" spans="1:5" ht="66" hidden="1" outlineLevel="5" x14ac:dyDescent="0.3">
      <c r="A447" s="16" t="s">
        <v>142</v>
      </c>
      <c r="B447" s="18" t="s">
        <v>501</v>
      </c>
      <c r="C447" s="9">
        <f>C448</f>
        <v>305</v>
      </c>
      <c r="D447" s="9">
        <f t="shared" si="181"/>
        <v>302.39999999999998</v>
      </c>
      <c r="E447" s="2"/>
    </row>
    <row r="448" spans="1:5" hidden="1" outlineLevel="6" x14ac:dyDescent="0.3">
      <c r="A448" s="16" t="s">
        <v>142</v>
      </c>
      <c r="B448" s="18" t="s">
        <v>338</v>
      </c>
      <c r="C448" s="9">
        <f>'№ 5  ведомственная'!F459</f>
        <v>305</v>
      </c>
      <c r="D448" s="9">
        <f>'№ 5  ведомственная'!G459</f>
        <v>302.39999999999998</v>
      </c>
      <c r="E448" s="2"/>
    </row>
    <row r="449" spans="1:5" ht="26.4" hidden="1" outlineLevel="3" x14ac:dyDescent="0.3">
      <c r="A449" s="16" t="s">
        <v>142</v>
      </c>
      <c r="B449" s="18" t="s">
        <v>473</v>
      </c>
      <c r="C449" s="9">
        <f>C450</f>
        <v>1076.5</v>
      </c>
      <c r="D449" s="9">
        <f t="shared" ref="D449:D451" si="182">D450</f>
        <v>1076.4000000000001</v>
      </c>
      <c r="E449" s="2"/>
    </row>
    <row r="450" spans="1:5" ht="39.6" hidden="1" outlineLevel="4" x14ac:dyDescent="0.3">
      <c r="A450" s="16" t="s">
        <v>142</v>
      </c>
      <c r="B450" s="18" t="s">
        <v>474</v>
      </c>
      <c r="C450" s="9">
        <f>C451</f>
        <v>1076.5</v>
      </c>
      <c r="D450" s="9">
        <f t="shared" si="182"/>
        <v>1076.4000000000001</v>
      </c>
      <c r="E450" s="2"/>
    </row>
    <row r="451" spans="1:5" ht="66" hidden="1" outlineLevel="5" x14ac:dyDescent="0.3">
      <c r="A451" s="16" t="s">
        <v>142</v>
      </c>
      <c r="B451" s="18" t="s">
        <v>501</v>
      </c>
      <c r="C451" s="9">
        <f>C452</f>
        <v>1076.5</v>
      </c>
      <c r="D451" s="9">
        <f t="shared" si="182"/>
        <v>1076.4000000000001</v>
      </c>
      <c r="E451" s="2"/>
    </row>
    <row r="452" spans="1:5" hidden="1" outlineLevel="6" x14ac:dyDescent="0.3">
      <c r="A452" s="16" t="s">
        <v>142</v>
      </c>
      <c r="B452" s="18" t="s">
        <v>338</v>
      </c>
      <c r="C452" s="9">
        <f>'№ 5  ведомственная'!F463</f>
        <v>1076.5</v>
      </c>
      <c r="D452" s="9">
        <f>'№ 5  ведомственная'!G463</f>
        <v>1076.4000000000001</v>
      </c>
      <c r="E452" s="2"/>
    </row>
    <row r="453" spans="1:5" ht="39.6" hidden="1" outlineLevel="2" x14ac:dyDescent="0.3">
      <c r="A453" s="16" t="s">
        <v>142</v>
      </c>
      <c r="B453" s="18" t="s">
        <v>305</v>
      </c>
      <c r="C453" s="9">
        <f>C454</f>
        <v>100</v>
      </c>
      <c r="D453" s="9">
        <f t="shared" ref="D453:D456" si="183">D454</f>
        <v>0</v>
      </c>
      <c r="E453" s="2"/>
    </row>
    <row r="454" spans="1:5" ht="26.4" hidden="1" outlineLevel="3" x14ac:dyDescent="0.3">
      <c r="A454" s="16" t="s">
        <v>142</v>
      </c>
      <c r="B454" s="18" t="s">
        <v>449</v>
      </c>
      <c r="C454" s="9">
        <f>C455</f>
        <v>100</v>
      </c>
      <c r="D454" s="9">
        <f t="shared" si="183"/>
        <v>0</v>
      </c>
      <c r="E454" s="2"/>
    </row>
    <row r="455" spans="1:5" ht="26.4" hidden="1" outlineLevel="4" x14ac:dyDescent="0.3">
      <c r="A455" s="16" t="s">
        <v>142</v>
      </c>
      <c r="B455" s="18" t="s">
        <v>450</v>
      </c>
      <c r="C455" s="9">
        <f>C456</f>
        <v>100</v>
      </c>
      <c r="D455" s="9">
        <f t="shared" si="183"/>
        <v>0</v>
      </c>
      <c r="E455" s="2"/>
    </row>
    <row r="456" spans="1:5" ht="39.6" hidden="1" outlineLevel="5" x14ac:dyDescent="0.3">
      <c r="A456" s="16" t="s">
        <v>142</v>
      </c>
      <c r="B456" s="18" t="s">
        <v>451</v>
      </c>
      <c r="C456" s="9">
        <f>C457</f>
        <v>100</v>
      </c>
      <c r="D456" s="9">
        <f t="shared" si="183"/>
        <v>0</v>
      </c>
      <c r="E456" s="2"/>
    </row>
    <row r="457" spans="1:5" hidden="1" outlineLevel="6" x14ac:dyDescent="0.3">
      <c r="A457" s="16" t="s">
        <v>142</v>
      </c>
      <c r="B457" s="18" t="s">
        <v>338</v>
      </c>
      <c r="C457" s="9">
        <f>'№ 5  ведомственная'!F290</f>
        <v>100</v>
      </c>
      <c r="D457" s="9">
        <f>'№ 5  ведомственная'!G290</f>
        <v>0</v>
      </c>
      <c r="E457" s="2"/>
    </row>
    <row r="458" spans="1:5" ht="39.6" hidden="1" outlineLevel="2" x14ac:dyDescent="0.3">
      <c r="A458" s="16" t="s">
        <v>142</v>
      </c>
      <c r="B458" s="18" t="s">
        <v>283</v>
      </c>
      <c r="C458" s="9">
        <f>C459</f>
        <v>693</v>
      </c>
      <c r="D458" s="9">
        <f t="shared" ref="D458:D459" si="184">D459</f>
        <v>595.29999999999995</v>
      </c>
      <c r="E458" s="2"/>
    </row>
    <row r="459" spans="1:5" ht="26.4" hidden="1" outlineLevel="3" x14ac:dyDescent="0.3">
      <c r="A459" s="16" t="s">
        <v>142</v>
      </c>
      <c r="B459" s="18" t="s">
        <v>355</v>
      </c>
      <c r="C459" s="9">
        <f>C460</f>
        <v>693</v>
      </c>
      <c r="D459" s="9">
        <f t="shared" si="184"/>
        <v>595.29999999999995</v>
      </c>
      <c r="E459" s="2"/>
    </row>
    <row r="460" spans="1:5" ht="39.6" hidden="1" outlineLevel="4" x14ac:dyDescent="0.3">
      <c r="A460" s="16" t="s">
        <v>142</v>
      </c>
      <c r="B460" s="18" t="s">
        <v>447</v>
      </c>
      <c r="C460" s="9">
        <f>C461+C463</f>
        <v>693</v>
      </c>
      <c r="D460" s="9">
        <f t="shared" ref="D460" si="185">D461+D463</f>
        <v>595.29999999999995</v>
      </c>
      <c r="E460" s="2"/>
    </row>
    <row r="461" spans="1:5" ht="26.4" hidden="1" outlineLevel="5" x14ac:dyDescent="0.3">
      <c r="A461" s="16" t="s">
        <v>142</v>
      </c>
      <c r="B461" s="18" t="s">
        <v>452</v>
      </c>
      <c r="C461" s="9">
        <f>C462</f>
        <v>205</v>
      </c>
      <c r="D461" s="9">
        <f t="shared" ref="D461" si="186">D462</f>
        <v>150</v>
      </c>
      <c r="E461" s="2"/>
    </row>
    <row r="462" spans="1:5" hidden="1" outlineLevel="6" x14ac:dyDescent="0.3">
      <c r="A462" s="16" t="s">
        <v>142</v>
      </c>
      <c r="B462" s="18" t="s">
        <v>338</v>
      </c>
      <c r="C462" s="9">
        <f>'№ 5  ведомственная'!F295</f>
        <v>205</v>
      </c>
      <c r="D462" s="9">
        <f>'№ 5  ведомственная'!G295</f>
        <v>150</v>
      </c>
      <c r="E462" s="2"/>
    </row>
    <row r="463" spans="1:5" ht="26.4" hidden="1" outlineLevel="5" x14ac:dyDescent="0.3">
      <c r="A463" s="16" t="s">
        <v>142</v>
      </c>
      <c r="B463" s="18" t="s">
        <v>557</v>
      </c>
      <c r="C463" s="9">
        <f>C464</f>
        <v>488</v>
      </c>
      <c r="D463" s="9">
        <f t="shared" ref="D463" si="187">D464</f>
        <v>445.3</v>
      </c>
      <c r="E463" s="2"/>
    </row>
    <row r="464" spans="1:5" hidden="1" outlineLevel="6" x14ac:dyDescent="0.3">
      <c r="A464" s="16" t="s">
        <v>142</v>
      </c>
      <c r="B464" s="18" t="s">
        <v>338</v>
      </c>
      <c r="C464" s="9">
        <f>'№ 5  ведомственная'!F297</f>
        <v>488</v>
      </c>
      <c r="D464" s="9">
        <f>'№ 5  ведомственная'!G297</f>
        <v>445.3</v>
      </c>
      <c r="E464" s="2"/>
    </row>
    <row r="465" spans="1:5" ht="39.6" hidden="1" outlineLevel="2" x14ac:dyDescent="0.3">
      <c r="A465" s="16" t="s">
        <v>142</v>
      </c>
      <c r="B465" s="18" t="s">
        <v>306</v>
      </c>
      <c r="C465" s="9" t="e">
        <f>C466+C470</f>
        <v>#REF!</v>
      </c>
      <c r="D465" s="9" t="e">
        <f t="shared" ref="D465" si="188">D466+D470</f>
        <v>#REF!</v>
      </c>
      <c r="E465" s="2"/>
    </row>
    <row r="466" spans="1:5" ht="26.4" hidden="1" outlineLevel="3" x14ac:dyDescent="0.3">
      <c r="A466" s="16" t="s">
        <v>142</v>
      </c>
      <c r="B466" s="18" t="s">
        <v>453</v>
      </c>
      <c r="C466" s="9">
        <f>C467</f>
        <v>300</v>
      </c>
      <c r="D466" s="9">
        <f t="shared" ref="D466:D468" si="189">D467</f>
        <v>160</v>
      </c>
      <c r="E466" s="2"/>
    </row>
    <row r="467" spans="1:5" ht="39.6" hidden="1" outlineLevel="4" x14ac:dyDescent="0.3">
      <c r="A467" s="16" t="s">
        <v>142</v>
      </c>
      <c r="B467" s="18" t="s">
        <v>454</v>
      </c>
      <c r="C467" s="9">
        <f>C468</f>
        <v>300</v>
      </c>
      <c r="D467" s="9">
        <f t="shared" si="189"/>
        <v>160</v>
      </c>
      <c r="E467" s="2"/>
    </row>
    <row r="468" spans="1:5" ht="39.6" hidden="1" outlineLevel="5" x14ac:dyDescent="0.3">
      <c r="A468" s="16" t="s">
        <v>142</v>
      </c>
      <c r="B468" s="18" t="s">
        <v>455</v>
      </c>
      <c r="C468" s="9">
        <f>C469</f>
        <v>300</v>
      </c>
      <c r="D468" s="9">
        <f t="shared" si="189"/>
        <v>160</v>
      </c>
      <c r="E468" s="2"/>
    </row>
    <row r="469" spans="1:5" hidden="1" outlineLevel="6" x14ac:dyDescent="0.3">
      <c r="A469" s="16" t="s">
        <v>142</v>
      </c>
      <c r="B469" s="18" t="s">
        <v>338</v>
      </c>
      <c r="C469" s="9">
        <f>'№ 5  ведомственная'!F302</f>
        <v>300</v>
      </c>
      <c r="D469" s="9">
        <f>'№ 5  ведомственная'!G302</f>
        <v>160</v>
      </c>
      <c r="E469" s="2"/>
    </row>
    <row r="470" spans="1:5" ht="26.4" hidden="1" outlineLevel="3" x14ac:dyDescent="0.3">
      <c r="A470" s="16" t="s">
        <v>142</v>
      </c>
      <c r="B470" s="18" t="s">
        <v>456</v>
      </c>
      <c r="C470" s="9" t="e">
        <f>C471</f>
        <v>#REF!</v>
      </c>
      <c r="D470" s="9" t="e">
        <f t="shared" ref="D470:D472" si="190">D471</f>
        <v>#REF!</v>
      </c>
      <c r="E470" s="2"/>
    </row>
    <row r="471" spans="1:5" ht="26.4" hidden="1" outlineLevel="4" x14ac:dyDescent="0.3">
      <c r="A471" s="16" t="s">
        <v>142</v>
      </c>
      <c r="B471" s="18" t="s">
        <v>457</v>
      </c>
      <c r="C471" s="9" t="e">
        <f>C472</f>
        <v>#REF!</v>
      </c>
      <c r="D471" s="9" t="e">
        <f t="shared" si="190"/>
        <v>#REF!</v>
      </c>
      <c r="E471" s="2"/>
    </row>
    <row r="472" spans="1:5" ht="39.6" hidden="1" outlineLevel="5" x14ac:dyDescent="0.3">
      <c r="A472" s="16" t="s">
        <v>142</v>
      </c>
      <c r="B472" s="18" t="s">
        <v>458</v>
      </c>
      <c r="C472" s="9" t="e">
        <f>C473</f>
        <v>#REF!</v>
      </c>
      <c r="D472" s="9" t="e">
        <f t="shared" si="190"/>
        <v>#REF!</v>
      </c>
      <c r="E472" s="2"/>
    </row>
    <row r="473" spans="1:5" hidden="1" outlineLevel="6" x14ac:dyDescent="0.3">
      <c r="A473" s="16" t="s">
        <v>142</v>
      </c>
      <c r="B473" s="18" t="s">
        <v>338</v>
      </c>
      <c r="C473" s="9" t="e">
        <f>'№ 5  ведомственная'!#REF!</f>
        <v>#REF!</v>
      </c>
      <c r="D473" s="9" t="e">
        <f>'№ 5  ведомственная'!#REF!</f>
        <v>#REF!</v>
      </c>
      <c r="E473" s="2"/>
    </row>
    <row r="474" spans="1:5" outlineLevel="1" collapsed="1" x14ac:dyDescent="0.3">
      <c r="A474" s="16" t="s">
        <v>156</v>
      </c>
      <c r="B474" s="18" t="s">
        <v>307</v>
      </c>
      <c r="C474" s="9">
        <f>'№ 5  ведомственная'!F303+'№ 5  ведомственная'!F464</f>
        <v>15675.099999999999</v>
      </c>
      <c r="D474" s="9">
        <f>'№ 5  ведомственная'!G303+'№ 5  ведомственная'!G464</f>
        <v>15258.899999999998</v>
      </c>
      <c r="E474" s="2"/>
    </row>
    <row r="475" spans="1:5" ht="39.6" hidden="1" outlineLevel="2" x14ac:dyDescent="0.3">
      <c r="A475" s="16" t="s">
        <v>156</v>
      </c>
      <c r="B475" s="18" t="s">
        <v>312</v>
      </c>
      <c r="C475" s="9">
        <f>C476</f>
        <v>4980.8</v>
      </c>
      <c r="D475" s="9">
        <f t="shared" ref="D475:D477" si="191">D476</f>
        <v>4564.5999999999995</v>
      </c>
      <c r="E475" s="2"/>
    </row>
    <row r="476" spans="1:5" ht="26.4" hidden="1" outlineLevel="3" x14ac:dyDescent="0.3">
      <c r="A476" s="16" t="s">
        <v>156</v>
      </c>
      <c r="B476" s="18" t="s">
        <v>467</v>
      </c>
      <c r="C476" s="9">
        <f>C477</f>
        <v>4980.8</v>
      </c>
      <c r="D476" s="9">
        <f t="shared" si="191"/>
        <v>4564.5999999999995</v>
      </c>
      <c r="E476" s="2"/>
    </row>
    <row r="477" spans="1:5" ht="26.4" hidden="1" outlineLevel="4" x14ac:dyDescent="0.3">
      <c r="A477" s="16" t="s">
        <v>156</v>
      </c>
      <c r="B477" s="18" t="s">
        <v>468</v>
      </c>
      <c r="C477" s="9">
        <f>C478</f>
        <v>4980.8</v>
      </c>
      <c r="D477" s="9">
        <f t="shared" si="191"/>
        <v>4564.5999999999995</v>
      </c>
      <c r="E477" s="2"/>
    </row>
    <row r="478" spans="1:5" ht="52.8" hidden="1" outlineLevel="5" x14ac:dyDescent="0.3">
      <c r="A478" s="16" t="s">
        <v>156</v>
      </c>
      <c r="B478" s="18" t="s">
        <v>502</v>
      </c>
      <c r="C478" s="9">
        <f>C479+C480</f>
        <v>4980.8</v>
      </c>
      <c r="D478" s="9">
        <f t="shared" ref="D478" si="192">D479+D480</f>
        <v>4564.5999999999995</v>
      </c>
      <c r="E478" s="2"/>
    </row>
    <row r="479" spans="1:5" ht="26.4" hidden="1" outlineLevel="6" x14ac:dyDescent="0.3">
      <c r="A479" s="16" t="s">
        <v>156</v>
      </c>
      <c r="B479" s="18" t="s">
        <v>327</v>
      </c>
      <c r="C479" s="9">
        <f>'№ 5  ведомственная'!F469</f>
        <v>124.5</v>
      </c>
      <c r="D479" s="9">
        <f>'№ 5  ведомственная'!G469</f>
        <v>119.7</v>
      </c>
      <c r="E479" s="2"/>
    </row>
    <row r="480" spans="1:5" hidden="1" outlineLevel="6" x14ac:dyDescent="0.3">
      <c r="A480" s="16" t="s">
        <v>156</v>
      </c>
      <c r="B480" s="18" t="s">
        <v>338</v>
      </c>
      <c r="C480" s="9">
        <f>'№ 5  ведомственная'!F470</f>
        <v>4856.3</v>
      </c>
      <c r="D480" s="9">
        <f>'№ 5  ведомственная'!G470</f>
        <v>4444.8999999999996</v>
      </c>
      <c r="E480" s="2"/>
    </row>
    <row r="481" spans="1:5" ht="39.6" hidden="1" outlineLevel="2" x14ac:dyDescent="0.3">
      <c r="A481" s="16" t="s">
        <v>156</v>
      </c>
      <c r="B481" s="18" t="s">
        <v>308</v>
      </c>
      <c r="C481" s="9">
        <f>C482</f>
        <v>3355.8</v>
      </c>
      <c r="D481" s="9">
        <f t="shared" ref="D481:D484" si="193">D482</f>
        <v>3355.8</v>
      </c>
      <c r="E481" s="2"/>
    </row>
    <row r="482" spans="1:5" ht="52.8" hidden="1" outlineLevel="3" x14ac:dyDescent="0.3">
      <c r="A482" s="16" t="s">
        <v>156</v>
      </c>
      <c r="B482" s="18" t="s">
        <v>459</v>
      </c>
      <c r="C482" s="9">
        <f>C483</f>
        <v>3355.8</v>
      </c>
      <c r="D482" s="9">
        <f t="shared" si="193"/>
        <v>3355.8</v>
      </c>
      <c r="E482" s="2"/>
    </row>
    <row r="483" spans="1:5" ht="79.2" hidden="1" outlineLevel="4" x14ac:dyDescent="0.3">
      <c r="A483" s="16" t="s">
        <v>156</v>
      </c>
      <c r="B483" s="18" t="s">
        <v>460</v>
      </c>
      <c r="C483" s="9">
        <f>C484</f>
        <v>3355.8</v>
      </c>
      <c r="D483" s="9">
        <f t="shared" si="193"/>
        <v>3355.8</v>
      </c>
      <c r="E483" s="2"/>
    </row>
    <row r="484" spans="1:5" ht="39.6" hidden="1" outlineLevel="5" x14ac:dyDescent="0.3">
      <c r="A484" s="16" t="s">
        <v>156</v>
      </c>
      <c r="B484" s="18" t="s">
        <v>461</v>
      </c>
      <c r="C484" s="9">
        <f>C485</f>
        <v>3355.8</v>
      </c>
      <c r="D484" s="9">
        <f t="shared" si="193"/>
        <v>3355.8</v>
      </c>
      <c r="E484" s="2"/>
    </row>
    <row r="485" spans="1:5" ht="26.4" hidden="1" outlineLevel="6" x14ac:dyDescent="0.3">
      <c r="A485" s="16" t="s">
        <v>156</v>
      </c>
      <c r="B485" s="18" t="s">
        <v>419</v>
      </c>
      <c r="C485" s="9">
        <f>'№ 5  ведомственная'!F308</f>
        <v>3355.8</v>
      </c>
      <c r="D485" s="9">
        <f>'№ 5  ведомственная'!G308</f>
        <v>3355.8</v>
      </c>
      <c r="E485" s="2"/>
    </row>
    <row r="486" spans="1:5" s="29" customFormat="1" collapsed="1" x14ac:dyDescent="0.3">
      <c r="A486" s="21" t="s">
        <v>215</v>
      </c>
      <c r="B486" s="22" t="s">
        <v>279</v>
      </c>
      <c r="C486" s="8">
        <f>C488+C513+C487</f>
        <v>9145.1</v>
      </c>
      <c r="D486" s="8">
        <f t="shared" ref="D486" si="194">D488+D513+D487</f>
        <v>7089.1</v>
      </c>
      <c r="E486" s="4"/>
    </row>
    <row r="487" spans="1:5" s="84" customFormat="1" x14ac:dyDescent="0.3">
      <c r="A487" s="16">
        <v>1101</v>
      </c>
      <c r="B487" s="18" t="s">
        <v>704</v>
      </c>
      <c r="C487" s="9">
        <f>'№ 5  ведомственная'!F576</f>
        <v>1733</v>
      </c>
      <c r="D487" s="9">
        <f>'№ 5  ведомственная'!G576</f>
        <v>0</v>
      </c>
      <c r="E487" s="83"/>
    </row>
    <row r="488" spans="1:5" outlineLevel="1" x14ac:dyDescent="0.3">
      <c r="A488" s="16" t="s">
        <v>252</v>
      </c>
      <c r="B488" s="18" t="s">
        <v>322</v>
      </c>
      <c r="C488" s="9">
        <f>'№ 5  ведомственная'!F584</f>
        <v>5043.8999999999996</v>
      </c>
      <c r="D488" s="9">
        <f>'№ 5  ведомственная'!G584</f>
        <v>4720.8999999999996</v>
      </c>
      <c r="E488" s="2"/>
    </row>
    <row r="489" spans="1:5" ht="39.6" hidden="1" outlineLevel="2" x14ac:dyDescent="0.3">
      <c r="A489" s="16" t="s">
        <v>252</v>
      </c>
      <c r="B489" s="18" t="s">
        <v>323</v>
      </c>
      <c r="C489" s="9" t="e">
        <f>C490+C505</f>
        <v>#REF!</v>
      </c>
      <c r="D489" s="9" t="e">
        <f>D490+D505</f>
        <v>#REF!</v>
      </c>
      <c r="E489" s="2"/>
    </row>
    <row r="490" spans="1:5" ht="26.4" hidden="1" outlineLevel="3" x14ac:dyDescent="0.3">
      <c r="A490" s="16" t="s">
        <v>252</v>
      </c>
      <c r="B490" s="18" t="s">
        <v>533</v>
      </c>
      <c r="C490" s="9" t="e">
        <f>C491+C497+C502</f>
        <v>#REF!</v>
      </c>
      <c r="D490" s="9" t="e">
        <f t="shared" ref="D490" si="195">D491+D497+D502</f>
        <v>#REF!</v>
      </c>
      <c r="E490" s="2"/>
    </row>
    <row r="491" spans="1:5" ht="66" hidden="1" outlineLevel="4" x14ac:dyDescent="0.3">
      <c r="A491" s="16" t="s">
        <v>252</v>
      </c>
      <c r="B491" s="18" t="s">
        <v>534</v>
      </c>
      <c r="C491" s="9" t="e">
        <f>C492+C495</f>
        <v>#REF!</v>
      </c>
      <c r="D491" s="9" t="e">
        <f t="shared" ref="D491" si="196">D492+D495</f>
        <v>#REF!</v>
      </c>
      <c r="E491" s="2"/>
    </row>
    <row r="492" spans="1:5" ht="79.2" hidden="1" outlineLevel="5" x14ac:dyDescent="0.3">
      <c r="A492" s="16" t="s">
        <v>252</v>
      </c>
      <c r="B492" s="18" t="s">
        <v>535</v>
      </c>
      <c r="C492" s="9">
        <f>C493+C494</f>
        <v>500.8</v>
      </c>
      <c r="D492" s="9">
        <f t="shared" ref="D492" si="197">D493+D494</f>
        <v>496.9</v>
      </c>
      <c r="E492" s="2"/>
    </row>
    <row r="493" spans="1:5" ht="52.8" hidden="1" outlineLevel="6" x14ac:dyDescent="0.3">
      <c r="A493" s="16" t="s">
        <v>252</v>
      </c>
      <c r="B493" s="18" t="s">
        <v>326</v>
      </c>
      <c r="C493" s="9">
        <f>'№ 5  ведомственная'!F589</f>
        <v>5.2</v>
      </c>
      <c r="D493" s="9">
        <f>'№ 5  ведомственная'!G589</f>
        <v>4</v>
      </c>
      <c r="E493" s="2"/>
    </row>
    <row r="494" spans="1:5" ht="26.4" hidden="1" outlineLevel="6" x14ac:dyDescent="0.3">
      <c r="A494" s="16" t="s">
        <v>252</v>
      </c>
      <c r="B494" s="18" t="s">
        <v>327</v>
      </c>
      <c r="C494" s="9">
        <f>'№ 5  ведомственная'!F590</f>
        <v>495.6</v>
      </c>
      <c r="D494" s="9">
        <f>'№ 5  ведомственная'!G590</f>
        <v>492.9</v>
      </c>
      <c r="E494" s="2"/>
    </row>
    <row r="495" spans="1:5" ht="26.4" hidden="1" outlineLevel="5" x14ac:dyDescent="0.3">
      <c r="A495" s="16" t="s">
        <v>252</v>
      </c>
      <c r="B495" s="18" t="s">
        <v>536</v>
      </c>
      <c r="C495" s="9" t="e">
        <f>C496</f>
        <v>#REF!</v>
      </c>
      <c r="D495" s="9" t="e">
        <f t="shared" ref="D495" si="198">D496</f>
        <v>#REF!</v>
      </c>
      <c r="E495" s="2"/>
    </row>
    <row r="496" spans="1:5" ht="26.4" hidden="1" outlineLevel="6" x14ac:dyDescent="0.3">
      <c r="A496" s="16" t="s">
        <v>252</v>
      </c>
      <c r="B496" s="18" t="s">
        <v>327</v>
      </c>
      <c r="C496" s="9" t="e">
        <f>'№ 5  ведомственная'!#REF!</f>
        <v>#REF!</v>
      </c>
      <c r="D496" s="9" t="e">
        <f>'№ 5  ведомственная'!#REF!</f>
        <v>#REF!</v>
      </c>
      <c r="E496" s="2"/>
    </row>
    <row r="497" spans="1:5" ht="39.6" hidden="1" outlineLevel="4" x14ac:dyDescent="0.3">
      <c r="A497" s="16" t="s">
        <v>252</v>
      </c>
      <c r="B497" s="18" t="s">
        <v>537</v>
      </c>
      <c r="C497" s="9" t="e">
        <f>C498</f>
        <v>#REF!</v>
      </c>
      <c r="D497" s="9" t="e">
        <f t="shared" ref="D497" si="199">D498</f>
        <v>#REF!</v>
      </c>
      <c r="E497" s="2"/>
    </row>
    <row r="498" spans="1:5" ht="39.6" hidden="1" outlineLevel="5" x14ac:dyDescent="0.3">
      <c r="A498" s="16" t="s">
        <v>252</v>
      </c>
      <c r="B498" s="18" t="s">
        <v>538</v>
      </c>
      <c r="C498" s="9" t="e">
        <f>C499+C500+C501</f>
        <v>#REF!</v>
      </c>
      <c r="D498" s="9" t="e">
        <f t="shared" ref="D498" si="200">D499+D500+D501</f>
        <v>#REF!</v>
      </c>
      <c r="E498" s="2"/>
    </row>
    <row r="499" spans="1:5" ht="52.8" hidden="1" outlineLevel="6" x14ac:dyDescent="0.3">
      <c r="A499" s="16" t="s">
        <v>252</v>
      </c>
      <c r="B499" s="18" t="s">
        <v>326</v>
      </c>
      <c r="C499" s="9">
        <f>'№ 5  ведомственная'!F593</f>
        <v>409.5</v>
      </c>
      <c r="D499" s="9">
        <f>'№ 5  ведомственная'!G593</f>
        <v>408.7</v>
      </c>
      <c r="E499" s="2"/>
    </row>
    <row r="500" spans="1:5" ht="26.4" hidden="1" outlineLevel="6" x14ac:dyDescent="0.3">
      <c r="A500" s="16" t="s">
        <v>252</v>
      </c>
      <c r="B500" s="18" t="s">
        <v>327</v>
      </c>
      <c r="C500" s="9">
        <f>'№ 5  ведомственная'!F594</f>
        <v>814.6</v>
      </c>
      <c r="D500" s="9">
        <f>'№ 5  ведомственная'!G594</f>
        <v>768.9</v>
      </c>
      <c r="E500" s="2"/>
    </row>
    <row r="501" spans="1:5" hidden="1" outlineLevel="6" x14ac:dyDescent="0.3">
      <c r="A501" s="16" t="s">
        <v>252</v>
      </c>
      <c r="B501" s="18" t="s">
        <v>328</v>
      </c>
      <c r="C501" s="9" t="e">
        <f>'№ 5  ведомственная'!#REF!</f>
        <v>#REF!</v>
      </c>
      <c r="D501" s="9" t="e">
        <f>'№ 5  ведомственная'!#REF!</f>
        <v>#REF!</v>
      </c>
      <c r="E501" s="2"/>
    </row>
    <row r="502" spans="1:5" ht="26.4" hidden="1" outlineLevel="4" x14ac:dyDescent="0.3">
      <c r="A502" s="16" t="s">
        <v>252</v>
      </c>
      <c r="B502" s="18" t="s">
        <v>539</v>
      </c>
      <c r="C502" s="9" t="e">
        <f>C503</f>
        <v>#REF!</v>
      </c>
      <c r="D502" s="9" t="e">
        <f t="shared" ref="D502:D503" si="201">D503</f>
        <v>#REF!</v>
      </c>
      <c r="E502" s="2"/>
    </row>
    <row r="503" spans="1:5" hidden="1" outlineLevel="5" x14ac:dyDescent="0.3">
      <c r="A503" s="16" t="s">
        <v>252</v>
      </c>
      <c r="B503" s="18" t="s">
        <v>540</v>
      </c>
      <c r="C503" s="9" t="e">
        <f>C504</f>
        <v>#REF!</v>
      </c>
      <c r="D503" s="9" t="e">
        <f t="shared" si="201"/>
        <v>#REF!</v>
      </c>
      <c r="E503" s="2"/>
    </row>
    <row r="504" spans="1:5" ht="26.4" hidden="1" outlineLevel="6" x14ac:dyDescent="0.3">
      <c r="A504" s="16" t="s">
        <v>252</v>
      </c>
      <c r="B504" s="18" t="s">
        <v>327</v>
      </c>
      <c r="C504" s="9" t="e">
        <f>'№ 5  ведомственная'!#REF!</f>
        <v>#REF!</v>
      </c>
      <c r="D504" s="9" t="e">
        <f>'№ 5  ведомственная'!#REF!</f>
        <v>#REF!</v>
      </c>
      <c r="E504" s="2"/>
    </row>
    <row r="505" spans="1:5" ht="26.4" hidden="1" outlineLevel="3" x14ac:dyDescent="0.3">
      <c r="A505" s="16" t="s">
        <v>252</v>
      </c>
      <c r="B505" s="18" t="s">
        <v>541</v>
      </c>
      <c r="C505" s="9" t="e">
        <f>C506</f>
        <v>#REF!</v>
      </c>
      <c r="D505" s="9" t="e">
        <f t="shared" ref="D505" si="202">D506</f>
        <v>#REF!</v>
      </c>
      <c r="E505" s="2"/>
    </row>
    <row r="506" spans="1:5" ht="26.4" hidden="1" outlineLevel="4" x14ac:dyDescent="0.3">
      <c r="A506" s="16" t="s">
        <v>252</v>
      </c>
      <c r="B506" s="18" t="s">
        <v>542</v>
      </c>
      <c r="C506" s="9" t="e">
        <f>C507+C511</f>
        <v>#REF!</v>
      </c>
      <c r="D506" s="9" t="e">
        <f t="shared" ref="D506" si="203">D507+D511</f>
        <v>#REF!</v>
      </c>
      <c r="E506" s="2"/>
    </row>
    <row r="507" spans="1:5" ht="26.4" hidden="1" outlineLevel="5" x14ac:dyDescent="0.3">
      <c r="A507" s="16" t="s">
        <v>252</v>
      </c>
      <c r="B507" s="18" t="s">
        <v>543</v>
      </c>
      <c r="C507" s="9" t="e">
        <f>C508+C509+C510</f>
        <v>#REF!</v>
      </c>
      <c r="D507" s="9" t="e">
        <f t="shared" ref="D507" si="204">D508+D509+D510</f>
        <v>#REF!</v>
      </c>
      <c r="E507" s="2"/>
    </row>
    <row r="508" spans="1:5" ht="52.8" hidden="1" outlineLevel="6" x14ac:dyDescent="0.3">
      <c r="A508" s="16" t="s">
        <v>252</v>
      </c>
      <c r="B508" s="18" t="s">
        <v>326</v>
      </c>
      <c r="C508" s="9">
        <f>'№ 5  ведомственная'!F606</f>
        <v>949</v>
      </c>
      <c r="D508" s="9">
        <f>'№ 5  ведомственная'!G606</f>
        <v>920.2</v>
      </c>
      <c r="E508" s="2"/>
    </row>
    <row r="509" spans="1:5" ht="26.4" hidden="1" outlineLevel="6" x14ac:dyDescent="0.3">
      <c r="A509" s="16" t="s">
        <v>252</v>
      </c>
      <c r="B509" s="18" t="s">
        <v>327</v>
      </c>
      <c r="C509" s="9">
        <f>'№ 5  ведомственная'!F607</f>
        <v>675.1</v>
      </c>
      <c r="D509" s="9">
        <f>'№ 5  ведомственная'!G607</f>
        <v>553.70000000000005</v>
      </c>
      <c r="E509" s="2"/>
    </row>
    <row r="510" spans="1:5" hidden="1" outlineLevel="6" x14ac:dyDescent="0.3">
      <c r="A510" s="16" t="s">
        <v>252</v>
      </c>
      <c r="B510" s="18" t="s">
        <v>328</v>
      </c>
      <c r="C510" s="9" t="e">
        <f>'№ 5  ведомственная'!#REF!</f>
        <v>#REF!</v>
      </c>
      <c r="D510" s="9" t="e">
        <f>'№ 5  ведомственная'!#REF!</f>
        <v>#REF!</v>
      </c>
      <c r="E510" s="2"/>
    </row>
    <row r="511" spans="1:5" hidden="1" outlineLevel="5" x14ac:dyDescent="0.3">
      <c r="A511" s="16" t="s">
        <v>252</v>
      </c>
      <c r="B511" s="18" t="s">
        <v>569</v>
      </c>
      <c r="C511" s="9">
        <f>C512</f>
        <v>0</v>
      </c>
      <c r="D511" s="9">
        <f t="shared" ref="D511" si="205">D512</f>
        <v>0</v>
      </c>
      <c r="E511" s="2"/>
    </row>
    <row r="512" spans="1:5" ht="26.4" hidden="1" outlineLevel="6" x14ac:dyDescent="0.3">
      <c r="A512" s="16" t="s">
        <v>252</v>
      </c>
      <c r="B512" s="18" t="s">
        <v>327</v>
      </c>
      <c r="C512" s="9"/>
      <c r="D512" s="9"/>
      <c r="E512" s="2"/>
    </row>
    <row r="513" spans="1:5" outlineLevel="1" collapsed="1" x14ac:dyDescent="0.3">
      <c r="A513" s="16" t="s">
        <v>216</v>
      </c>
      <c r="B513" s="18" t="s">
        <v>318</v>
      </c>
      <c r="C513" s="9">
        <f>'№ 5  ведомственная'!F472</f>
        <v>2368.2000000000003</v>
      </c>
      <c r="D513" s="9">
        <f>'№ 5  ведомственная'!G472</f>
        <v>2368.2000000000003</v>
      </c>
      <c r="E513" s="2"/>
    </row>
    <row r="514" spans="1:5" ht="39.6" hidden="1" outlineLevel="2" x14ac:dyDescent="0.3">
      <c r="A514" s="16" t="s">
        <v>216</v>
      </c>
      <c r="B514" s="18" t="s">
        <v>312</v>
      </c>
      <c r="C514" s="9">
        <f>C515</f>
        <v>2145.9</v>
      </c>
      <c r="D514" s="9">
        <f t="shared" ref="D514:D517" si="206">D515</f>
        <v>2145.9</v>
      </c>
      <c r="E514" s="2"/>
    </row>
    <row r="515" spans="1:5" ht="26.4" hidden="1" outlineLevel="3" x14ac:dyDescent="0.3">
      <c r="A515" s="16" t="s">
        <v>216</v>
      </c>
      <c r="B515" s="18" t="s">
        <v>488</v>
      </c>
      <c r="C515" s="9">
        <f>C516</f>
        <v>2145.9</v>
      </c>
      <c r="D515" s="9">
        <f t="shared" si="206"/>
        <v>2145.9</v>
      </c>
      <c r="E515" s="2"/>
    </row>
    <row r="516" spans="1:5" ht="26.4" hidden="1" outlineLevel="4" x14ac:dyDescent="0.3">
      <c r="A516" s="16" t="s">
        <v>216</v>
      </c>
      <c r="B516" s="18" t="s">
        <v>489</v>
      </c>
      <c r="C516" s="9">
        <f>C517</f>
        <v>2145.9</v>
      </c>
      <c r="D516" s="9">
        <f t="shared" si="206"/>
        <v>2145.9</v>
      </c>
      <c r="E516" s="2"/>
    </row>
    <row r="517" spans="1:5" ht="39.6" hidden="1" outlineLevel="5" x14ac:dyDescent="0.3">
      <c r="A517" s="16" t="s">
        <v>216</v>
      </c>
      <c r="B517" s="18" t="s">
        <v>503</v>
      </c>
      <c r="C517" s="9">
        <f>C518</f>
        <v>2145.9</v>
      </c>
      <c r="D517" s="9">
        <f t="shared" si="206"/>
        <v>2145.9</v>
      </c>
      <c r="E517" s="2"/>
    </row>
    <row r="518" spans="1:5" ht="26.4" hidden="1" outlineLevel="6" x14ac:dyDescent="0.3">
      <c r="A518" s="16" t="s">
        <v>216</v>
      </c>
      <c r="B518" s="18" t="s">
        <v>353</v>
      </c>
      <c r="C518" s="9">
        <f>'№ 5  ведомственная'!F477</f>
        <v>2145.9</v>
      </c>
      <c r="D518" s="9">
        <f>'№ 5  ведомственная'!G477</f>
        <v>2145.9</v>
      </c>
      <c r="E518" s="2"/>
    </row>
    <row r="519" spans="1:5" s="29" customFormat="1" collapsed="1" x14ac:dyDescent="0.3">
      <c r="A519" s="21" t="s">
        <v>161</v>
      </c>
      <c r="B519" s="22" t="s">
        <v>277</v>
      </c>
      <c r="C519" s="8">
        <f t="shared" ref="C519:C524" si="207">C520</f>
        <v>2301.6</v>
      </c>
      <c r="D519" s="8">
        <f t="shared" ref="D519:D524" si="208">D520</f>
        <v>2301.6</v>
      </c>
      <c r="E519" s="4"/>
    </row>
    <row r="520" spans="1:5" outlineLevel="1" x14ac:dyDescent="0.3">
      <c r="A520" s="16" t="s">
        <v>162</v>
      </c>
      <c r="B520" s="18" t="s">
        <v>309</v>
      </c>
      <c r="C520" s="9">
        <f>'№ 5  ведомственная'!F320</f>
        <v>2301.6</v>
      </c>
      <c r="D520" s="9">
        <f>'№ 5  ведомственная'!G320</f>
        <v>2301.6</v>
      </c>
      <c r="E520" s="2"/>
    </row>
    <row r="521" spans="1:5" ht="39.6" hidden="1" outlineLevel="2" x14ac:dyDescent="0.3">
      <c r="A521" s="16" t="s">
        <v>162</v>
      </c>
      <c r="B521" s="18" t="s">
        <v>283</v>
      </c>
      <c r="C521" s="9">
        <f t="shared" si="207"/>
        <v>1235.5999999999999</v>
      </c>
      <c r="D521" s="9">
        <f t="shared" si="208"/>
        <v>1235.5999999999999</v>
      </c>
      <c r="E521" s="2"/>
    </row>
    <row r="522" spans="1:5" ht="26.4" hidden="1" outlineLevel="3" x14ac:dyDescent="0.3">
      <c r="A522" s="16" t="s">
        <v>162</v>
      </c>
      <c r="B522" s="18" t="s">
        <v>462</v>
      </c>
      <c r="C522" s="9">
        <f t="shared" si="207"/>
        <v>1235.5999999999999</v>
      </c>
      <c r="D522" s="9">
        <f t="shared" si="208"/>
        <v>1235.5999999999999</v>
      </c>
      <c r="E522" s="2"/>
    </row>
    <row r="523" spans="1:5" hidden="1" outlineLevel="4" x14ac:dyDescent="0.3">
      <c r="A523" s="16" t="s">
        <v>162</v>
      </c>
      <c r="B523" s="18" t="s">
        <v>558</v>
      </c>
      <c r="C523" s="9">
        <f t="shared" si="207"/>
        <v>1235.5999999999999</v>
      </c>
      <c r="D523" s="9">
        <f t="shared" si="208"/>
        <v>1235.5999999999999</v>
      </c>
      <c r="E523" s="2"/>
    </row>
    <row r="524" spans="1:5" hidden="1" outlineLevel="5" x14ac:dyDescent="0.3">
      <c r="A524" s="16" t="s">
        <v>162</v>
      </c>
      <c r="B524" s="18" t="s">
        <v>463</v>
      </c>
      <c r="C524" s="9">
        <f t="shared" si="207"/>
        <v>1235.5999999999999</v>
      </c>
      <c r="D524" s="9">
        <f t="shared" si="208"/>
        <v>1235.5999999999999</v>
      </c>
      <c r="E524" s="2"/>
    </row>
    <row r="525" spans="1:5" ht="26.4" hidden="1" outlineLevel="6" x14ac:dyDescent="0.3">
      <c r="A525" s="16" t="s">
        <v>162</v>
      </c>
      <c r="B525" s="18" t="s">
        <v>353</v>
      </c>
      <c r="C525" s="9">
        <f>'№ 5  ведомственная'!F327</f>
        <v>1235.5999999999999</v>
      </c>
      <c r="D525" s="9">
        <f>'№ 5  ведомственная'!G327</f>
        <v>1235.5999999999999</v>
      </c>
      <c r="E525" s="2"/>
    </row>
    <row r="526" spans="1:5" hidden="1" outlineLevel="2" x14ac:dyDescent="0.3">
      <c r="A526" s="38" t="s">
        <v>9</v>
      </c>
      <c r="B526" s="39" t="s">
        <v>281</v>
      </c>
      <c r="C526" s="40">
        <f>C527</f>
        <v>0</v>
      </c>
      <c r="D526" s="40">
        <f t="shared" ref="D526:D528" si="209">D527</f>
        <v>0</v>
      </c>
      <c r="E526" s="2"/>
    </row>
    <row r="527" spans="1:5" ht="26.4" hidden="1" outlineLevel="3" x14ac:dyDescent="0.3">
      <c r="A527" s="38" t="s">
        <v>9</v>
      </c>
      <c r="B527" s="39" t="s">
        <v>329</v>
      </c>
      <c r="C527" s="40">
        <f>C528</f>
        <v>0</v>
      </c>
      <c r="D527" s="40">
        <f t="shared" si="209"/>
        <v>0</v>
      </c>
      <c r="E527" s="2"/>
    </row>
    <row r="528" spans="1:5" ht="26.4" hidden="1" outlineLevel="5" x14ac:dyDescent="0.3">
      <c r="A528" s="38" t="s">
        <v>9</v>
      </c>
      <c r="B528" s="39" t="s">
        <v>330</v>
      </c>
      <c r="C528" s="40">
        <f>C529</f>
        <v>0</v>
      </c>
      <c r="D528" s="40">
        <f t="shared" si="209"/>
        <v>0</v>
      </c>
      <c r="E528" s="2"/>
    </row>
    <row r="529" spans="1:5" hidden="1" outlineLevel="6" x14ac:dyDescent="0.3">
      <c r="A529" s="38" t="s">
        <v>9</v>
      </c>
      <c r="B529" s="39" t="s">
        <v>331</v>
      </c>
      <c r="C529" s="40"/>
      <c r="D529" s="40"/>
      <c r="E529" s="2"/>
    </row>
    <row r="530" spans="1:5" ht="12.75" customHeight="1" collapsed="1" x14ac:dyDescent="0.3">
      <c r="B530" s="37"/>
      <c r="C530" s="10"/>
      <c r="D530" s="10"/>
      <c r="E530" s="2"/>
    </row>
    <row r="531" spans="1:5" ht="12.75" customHeight="1" x14ac:dyDescent="0.3">
      <c r="A531" s="26"/>
      <c r="B531" s="26"/>
      <c r="C531" s="5"/>
      <c r="D531" s="5"/>
      <c r="E531" s="2"/>
    </row>
    <row r="532" spans="1:5" ht="15.15" customHeight="1" x14ac:dyDescent="0.3">
      <c r="B532" s="122"/>
      <c r="C532" s="123"/>
      <c r="D532" s="123"/>
      <c r="E532" s="2"/>
    </row>
  </sheetData>
  <mergeCells count="13">
    <mergeCell ref="B10:D10"/>
    <mergeCell ref="B532:D532"/>
    <mergeCell ref="A7:D8"/>
    <mergeCell ref="B9:D9"/>
    <mergeCell ref="A11:A12"/>
    <mergeCell ref="B11:B12"/>
    <mergeCell ref="C11:C12"/>
    <mergeCell ref="D11:D12"/>
    <mergeCell ref="B1:D1"/>
    <mergeCell ref="B2:D2"/>
    <mergeCell ref="B3:D3"/>
    <mergeCell ref="B4:D4"/>
    <mergeCell ref="B5:D5"/>
  </mergeCells>
  <pageMargins left="0.78749999999999998" right="0.59027779999999996" top="0.59027779999999996" bottom="0.59027779999999996" header="0.39374999999999999" footer="0.51180550000000002"/>
  <pageSetup paperSize="9" scale="9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94"/>
  <sheetViews>
    <sheetView showGridLines="0" zoomScale="120" zoomScaleNormal="120" zoomScaleSheetLayoutView="100" workbookViewId="0">
      <selection activeCell="D3" sqref="D3:F3"/>
    </sheetView>
  </sheetViews>
  <sheetFormatPr defaultColWidth="9.109375" defaultRowHeight="14.4" outlineLevelRow="6" x14ac:dyDescent="0.3"/>
  <cols>
    <col min="1" max="1" width="7.6640625" style="23" customWidth="1"/>
    <col min="2" max="2" width="10.6640625" style="50" customWidth="1"/>
    <col min="3" max="3" width="6.5546875" style="23" customWidth="1"/>
    <col min="4" max="4" width="51.109375" style="23" customWidth="1"/>
    <col min="5" max="5" width="18" style="103" customWidth="1"/>
    <col min="6" max="6" width="19.88671875" style="103" customWidth="1"/>
    <col min="7" max="7" width="9.109375" style="78" customWidth="1"/>
    <col min="8" max="16384" width="9.109375" style="24"/>
  </cols>
  <sheetData>
    <row r="1" spans="1:16" s="13" customFormat="1" x14ac:dyDescent="0.3">
      <c r="A1" s="66"/>
      <c r="B1" s="67"/>
      <c r="C1" s="66"/>
      <c r="D1" s="119" t="s">
        <v>735</v>
      </c>
      <c r="E1" s="119"/>
      <c r="F1" s="119"/>
      <c r="G1" s="110"/>
      <c r="H1" s="110"/>
      <c r="I1" s="110"/>
      <c r="J1" s="110"/>
      <c r="K1" s="111"/>
      <c r="L1" s="111"/>
      <c r="M1" s="111"/>
      <c r="N1" s="111"/>
      <c r="O1" s="111"/>
      <c r="P1" s="111"/>
    </row>
    <row r="2" spans="1:16" s="13" customFormat="1" ht="15" customHeight="1" x14ac:dyDescent="0.3">
      <c r="A2" s="66"/>
      <c r="B2" s="67"/>
      <c r="C2" s="66"/>
      <c r="D2" s="130" t="s">
        <v>551</v>
      </c>
      <c r="E2" s="130"/>
      <c r="F2" s="130"/>
      <c r="G2" s="108"/>
      <c r="H2" s="108"/>
      <c r="I2" s="108"/>
      <c r="J2" s="108"/>
      <c r="K2" s="112"/>
      <c r="L2" s="112"/>
      <c r="M2" s="112"/>
      <c r="N2" s="112"/>
      <c r="O2" s="112"/>
      <c r="P2" s="112"/>
    </row>
    <row r="3" spans="1:16" s="13" customFormat="1" x14ac:dyDescent="0.3">
      <c r="A3" s="66"/>
      <c r="B3" s="67"/>
      <c r="C3" s="66"/>
      <c r="D3" s="131" t="s">
        <v>782</v>
      </c>
      <c r="E3" s="131"/>
      <c r="F3" s="131"/>
      <c r="G3" s="109"/>
      <c r="H3" s="109"/>
      <c r="I3" s="109"/>
      <c r="J3" s="109"/>
      <c r="K3" s="113"/>
      <c r="L3" s="113"/>
      <c r="M3" s="113"/>
      <c r="N3" s="113"/>
      <c r="O3" s="113"/>
      <c r="P3" s="113"/>
    </row>
    <row r="4" spans="1:16" s="13" customFormat="1" x14ac:dyDescent="0.3">
      <c r="A4" s="66"/>
      <c r="B4" s="67"/>
      <c r="C4" s="66"/>
      <c r="D4" s="131" t="s">
        <v>775</v>
      </c>
      <c r="E4" s="131"/>
      <c r="F4" s="131"/>
      <c r="G4" s="109"/>
      <c r="H4" s="109"/>
      <c r="I4" s="109"/>
      <c r="J4" s="109"/>
      <c r="K4" s="113"/>
      <c r="L4" s="113"/>
      <c r="M4" s="113"/>
      <c r="N4" s="113"/>
      <c r="O4" s="113"/>
      <c r="P4" s="113"/>
    </row>
    <row r="5" spans="1:16" s="13" customFormat="1" x14ac:dyDescent="0.3">
      <c r="A5" s="66"/>
      <c r="B5" s="67"/>
      <c r="C5" s="66"/>
      <c r="D5" s="119" t="s">
        <v>776</v>
      </c>
      <c r="E5" s="119"/>
      <c r="F5" s="119"/>
      <c r="G5" s="110"/>
      <c r="H5" s="110"/>
      <c r="I5" s="110"/>
      <c r="J5" s="110"/>
      <c r="K5" s="113"/>
      <c r="L5" s="113"/>
      <c r="M5" s="113"/>
      <c r="N5" s="113"/>
      <c r="O5" s="113"/>
      <c r="P5" s="113"/>
    </row>
    <row r="6" spans="1:16" x14ac:dyDescent="0.3">
      <c r="E6" s="116" t="s">
        <v>777</v>
      </c>
      <c r="F6" s="107"/>
    </row>
    <row r="7" spans="1:16" ht="15.75" customHeight="1" x14ac:dyDescent="0.3">
      <c r="A7" s="129" t="s">
        <v>766</v>
      </c>
      <c r="B7" s="129"/>
      <c r="C7" s="129"/>
      <c r="D7" s="129"/>
      <c r="E7" s="129"/>
      <c r="F7" s="129"/>
      <c r="G7" s="77"/>
    </row>
    <row r="8" spans="1:16" ht="72.75" customHeight="1" x14ac:dyDescent="0.3">
      <c r="A8" s="129"/>
      <c r="B8" s="129"/>
      <c r="C8" s="129"/>
      <c r="D8" s="129"/>
      <c r="E8" s="129"/>
      <c r="F8" s="129"/>
      <c r="G8" s="77"/>
    </row>
    <row r="9" spans="1:16" ht="15.75" customHeight="1" x14ac:dyDescent="0.3">
      <c r="A9" s="117"/>
      <c r="B9" s="118"/>
      <c r="C9" s="117"/>
      <c r="D9" s="125"/>
      <c r="E9" s="126"/>
      <c r="F9" s="126"/>
      <c r="G9" s="77"/>
    </row>
    <row r="10" spans="1:16" ht="12" customHeight="1" x14ac:dyDescent="0.3">
      <c r="D10" s="120"/>
      <c r="E10" s="121"/>
      <c r="F10" s="121"/>
      <c r="G10" s="77"/>
    </row>
    <row r="11" spans="1:16" ht="18" customHeight="1" x14ac:dyDescent="0.3">
      <c r="A11" s="127" t="s">
        <v>546</v>
      </c>
      <c r="B11" s="132" t="s">
        <v>547</v>
      </c>
      <c r="C11" s="127" t="s">
        <v>548</v>
      </c>
      <c r="D11" s="127" t="s">
        <v>549</v>
      </c>
      <c r="E11" s="127" t="s">
        <v>773</v>
      </c>
      <c r="F11" s="127" t="s">
        <v>774</v>
      </c>
      <c r="G11" s="77"/>
    </row>
    <row r="12" spans="1:16" ht="42.75" customHeight="1" x14ac:dyDescent="0.3">
      <c r="A12" s="128"/>
      <c r="B12" s="128"/>
      <c r="C12" s="128"/>
      <c r="D12" s="128"/>
      <c r="E12" s="127"/>
      <c r="F12" s="127"/>
      <c r="G12" s="77"/>
    </row>
    <row r="13" spans="1:16" ht="15.75" customHeight="1" x14ac:dyDescent="0.3">
      <c r="A13" s="68">
        <v>1</v>
      </c>
      <c r="B13" s="69">
        <v>2</v>
      </c>
      <c r="C13" s="68">
        <v>3</v>
      </c>
      <c r="D13" s="68">
        <v>4</v>
      </c>
      <c r="E13" s="11">
        <v>5</v>
      </c>
      <c r="F13" s="11">
        <v>6</v>
      </c>
      <c r="G13" s="77"/>
    </row>
    <row r="14" spans="1:16" s="29" customFormat="1" ht="15.75" customHeight="1" x14ac:dyDescent="0.3">
      <c r="A14" s="27"/>
      <c r="B14" s="51"/>
      <c r="C14" s="27"/>
      <c r="D14" s="28" t="s">
        <v>559</v>
      </c>
      <c r="E14" s="7">
        <f>E15+E100+E144+E206+E298+E447+E480+E536+E581</f>
        <v>733074.3</v>
      </c>
      <c r="F14" s="7">
        <f>F15+F100+F144+F206+F298+F447+F480+F536+F581</f>
        <v>694693.2</v>
      </c>
      <c r="G14" s="85"/>
      <c r="H14" s="15"/>
    </row>
    <row r="15" spans="1:16" s="29" customFormat="1" x14ac:dyDescent="0.3">
      <c r="A15" s="21" t="s">
        <v>1</v>
      </c>
      <c r="B15" s="49"/>
      <c r="C15" s="21"/>
      <c r="D15" s="22" t="s">
        <v>271</v>
      </c>
      <c r="E15" s="8">
        <f>E16+E22+E36+E42+E58+E63+E52</f>
        <v>55149.8</v>
      </c>
      <c r="F15" s="8">
        <f t="shared" ref="F15" si="0">F16+F22+F36+F42+F58+F63+F52</f>
        <v>51360.200000000004</v>
      </c>
      <c r="G15" s="86"/>
    </row>
    <row r="16" spans="1:16" ht="26.4" outlineLevel="1" x14ac:dyDescent="0.3">
      <c r="A16" s="16" t="s">
        <v>12</v>
      </c>
      <c r="B16" s="17"/>
      <c r="C16" s="16"/>
      <c r="D16" s="18" t="s">
        <v>282</v>
      </c>
      <c r="E16" s="9">
        <f>E17</f>
        <v>2856.3</v>
      </c>
      <c r="F16" s="9">
        <f t="shared" ref="F16" si="1">F17</f>
        <v>2769.5</v>
      </c>
      <c r="G16" s="77"/>
    </row>
    <row r="17" spans="1:8" ht="52.8" outlineLevel="2" x14ac:dyDescent="0.3">
      <c r="A17" s="16" t="s">
        <v>12</v>
      </c>
      <c r="B17" s="17" t="s">
        <v>13</v>
      </c>
      <c r="C17" s="16"/>
      <c r="D17" s="18" t="s">
        <v>283</v>
      </c>
      <c r="E17" s="9">
        <f>E18</f>
        <v>2856.3</v>
      </c>
      <c r="F17" s="9">
        <f t="shared" ref="F17" si="2">F18</f>
        <v>2769.5</v>
      </c>
      <c r="G17" s="77"/>
      <c r="H17" s="30"/>
    </row>
    <row r="18" spans="1:8" ht="26.4" outlineLevel="3" x14ac:dyDescent="0.3">
      <c r="A18" s="16" t="s">
        <v>12</v>
      </c>
      <c r="B18" s="17" t="s">
        <v>14</v>
      </c>
      <c r="C18" s="16"/>
      <c r="D18" s="18" t="s">
        <v>332</v>
      </c>
      <c r="E18" s="9">
        <f>E19</f>
        <v>2856.3</v>
      </c>
      <c r="F18" s="9">
        <f t="shared" ref="F18" si="3">F19</f>
        <v>2769.5</v>
      </c>
      <c r="G18" s="77"/>
    </row>
    <row r="19" spans="1:8" ht="26.4" outlineLevel="4" x14ac:dyDescent="0.3">
      <c r="A19" s="16" t="s">
        <v>12</v>
      </c>
      <c r="B19" s="17" t="s">
        <v>15</v>
      </c>
      <c r="C19" s="16"/>
      <c r="D19" s="18" t="s">
        <v>333</v>
      </c>
      <c r="E19" s="9">
        <f>E20</f>
        <v>2856.3</v>
      </c>
      <c r="F19" s="9">
        <f t="shared" ref="F19" si="4">F20</f>
        <v>2769.5</v>
      </c>
      <c r="G19" s="77"/>
    </row>
    <row r="20" spans="1:8" outlineLevel="5" x14ac:dyDescent="0.3">
      <c r="A20" s="16" t="s">
        <v>12</v>
      </c>
      <c r="B20" s="17" t="s">
        <v>16</v>
      </c>
      <c r="C20" s="16"/>
      <c r="D20" s="18" t="s">
        <v>334</v>
      </c>
      <c r="E20" s="9">
        <f>E21</f>
        <v>2856.3</v>
      </c>
      <c r="F20" s="9">
        <f t="shared" ref="F20" si="5">F21</f>
        <v>2769.5</v>
      </c>
      <c r="G20" s="77"/>
    </row>
    <row r="21" spans="1:8" ht="52.8" outlineLevel="6" x14ac:dyDescent="0.3">
      <c r="A21" s="16" t="s">
        <v>12</v>
      </c>
      <c r="B21" s="17" t="s">
        <v>16</v>
      </c>
      <c r="C21" s="16" t="s">
        <v>6</v>
      </c>
      <c r="D21" s="18" t="s">
        <v>326</v>
      </c>
      <c r="E21" s="9">
        <f>'№ 5  ведомственная'!F30</f>
        <v>2856.3</v>
      </c>
      <c r="F21" s="9">
        <f>'№ 5  ведомственная'!G30</f>
        <v>2769.5</v>
      </c>
      <c r="G21" s="77"/>
    </row>
    <row r="22" spans="1:8" ht="39.6" outlineLevel="1" x14ac:dyDescent="0.3">
      <c r="A22" s="16" t="s">
        <v>17</v>
      </c>
      <c r="B22" s="17"/>
      <c r="C22" s="16"/>
      <c r="D22" s="18" t="s">
        <v>284</v>
      </c>
      <c r="E22" s="9">
        <f>E23</f>
        <v>36755.1</v>
      </c>
      <c r="F22" s="9">
        <f t="shared" ref="F22" si="6">F23</f>
        <v>35824.9</v>
      </c>
      <c r="G22" s="77"/>
    </row>
    <row r="23" spans="1:8" ht="52.8" outlineLevel="2" x14ac:dyDescent="0.3">
      <c r="A23" s="16" t="s">
        <v>17</v>
      </c>
      <c r="B23" s="17" t="s">
        <v>13</v>
      </c>
      <c r="C23" s="16"/>
      <c r="D23" s="18" t="s">
        <v>283</v>
      </c>
      <c r="E23" s="9">
        <f>E24+E29</f>
        <v>36755.1</v>
      </c>
      <c r="F23" s="9">
        <f t="shared" ref="F23" si="7">F24+F29</f>
        <v>35824.9</v>
      </c>
      <c r="G23" s="77"/>
    </row>
    <row r="24" spans="1:8" ht="52.8" outlineLevel="3" x14ac:dyDescent="0.3">
      <c r="A24" s="16" t="s">
        <v>17</v>
      </c>
      <c r="B24" s="17" t="s">
        <v>18</v>
      </c>
      <c r="C24" s="16"/>
      <c r="D24" s="18" t="s">
        <v>335</v>
      </c>
      <c r="E24" s="9">
        <f>E25</f>
        <v>338.20000000000005</v>
      </c>
      <c r="F24" s="9">
        <f t="shared" ref="F24:F25" si="8">F25</f>
        <v>336.90000000000003</v>
      </c>
      <c r="G24" s="77"/>
    </row>
    <row r="25" spans="1:8" ht="66" outlineLevel="4" x14ac:dyDescent="0.3">
      <c r="A25" s="16" t="s">
        <v>17</v>
      </c>
      <c r="B25" s="17" t="s">
        <v>19</v>
      </c>
      <c r="C25" s="16"/>
      <c r="D25" s="18" t="s">
        <v>336</v>
      </c>
      <c r="E25" s="9">
        <f>E26</f>
        <v>338.20000000000005</v>
      </c>
      <c r="F25" s="9">
        <f t="shared" si="8"/>
        <v>336.90000000000003</v>
      </c>
      <c r="G25" s="77"/>
    </row>
    <row r="26" spans="1:8" ht="39.6" outlineLevel="5" x14ac:dyDescent="0.3">
      <c r="A26" s="16" t="s">
        <v>17</v>
      </c>
      <c r="B26" s="17" t="s">
        <v>20</v>
      </c>
      <c r="C26" s="16"/>
      <c r="D26" s="18" t="s">
        <v>337</v>
      </c>
      <c r="E26" s="9">
        <f>E27+E28</f>
        <v>338.20000000000005</v>
      </c>
      <c r="F26" s="9">
        <f t="shared" ref="F26" si="9">F27+F28</f>
        <v>336.90000000000003</v>
      </c>
      <c r="G26" s="77"/>
    </row>
    <row r="27" spans="1:8" ht="52.8" outlineLevel="6" x14ac:dyDescent="0.3">
      <c r="A27" s="16" t="s">
        <v>17</v>
      </c>
      <c r="B27" s="17" t="s">
        <v>20</v>
      </c>
      <c r="C27" s="16" t="s">
        <v>6</v>
      </c>
      <c r="D27" s="18" t="s">
        <v>326</v>
      </c>
      <c r="E27" s="9">
        <f>'№ 5  ведомственная'!F36</f>
        <v>284.60000000000002</v>
      </c>
      <c r="F27" s="9">
        <f>'№ 5  ведомственная'!G36</f>
        <v>284.60000000000002</v>
      </c>
      <c r="G27" s="77"/>
    </row>
    <row r="28" spans="1:8" ht="26.4" outlineLevel="6" x14ac:dyDescent="0.3">
      <c r="A28" s="16" t="s">
        <v>17</v>
      </c>
      <c r="B28" s="17" t="s">
        <v>20</v>
      </c>
      <c r="C28" s="16" t="s">
        <v>7</v>
      </c>
      <c r="D28" s="18" t="s">
        <v>327</v>
      </c>
      <c r="E28" s="9">
        <f>'№ 5  ведомственная'!F37</f>
        <v>53.6</v>
      </c>
      <c r="F28" s="9">
        <f>'№ 5  ведомственная'!G37</f>
        <v>52.3</v>
      </c>
      <c r="G28" s="77"/>
    </row>
    <row r="29" spans="1:8" ht="26.4" outlineLevel="3" x14ac:dyDescent="0.3">
      <c r="A29" s="16" t="s">
        <v>17</v>
      </c>
      <c r="B29" s="17" t="s">
        <v>14</v>
      </c>
      <c r="C29" s="16"/>
      <c r="D29" s="18" t="s">
        <v>332</v>
      </c>
      <c r="E29" s="9">
        <f>E30</f>
        <v>36416.9</v>
      </c>
      <c r="F29" s="9">
        <f t="shared" ref="F29:F30" si="10">F30</f>
        <v>35488</v>
      </c>
      <c r="G29" s="77"/>
    </row>
    <row r="30" spans="1:8" ht="26.4" outlineLevel="4" x14ac:dyDescent="0.3">
      <c r="A30" s="16" t="s">
        <v>17</v>
      </c>
      <c r="B30" s="17" t="s">
        <v>15</v>
      </c>
      <c r="C30" s="16"/>
      <c r="D30" s="18" t="s">
        <v>333</v>
      </c>
      <c r="E30" s="9">
        <f>E31</f>
        <v>36416.9</v>
      </c>
      <c r="F30" s="9">
        <f t="shared" si="10"/>
        <v>35488</v>
      </c>
      <c r="G30" s="77"/>
    </row>
    <row r="31" spans="1:8" ht="52.8" outlineLevel="5" x14ac:dyDescent="0.3">
      <c r="A31" s="16" t="s">
        <v>17</v>
      </c>
      <c r="B31" s="17" t="s">
        <v>22</v>
      </c>
      <c r="C31" s="16"/>
      <c r="D31" s="18" t="s">
        <v>339</v>
      </c>
      <c r="E31" s="9">
        <f>E32+E33+E35+E34</f>
        <v>36416.9</v>
      </c>
      <c r="F31" s="9">
        <f t="shared" ref="F31" si="11">F32+F33+F35+F34</f>
        <v>35488</v>
      </c>
      <c r="G31" s="77"/>
    </row>
    <row r="32" spans="1:8" ht="52.8" outlineLevel="6" x14ac:dyDescent="0.3">
      <c r="A32" s="16" t="s">
        <v>17</v>
      </c>
      <c r="B32" s="17" t="s">
        <v>22</v>
      </c>
      <c r="C32" s="16" t="s">
        <v>6</v>
      </c>
      <c r="D32" s="18" t="s">
        <v>326</v>
      </c>
      <c r="E32" s="9">
        <f>'№ 5  ведомственная'!F41</f>
        <v>27592.400000000001</v>
      </c>
      <c r="F32" s="9">
        <f>'№ 5  ведомственная'!G41</f>
        <v>27221.8</v>
      </c>
      <c r="G32" s="77"/>
    </row>
    <row r="33" spans="1:7" ht="26.4" outlineLevel="6" x14ac:dyDescent="0.3">
      <c r="A33" s="16" t="s">
        <v>17</v>
      </c>
      <c r="B33" s="17" t="s">
        <v>22</v>
      </c>
      <c r="C33" s="16" t="s">
        <v>7</v>
      </c>
      <c r="D33" s="18" t="s">
        <v>327</v>
      </c>
      <c r="E33" s="9">
        <f>'№ 5  ведомственная'!F42</f>
        <v>7749.9</v>
      </c>
      <c r="F33" s="9">
        <f>'№ 5  ведомственная'!G42</f>
        <v>7191.6</v>
      </c>
      <c r="G33" s="77"/>
    </row>
    <row r="34" spans="1:7" outlineLevel="6" x14ac:dyDescent="0.3">
      <c r="A34" s="17" t="s">
        <v>17</v>
      </c>
      <c r="B34" s="17" t="s">
        <v>22</v>
      </c>
      <c r="C34" s="16">
        <v>300</v>
      </c>
      <c r="D34" s="18" t="s">
        <v>338</v>
      </c>
      <c r="E34" s="9">
        <f>'№ 5  ведомственная'!F43</f>
        <v>25.6</v>
      </c>
      <c r="F34" s="9">
        <f>'№ 5  ведомственная'!G43</f>
        <v>25.6</v>
      </c>
      <c r="G34" s="77"/>
    </row>
    <row r="35" spans="1:7" outlineLevel="6" x14ac:dyDescent="0.3">
      <c r="A35" s="16" t="s">
        <v>17</v>
      </c>
      <c r="B35" s="17" t="s">
        <v>22</v>
      </c>
      <c r="C35" s="16" t="s">
        <v>8</v>
      </c>
      <c r="D35" s="18" t="s">
        <v>328</v>
      </c>
      <c r="E35" s="9">
        <f>'№ 5  ведомственная'!F44</f>
        <v>1049</v>
      </c>
      <c r="F35" s="9">
        <f>'№ 5  ведомственная'!G44</f>
        <v>1049</v>
      </c>
      <c r="G35" s="77"/>
    </row>
    <row r="36" spans="1:7" outlineLevel="1" x14ac:dyDescent="0.3">
      <c r="A36" s="16" t="s">
        <v>23</v>
      </c>
      <c r="B36" s="17"/>
      <c r="C36" s="16"/>
      <c r="D36" s="18" t="s">
        <v>285</v>
      </c>
      <c r="E36" s="9">
        <f>E37</f>
        <v>23.2</v>
      </c>
      <c r="F36" s="9">
        <f t="shared" ref="F36:F40" si="12">F37</f>
        <v>2.2999999999999998</v>
      </c>
      <c r="G36" s="77"/>
    </row>
    <row r="37" spans="1:7" ht="52.8" outlineLevel="2" x14ac:dyDescent="0.3">
      <c r="A37" s="16" t="s">
        <v>23</v>
      </c>
      <c r="B37" s="17" t="s">
        <v>13</v>
      </c>
      <c r="C37" s="16"/>
      <c r="D37" s="18" t="s">
        <v>283</v>
      </c>
      <c r="E37" s="9">
        <f>E38</f>
        <v>23.2</v>
      </c>
      <c r="F37" s="9">
        <f t="shared" si="12"/>
        <v>2.2999999999999998</v>
      </c>
      <c r="G37" s="77"/>
    </row>
    <row r="38" spans="1:7" ht="52.8" outlineLevel="3" x14ac:dyDescent="0.3">
      <c r="A38" s="16" t="s">
        <v>23</v>
      </c>
      <c r="B38" s="17" t="s">
        <v>18</v>
      </c>
      <c r="C38" s="16"/>
      <c r="D38" s="18" t="s">
        <v>335</v>
      </c>
      <c r="E38" s="9">
        <f>E39</f>
        <v>23.2</v>
      </c>
      <c r="F38" s="9">
        <f t="shared" si="12"/>
        <v>2.2999999999999998</v>
      </c>
      <c r="G38" s="77"/>
    </row>
    <row r="39" spans="1:7" ht="66" outlineLevel="4" x14ac:dyDescent="0.3">
      <c r="A39" s="16" t="s">
        <v>23</v>
      </c>
      <c r="B39" s="17" t="s">
        <v>19</v>
      </c>
      <c r="C39" s="16"/>
      <c r="D39" s="18" t="s">
        <v>336</v>
      </c>
      <c r="E39" s="9">
        <f>E40</f>
        <v>23.2</v>
      </c>
      <c r="F39" s="9">
        <f t="shared" si="12"/>
        <v>2.2999999999999998</v>
      </c>
      <c r="G39" s="77"/>
    </row>
    <row r="40" spans="1:7" ht="52.8" outlineLevel="5" x14ac:dyDescent="0.3">
      <c r="A40" s="16" t="s">
        <v>23</v>
      </c>
      <c r="B40" s="17" t="s">
        <v>24</v>
      </c>
      <c r="C40" s="16"/>
      <c r="D40" s="18" t="s">
        <v>645</v>
      </c>
      <c r="E40" s="9">
        <f>E41</f>
        <v>23.2</v>
      </c>
      <c r="F40" s="9">
        <f t="shared" si="12"/>
        <v>2.2999999999999998</v>
      </c>
      <c r="G40" s="77"/>
    </row>
    <row r="41" spans="1:7" ht="26.4" outlineLevel="6" x14ac:dyDescent="0.3">
      <c r="A41" s="16" t="s">
        <v>23</v>
      </c>
      <c r="B41" s="17" t="s">
        <v>24</v>
      </c>
      <c r="C41" s="16" t="s">
        <v>7</v>
      </c>
      <c r="D41" s="18" t="s">
        <v>327</v>
      </c>
      <c r="E41" s="9">
        <f>'№ 5  ведомственная'!F50</f>
        <v>23.2</v>
      </c>
      <c r="F41" s="9">
        <f>'№ 5  ведомственная'!G50</f>
        <v>2.2999999999999998</v>
      </c>
      <c r="G41" s="77"/>
    </row>
    <row r="42" spans="1:7" ht="39.6" outlineLevel="1" x14ac:dyDescent="0.3">
      <c r="A42" s="16" t="s">
        <v>2</v>
      </c>
      <c r="B42" s="17"/>
      <c r="C42" s="16"/>
      <c r="D42" s="18" t="s">
        <v>280</v>
      </c>
      <c r="E42" s="9">
        <f>E43</f>
        <v>9420.3000000000011</v>
      </c>
      <c r="F42" s="9">
        <f t="shared" ref="F42:F43" si="13">F43</f>
        <v>9282.8000000000011</v>
      </c>
      <c r="G42" s="77"/>
    </row>
    <row r="43" spans="1:7" outlineLevel="2" x14ac:dyDescent="0.3">
      <c r="A43" s="16" t="s">
        <v>2</v>
      </c>
      <c r="B43" s="17" t="s">
        <v>3</v>
      </c>
      <c r="C43" s="16"/>
      <c r="D43" s="18" t="s">
        <v>281</v>
      </c>
      <c r="E43" s="9">
        <f>E44</f>
        <v>9420.3000000000011</v>
      </c>
      <c r="F43" s="9">
        <f t="shared" si="13"/>
        <v>9282.8000000000011</v>
      </c>
      <c r="G43" s="77"/>
    </row>
    <row r="44" spans="1:7" ht="26.4" outlineLevel="3" x14ac:dyDescent="0.3">
      <c r="A44" s="16" t="s">
        <v>2</v>
      </c>
      <c r="B44" s="17" t="s">
        <v>4</v>
      </c>
      <c r="C44" s="16"/>
      <c r="D44" s="18" t="s">
        <v>324</v>
      </c>
      <c r="E44" s="9">
        <f>E45+E49</f>
        <v>9420.3000000000011</v>
      </c>
      <c r="F44" s="9">
        <f t="shared" ref="F44" si="14">F45+F49</f>
        <v>9282.8000000000011</v>
      </c>
      <c r="G44" s="77"/>
    </row>
    <row r="45" spans="1:7" ht="26.4" outlineLevel="5" x14ac:dyDescent="0.3">
      <c r="A45" s="16" t="s">
        <v>2</v>
      </c>
      <c r="B45" s="17" t="s">
        <v>5</v>
      </c>
      <c r="C45" s="16"/>
      <c r="D45" s="18" t="s">
        <v>325</v>
      </c>
      <c r="E45" s="9">
        <f>E46+E47+E48</f>
        <v>8616.1</v>
      </c>
      <c r="F45" s="9">
        <f t="shared" ref="F45" si="15">F46+F47+F48</f>
        <v>8483.8000000000011</v>
      </c>
      <c r="G45" s="77"/>
    </row>
    <row r="46" spans="1:7" ht="52.8" outlineLevel="6" x14ac:dyDescent="0.3">
      <c r="A46" s="16" t="s">
        <v>2</v>
      </c>
      <c r="B46" s="17" t="s">
        <v>5</v>
      </c>
      <c r="C46" s="16" t="s">
        <v>6</v>
      </c>
      <c r="D46" s="18" t="s">
        <v>326</v>
      </c>
      <c r="E46" s="9">
        <f>'№ 5  ведомственная'!F20</f>
        <v>7750.2000000000007</v>
      </c>
      <c r="F46" s="9">
        <f>'№ 5  ведомственная'!G20</f>
        <v>7720.1</v>
      </c>
      <c r="G46" s="77"/>
    </row>
    <row r="47" spans="1:7" ht="26.4" outlineLevel="6" x14ac:dyDescent="0.3">
      <c r="A47" s="16" t="s">
        <v>2</v>
      </c>
      <c r="B47" s="17" t="s">
        <v>5</v>
      </c>
      <c r="C47" s="16" t="s">
        <v>7</v>
      </c>
      <c r="D47" s="18" t="s">
        <v>327</v>
      </c>
      <c r="E47" s="9">
        <f>'№ 5  ведомственная'!F21</f>
        <v>859.9</v>
      </c>
      <c r="F47" s="9">
        <f>'№ 5  ведомственная'!G21</f>
        <v>763.7</v>
      </c>
      <c r="G47" s="77"/>
    </row>
    <row r="48" spans="1:7" outlineLevel="6" x14ac:dyDescent="0.3">
      <c r="A48" s="16" t="s">
        <v>2</v>
      </c>
      <c r="B48" s="17" t="s">
        <v>5</v>
      </c>
      <c r="C48" s="16" t="s">
        <v>8</v>
      </c>
      <c r="D48" s="18" t="s">
        <v>328</v>
      </c>
      <c r="E48" s="9">
        <f>'№ 5  ведомственная'!F22</f>
        <v>6</v>
      </c>
      <c r="F48" s="9">
        <f>'№ 5  ведомственная'!G22</f>
        <v>0</v>
      </c>
      <c r="G48" s="77"/>
    </row>
    <row r="49" spans="1:7" outlineLevel="5" x14ac:dyDescent="0.3">
      <c r="A49" s="16" t="s">
        <v>2</v>
      </c>
      <c r="B49" s="17" t="s">
        <v>265</v>
      </c>
      <c r="C49" s="16"/>
      <c r="D49" s="18" t="s">
        <v>270</v>
      </c>
      <c r="E49" s="9">
        <f>E50+E51</f>
        <v>804.2</v>
      </c>
      <c r="F49" s="9">
        <f t="shared" ref="F49" si="16">F50+F51</f>
        <v>799</v>
      </c>
      <c r="G49" s="77"/>
    </row>
    <row r="50" spans="1:7" ht="52.8" outlineLevel="6" x14ac:dyDescent="0.3">
      <c r="A50" s="16" t="s">
        <v>2</v>
      </c>
      <c r="B50" s="17" t="s">
        <v>265</v>
      </c>
      <c r="C50" s="16" t="s">
        <v>6</v>
      </c>
      <c r="D50" s="18" t="s">
        <v>326</v>
      </c>
      <c r="E50" s="9">
        <f>'№ 5  ведомственная'!F615</f>
        <v>803.2</v>
      </c>
      <c r="F50" s="9">
        <f>'№ 5  ведомственная'!G615</f>
        <v>798.4</v>
      </c>
      <c r="G50" s="77"/>
    </row>
    <row r="51" spans="1:7" ht="26.4" outlineLevel="6" x14ac:dyDescent="0.3">
      <c r="A51" s="16" t="s">
        <v>2</v>
      </c>
      <c r="B51" s="17" t="s">
        <v>265</v>
      </c>
      <c r="C51" s="16">
        <v>200</v>
      </c>
      <c r="D51" s="18" t="s">
        <v>327</v>
      </c>
      <c r="E51" s="9">
        <f>'№ 5  ведомственная'!F616</f>
        <v>1</v>
      </c>
      <c r="F51" s="9">
        <f>'№ 5  ведомственная'!G616</f>
        <v>0.6</v>
      </c>
      <c r="G51" s="77"/>
    </row>
    <row r="52" spans="1:7" outlineLevel="6" x14ac:dyDescent="0.3">
      <c r="A52" s="17" t="s">
        <v>667</v>
      </c>
      <c r="B52" s="17"/>
      <c r="C52" s="16"/>
      <c r="D52" s="18" t="s">
        <v>733</v>
      </c>
      <c r="E52" s="9">
        <f>E53</f>
        <v>130</v>
      </c>
      <c r="F52" s="9">
        <f t="shared" ref="F52" si="17">F53</f>
        <v>130</v>
      </c>
      <c r="G52" s="77"/>
    </row>
    <row r="53" spans="1:7" ht="52.8" outlineLevel="6" x14ac:dyDescent="0.3">
      <c r="A53" s="17" t="s">
        <v>667</v>
      </c>
      <c r="B53" s="17" t="s">
        <v>13</v>
      </c>
      <c r="C53" s="16"/>
      <c r="D53" s="18" t="s">
        <v>283</v>
      </c>
      <c r="E53" s="9">
        <f>E54</f>
        <v>130</v>
      </c>
      <c r="F53" s="9">
        <f t="shared" ref="F53" si="18">F54</f>
        <v>130</v>
      </c>
      <c r="G53" s="77"/>
    </row>
    <row r="54" spans="1:7" ht="52.8" outlineLevel="6" x14ac:dyDescent="0.3">
      <c r="A54" s="17" t="s">
        <v>667</v>
      </c>
      <c r="B54" s="17" t="s">
        <v>18</v>
      </c>
      <c r="C54" s="16"/>
      <c r="D54" s="18" t="s">
        <v>335</v>
      </c>
      <c r="E54" s="9">
        <f>E55</f>
        <v>130</v>
      </c>
      <c r="F54" s="9">
        <f t="shared" ref="F54" si="19">F55</f>
        <v>130</v>
      </c>
      <c r="G54" s="77"/>
    </row>
    <row r="55" spans="1:7" ht="66" outlineLevel="6" x14ac:dyDescent="0.3">
      <c r="A55" s="17" t="s">
        <v>667</v>
      </c>
      <c r="B55" s="17" t="s">
        <v>19</v>
      </c>
      <c r="C55" s="16"/>
      <c r="D55" s="18" t="s">
        <v>336</v>
      </c>
      <c r="E55" s="9">
        <f>E56</f>
        <v>130</v>
      </c>
      <c r="F55" s="9">
        <f t="shared" ref="F55" si="20">F56</f>
        <v>130</v>
      </c>
      <c r="G55" s="77"/>
    </row>
    <row r="56" spans="1:7" outlineLevel="6" x14ac:dyDescent="0.3">
      <c r="A56" s="17" t="s">
        <v>667</v>
      </c>
      <c r="B56" s="17" t="s">
        <v>731</v>
      </c>
      <c r="C56" s="16"/>
      <c r="D56" s="18" t="s">
        <v>732</v>
      </c>
      <c r="E56" s="9">
        <f>E57</f>
        <v>130</v>
      </c>
      <c r="F56" s="9">
        <f t="shared" ref="F56" si="21">F57</f>
        <v>130</v>
      </c>
      <c r="G56" s="77"/>
    </row>
    <row r="57" spans="1:7" outlineLevel="6" x14ac:dyDescent="0.3">
      <c r="A57" s="17" t="s">
        <v>667</v>
      </c>
      <c r="B57" s="17" t="s">
        <v>731</v>
      </c>
      <c r="C57" s="16">
        <v>800</v>
      </c>
      <c r="D57" s="18" t="s">
        <v>328</v>
      </c>
      <c r="E57" s="9">
        <f>'№ 5  ведомственная'!F56</f>
        <v>130</v>
      </c>
      <c r="F57" s="9">
        <f>'№ 5  ведомственная'!G56</f>
        <v>130</v>
      </c>
      <c r="G57" s="77"/>
    </row>
    <row r="58" spans="1:7" outlineLevel="1" x14ac:dyDescent="0.3">
      <c r="A58" s="16" t="s">
        <v>25</v>
      </c>
      <c r="B58" s="17"/>
      <c r="C58" s="16"/>
      <c r="D58" s="18" t="s">
        <v>286</v>
      </c>
      <c r="E58" s="9">
        <f>E59</f>
        <v>300</v>
      </c>
      <c r="F58" s="9">
        <f t="shared" ref="F58:F61" si="22">F59</f>
        <v>0</v>
      </c>
      <c r="G58" s="77"/>
    </row>
    <row r="59" spans="1:7" outlineLevel="2" x14ac:dyDescent="0.3">
      <c r="A59" s="16" t="s">
        <v>25</v>
      </c>
      <c r="B59" s="17" t="s">
        <v>3</v>
      </c>
      <c r="C59" s="16"/>
      <c r="D59" s="18" t="s">
        <v>281</v>
      </c>
      <c r="E59" s="9">
        <f>E60</f>
        <v>300</v>
      </c>
      <c r="F59" s="9">
        <f t="shared" si="22"/>
        <v>0</v>
      </c>
      <c r="G59" s="77"/>
    </row>
    <row r="60" spans="1:7" outlineLevel="3" x14ac:dyDescent="0.3">
      <c r="A60" s="16" t="s">
        <v>25</v>
      </c>
      <c r="B60" s="17" t="s">
        <v>26</v>
      </c>
      <c r="C60" s="16"/>
      <c r="D60" s="18" t="s">
        <v>286</v>
      </c>
      <c r="E60" s="9">
        <f>E61</f>
        <v>300</v>
      </c>
      <c r="F60" s="9">
        <f t="shared" si="22"/>
        <v>0</v>
      </c>
      <c r="G60" s="77"/>
    </row>
    <row r="61" spans="1:7" ht="26.4" outlineLevel="5" x14ac:dyDescent="0.3">
      <c r="A61" s="16" t="s">
        <v>25</v>
      </c>
      <c r="B61" s="17" t="s">
        <v>27</v>
      </c>
      <c r="C61" s="16"/>
      <c r="D61" s="18" t="s">
        <v>341</v>
      </c>
      <c r="E61" s="9">
        <f>E62</f>
        <v>300</v>
      </c>
      <c r="F61" s="9">
        <f t="shared" si="22"/>
        <v>0</v>
      </c>
      <c r="G61" s="77"/>
    </row>
    <row r="62" spans="1:7" outlineLevel="6" x14ac:dyDescent="0.3">
      <c r="A62" s="16" t="s">
        <v>25</v>
      </c>
      <c r="B62" s="17" t="s">
        <v>27</v>
      </c>
      <c r="C62" s="16" t="s">
        <v>8</v>
      </c>
      <c r="D62" s="18" t="s">
        <v>328</v>
      </c>
      <c r="E62" s="9">
        <f>'№ 5  ведомственная'!F61</f>
        <v>300</v>
      </c>
      <c r="F62" s="9">
        <f>'№ 5  ведомственная'!G61</f>
        <v>0</v>
      </c>
      <c r="G62" s="77"/>
    </row>
    <row r="63" spans="1:7" outlineLevel="1" x14ac:dyDescent="0.3">
      <c r="A63" s="16" t="s">
        <v>28</v>
      </c>
      <c r="B63" s="17"/>
      <c r="C63" s="16"/>
      <c r="D63" s="18" t="s">
        <v>287</v>
      </c>
      <c r="E63" s="9">
        <f>E64+E73+E91</f>
        <v>5664.9000000000005</v>
      </c>
      <c r="F63" s="9">
        <f>F64+F73+F91</f>
        <v>3350.7</v>
      </c>
      <c r="G63" s="77"/>
    </row>
    <row r="64" spans="1:7" ht="52.8" outlineLevel="2" x14ac:dyDescent="0.3">
      <c r="A64" s="16" t="s">
        <v>28</v>
      </c>
      <c r="B64" s="17" t="s">
        <v>29</v>
      </c>
      <c r="C64" s="16"/>
      <c r="D64" s="18" t="s">
        <v>621</v>
      </c>
      <c r="E64" s="9">
        <f>E65</f>
        <v>2421</v>
      </c>
      <c r="F64" s="9">
        <f t="shared" ref="F64" si="23">F65</f>
        <v>1926.8</v>
      </c>
      <c r="G64" s="77"/>
    </row>
    <row r="65" spans="1:7" ht="26.4" outlineLevel="3" x14ac:dyDescent="0.3">
      <c r="A65" s="16" t="s">
        <v>28</v>
      </c>
      <c r="B65" s="17" t="s">
        <v>30</v>
      </c>
      <c r="C65" s="16"/>
      <c r="D65" s="18" t="s">
        <v>342</v>
      </c>
      <c r="E65" s="9">
        <f>E66</f>
        <v>2421</v>
      </c>
      <c r="F65" s="9">
        <f t="shared" ref="F65" si="24">F66</f>
        <v>1926.8</v>
      </c>
      <c r="G65" s="77"/>
    </row>
    <row r="66" spans="1:7" ht="39.6" outlineLevel="4" x14ac:dyDescent="0.3">
      <c r="A66" s="16" t="s">
        <v>28</v>
      </c>
      <c r="B66" s="17" t="s">
        <v>31</v>
      </c>
      <c r="C66" s="16"/>
      <c r="D66" s="18" t="s">
        <v>344</v>
      </c>
      <c r="E66" s="9">
        <f>E67+E69+E71</f>
        <v>2421</v>
      </c>
      <c r="F66" s="9">
        <f t="shared" ref="F66" si="25">F67+F69+F71</f>
        <v>1926.8</v>
      </c>
      <c r="G66" s="77"/>
    </row>
    <row r="67" spans="1:7" ht="39.6" outlineLevel="5" x14ac:dyDescent="0.3">
      <c r="A67" s="16" t="s">
        <v>28</v>
      </c>
      <c r="B67" s="17" t="s">
        <v>32</v>
      </c>
      <c r="C67" s="16"/>
      <c r="D67" s="18" t="s">
        <v>345</v>
      </c>
      <c r="E67" s="9">
        <f>E68</f>
        <v>160</v>
      </c>
      <c r="F67" s="9">
        <f t="shared" ref="F67" si="26">F68</f>
        <v>79</v>
      </c>
      <c r="G67" s="77"/>
    </row>
    <row r="68" spans="1:7" ht="26.4" outlineLevel="6" x14ac:dyDescent="0.3">
      <c r="A68" s="16" t="s">
        <v>28</v>
      </c>
      <c r="B68" s="17" t="s">
        <v>32</v>
      </c>
      <c r="C68" s="16" t="s">
        <v>7</v>
      </c>
      <c r="D68" s="18" t="s">
        <v>327</v>
      </c>
      <c r="E68" s="9">
        <f>'№ 5  ведомственная'!F67</f>
        <v>160</v>
      </c>
      <c r="F68" s="9">
        <f>'№ 5  ведомственная'!G67</f>
        <v>79</v>
      </c>
      <c r="G68" s="77"/>
    </row>
    <row r="69" spans="1:7" ht="52.8" outlineLevel="5" x14ac:dyDescent="0.3">
      <c r="A69" s="16" t="s">
        <v>28</v>
      </c>
      <c r="B69" s="17" t="s">
        <v>33</v>
      </c>
      <c r="C69" s="16"/>
      <c r="D69" s="18" t="s">
        <v>346</v>
      </c>
      <c r="E69" s="9">
        <f>E70</f>
        <v>209</v>
      </c>
      <c r="F69" s="9">
        <f t="shared" ref="F69" si="27">F70</f>
        <v>104.5</v>
      </c>
      <c r="G69" s="77"/>
    </row>
    <row r="70" spans="1:7" ht="26.4" outlineLevel="6" x14ac:dyDescent="0.3">
      <c r="A70" s="16" t="s">
        <v>28</v>
      </c>
      <c r="B70" s="17" t="s">
        <v>33</v>
      </c>
      <c r="C70" s="16" t="s">
        <v>7</v>
      </c>
      <c r="D70" s="18" t="s">
        <v>327</v>
      </c>
      <c r="E70" s="9">
        <f>'№ 5  ведомственная'!F69</f>
        <v>209</v>
      </c>
      <c r="F70" s="9">
        <f>'№ 5  ведомственная'!G69</f>
        <v>104.5</v>
      </c>
      <c r="G70" s="77"/>
    </row>
    <row r="71" spans="1:7" ht="26.4" outlineLevel="5" x14ac:dyDescent="0.3">
      <c r="A71" s="16" t="s">
        <v>28</v>
      </c>
      <c r="B71" s="17" t="s">
        <v>34</v>
      </c>
      <c r="C71" s="16"/>
      <c r="D71" s="18" t="s">
        <v>347</v>
      </c>
      <c r="E71" s="9">
        <f>E72</f>
        <v>2052</v>
      </c>
      <c r="F71" s="9">
        <f t="shared" ref="F71" si="28">F72</f>
        <v>1743.3</v>
      </c>
      <c r="G71" s="77"/>
    </row>
    <row r="72" spans="1:7" ht="26.4" outlineLevel="6" x14ac:dyDescent="0.3">
      <c r="A72" s="16" t="s">
        <v>28</v>
      </c>
      <c r="B72" s="17" t="s">
        <v>34</v>
      </c>
      <c r="C72" s="16" t="s">
        <v>7</v>
      </c>
      <c r="D72" s="18" t="s">
        <v>327</v>
      </c>
      <c r="E72" s="9">
        <f>'№ 5  ведомственная'!F71</f>
        <v>2052</v>
      </c>
      <c r="F72" s="9">
        <f>'№ 5  ведомственная'!G71</f>
        <v>1743.3</v>
      </c>
      <c r="G72" s="77"/>
    </row>
    <row r="73" spans="1:7" ht="52.8" outlineLevel="2" x14ac:dyDescent="0.3">
      <c r="A73" s="16" t="s">
        <v>28</v>
      </c>
      <c r="B73" s="17" t="s">
        <v>13</v>
      </c>
      <c r="C73" s="16"/>
      <c r="D73" s="18" t="s">
        <v>283</v>
      </c>
      <c r="E73" s="9">
        <f>E74+E85</f>
        <v>1654.1000000000001</v>
      </c>
      <c r="F73" s="9">
        <f>F74+F85</f>
        <v>1271.9000000000001</v>
      </c>
      <c r="G73" s="77"/>
    </row>
    <row r="74" spans="1:7" ht="52.8" outlineLevel="3" x14ac:dyDescent="0.3">
      <c r="A74" s="16" t="s">
        <v>28</v>
      </c>
      <c r="B74" s="17" t="s">
        <v>18</v>
      </c>
      <c r="C74" s="16"/>
      <c r="D74" s="18" t="s">
        <v>335</v>
      </c>
      <c r="E74" s="9">
        <f>E75</f>
        <v>1254.1000000000001</v>
      </c>
      <c r="F74" s="9">
        <f t="shared" ref="F74" si="29">F75</f>
        <v>913.2</v>
      </c>
      <c r="G74" s="77"/>
    </row>
    <row r="75" spans="1:7" ht="66" outlineLevel="4" x14ac:dyDescent="0.3">
      <c r="A75" s="16" t="s">
        <v>28</v>
      </c>
      <c r="B75" s="17" t="s">
        <v>19</v>
      </c>
      <c r="C75" s="16"/>
      <c r="D75" s="18" t="s">
        <v>336</v>
      </c>
      <c r="E75" s="9">
        <f>E76+E79+E81+E83</f>
        <v>1254.1000000000001</v>
      </c>
      <c r="F75" s="9">
        <f>F76+F79+F81+F83</f>
        <v>913.2</v>
      </c>
      <c r="G75" s="77"/>
    </row>
    <row r="76" spans="1:7" ht="66" outlineLevel="5" x14ac:dyDescent="0.3">
      <c r="A76" s="16" t="s">
        <v>28</v>
      </c>
      <c r="B76" s="17" t="s">
        <v>37</v>
      </c>
      <c r="C76" s="16"/>
      <c r="D76" s="18" t="s">
        <v>351</v>
      </c>
      <c r="E76" s="9">
        <f>E77+E78</f>
        <v>199.8</v>
      </c>
      <c r="F76" s="9">
        <f t="shared" ref="F76" si="30">F77+F78</f>
        <v>78.3</v>
      </c>
      <c r="G76" s="77"/>
    </row>
    <row r="77" spans="1:7" ht="52.8" outlineLevel="6" x14ac:dyDescent="0.3">
      <c r="A77" s="16" t="s">
        <v>28</v>
      </c>
      <c r="B77" s="17" t="s">
        <v>37</v>
      </c>
      <c r="C77" s="16" t="s">
        <v>6</v>
      </c>
      <c r="D77" s="18" t="s">
        <v>326</v>
      </c>
      <c r="E77" s="9">
        <f>'№ 5  ведомственная'!F76</f>
        <v>167.9</v>
      </c>
      <c r="F77" s="9">
        <f>'№ 5  ведомственная'!G76</f>
        <v>78.3</v>
      </c>
      <c r="G77" s="77"/>
    </row>
    <row r="78" spans="1:7" ht="26.4" outlineLevel="6" x14ac:dyDescent="0.3">
      <c r="A78" s="16" t="s">
        <v>28</v>
      </c>
      <c r="B78" s="17" t="s">
        <v>37</v>
      </c>
      <c r="C78" s="16" t="s">
        <v>7</v>
      </c>
      <c r="D78" s="18" t="s">
        <v>327</v>
      </c>
      <c r="E78" s="9">
        <f>'№ 5  ведомственная'!F77</f>
        <v>31.9</v>
      </c>
      <c r="F78" s="9">
        <f>'№ 5  ведомственная'!G77</f>
        <v>0</v>
      </c>
      <c r="G78" s="77"/>
    </row>
    <row r="79" spans="1:7" outlineLevel="5" x14ac:dyDescent="0.3">
      <c r="A79" s="16" t="s">
        <v>28</v>
      </c>
      <c r="B79" s="17" t="s">
        <v>38</v>
      </c>
      <c r="C79" s="16"/>
      <c r="D79" s="18" t="s">
        <v>352</v>
      </c>
      <c r="E79" s="9">
        <f>E80</f>
        <v>220</v>
      </c>
      <c r="F79" s="9">
        <f t="shared" ref="F79" si="31">F80</f>
        <v>220</v>
      </c>
      <c r="G79" s="77"/>
    </row>
    <row r="80" spans="1:7" ht="26.4" outlineLevel="6" x14ac:dyDescent="0.3">
      <c r="A80" s="16" t="s">
        <v>28</v>
      </c>
      <c r="B80" s="17" t="s">
        <v>38</v>
      </c>
      <c r="C80" s="16" t="s">
        <v>39</v>
      </c>
      <c r="D80" s="18" t="s">
        <v>353</v>
      </c>
      <c r="E80" s="9">
        <f>'№ 5  ведомственная'!F79</f>
        <v>220</v>
      </c>
      <c r="F80" s="9">
        <f>'№ 5  ведомственная'!G79</f>
        <v>220</v>
      </c>
      <c r="G80" s="77"/>
    </row>
    <row r="81" spans="1:7" ht="26.4" outlineLevel="5" x14ac:dyDescent="0.3">
      <c r="A81" s="16" t="s">
        <v>28</v>
      </c>
      <c r="B81" s="17" t="s">
        <v>40</v>
      </c>
      <c r="C81" s="16"/>
      <c r="D81" s="18" t="s">
        <v>354</v>
      </c>
      <c r="E81" s="9">
        <f>E82</f>
        <v>470.1</v>
      </c>
      <c r="F81" s="9">
        <f t="shared" ref="F81" si="32">F82</f>
        <v>425.8</v>
      </c>
      <c r="G81" s="77"/>
    </row>
    <row r="82" spans="1:7" ht="26.4" outlineLevel="6" x14ac:dyDescent="0.3">
      <c r="A82" s="16" t="s">
        <v>28</v>
      </c>
      <c r="B82" s="17" t="s">
        <v>40</v>
      </c>
      <c r="C82" s="16" t="s">
        <v>7</v>
      </c>
      <c r="D82" s="18" t="s">
        <v>327</v>
      </c>
      <c r="E82" s="9">
        <f>'№ 5  ведомственная'!F81</f>
        <v>470.1</v>
      </c>
      <c r="F82" s="9">
        <f>'№ 5  ведомственная'!G81</f>
        <v>425.8</v>
      </c>
      <c r="G82" s="77"/>
    </row>
    <row r="83" spans="1:7" ht="39.6" outlineLevel="6" x14ac:dyDescent="0.3">
      <c r="A83" s="17" t="s">
        <v>28</v>
      </c>
      <c r="B83" s="17" t="s">
        <v>662</v>
      </c>
      <c r="C83" s="16"/>
      <c r="D83" s="18" t="s">
        <v>663</v>
      </c>
      <c r="E83" s="9">
        <f>E84</f>
        <v>364.2</v>
      </c>
      <c r="F83" s="9">
        <f t="shared" ref="F83" si="33">F84</f>
        <v>189.1</v>
      </c>
      <c r="G83" s="77"/>
    </row>
    <row r="84" spans="1:7" ht="26.4" outlineLevel="6" x14ac:dyDescent="0.3">
      <c r="A84" s="17" t="s">
        <v>28</v>
      </c>
      <c r="B84" s="17" t="s">
        <v>662</v>
      </c>
      <c r="C84" s="16">
        <v>200</v>
      </c>
      <c r="D84" s="18" t="s">
        <v>327</v>
      </c>
      <c r="E84" s="9">
        <f>'№ 5  ведомственная'!F83</f>
        <v>364.2</v>
      </c>
      <c r="F84" s="9">
        <f>'№ 5  ведомственная'!G83</f>
        <v>189.1</v>
      </c>
      <c r="G84" s="77"/>
    </row>
    <row r="85" spans="1:7" ht="26.4" outlineLevel="3" x14ac:dyDescent="0.3">
      <c r="A85" s="16" t="s">
        <v>28</v>
      </c>
      <c r="B85" s="17" t="s">
        <v>41</v>
      </c>
      <c r="C85" s="16"/>
      <c r="D85" s="18" t="s">
        <v>355</v>
      </c>
      <c r="E85" s="9">
        <f>E86</f>
        <v>400</v>
      </c>
      <c r="F85" s="9">
        <f t="shared" ref="F85" si="34">F86</f>
        <v>358.70000000000005</v>
      </c>
      <c r="G85" s="77"/>
    </row>
    <row r="86" spans="1:7" ht="26.4" outlineLevel="4" x14ac:dyDescent="0.3">
      <c r="A86" s="16" t="s">
        <v>28</v>
      </c>
      <c r="B86" s="17" t="s">
        <v>42</v>
      </c>
      <c r="C86" s="16"/>
      <c r="D86" s="18" t="s">
        <v>356</v>
      </c>
      <c r="E86" s="9">
        <f>E87+E89</f>
        <v>400</v>
      </c>
      <c r="F86" s="9">
        <f t="shared" ref="F86" si="35">F87+F89</f>
        <v>358.70000000000005</v>
      </c>
      <c r="G86" s="77"/>
    </row>
    <row r="87" spans="1:7" ht="39.6" outlineLevel="5" x14ac:dyDescent="0.3">
      <c r="A87" s="16" t="s">
        <v>28</v>
      </c>
      <c r="B87" s="17" t="s">
        <v>43</v>
      </c>
      <c r="C87" s="16"/>
      <c r="D87" s="18" t="s">
        <v>357</v>
      </c>
      <c r="E87" s="9">
        <f>E88</f>
        <v>181</v>
      </c>
      <c r="F87" s="9">
        <f t="shared" ref="F87" si="36">F88</f>
        <v>158.30000000000001</v>
      </c>
      <c r="G87" s="77"/>
    </row>
    <row r="88" spans="1:7" ht="26.4" outlineLevel="6" x14ac:dyDescent="0.3">
      <c r="A88" s="16" t="s">
        <v>28</v>
      </c>
      <c r="B88" s="17" t="s">
        <v>43</v>
      </c>
      <c r="C88" s="16" t="s">
        <v>7</v>
      </c>
      <c r="D88" s="18" t="s">
        <v>327</v>
      </c>
      <c r="E88" s="9">
        <f>'№ 5  ведомственная'!F87</f>
        <v>181</v>
      </c>
      <c r="F88" s="9">
        <f>'№ 5  ведомственная'!G87</f>
        <v>158.30000000000001</v>
      </c>
      <c r="G88" s="77"/>
    </row>
    <row r="89" spans="1:7" ht="39.6" outlineLevel="5" x14ac:dyDescent="0.3">
      <c r="A89" s="16" t="s">
        <v>28</v>
      </c>
      <c r="B89" s="17" t="s">
        <v>44</v>
      </c>
      <c r="C89" s="16"/>
      <c r="D89" s="18" t="s">
        <v>358</v>
      </c>
      <c r="E89" s="9">
        <f>E90</f>
        <v>219</v>
      </c>
      <c r="F89" s="9">
        <f t="shared" ref="F89" si="37">F90</f>
        <v>200.4</v>
      </c>
      <c r="G89" s="77"/>
    </row>
    <row r="90" spans="1:7" ht="26.4" outlineLevel="6" x14ac:dyDescent="0.3">
      <c r="A90" s="16" t="s">
        <v>28</v>
      </c>
      <c r="B90" s="17" t="s">
        <v>44</v>
      </c>
      <c r="C90" s="16" t="s">
        <v>7</v>
      </c>
      <c r="D90" s="18" t="s">
        <v>327</v>
      </c>
      <c r="E90" s="9">
        <f>'№ 5  ведомственная'!F89</f>
        <v>219</v>
      </c>
      <c r="F90" s="9">
        <f>'№ 5  ведомственная'!G89</f>
        <v>200.4</v>
      </c>
      <c r="G90" s="77"/>
    </row>
    <row r="91" spans="1:7" ht="39.6" outlineLevel="2" x14ac:dyDescent="0.3">
      <c r="A91" s="57" t="s">
        <v>28</v>
      </c>
      <c r="B91" s="56" t="s">
        <v>51</v>
      </c>
      <c r="C91" s="57"/>
      <c r="D91" s="59" t="s">
        <v>570</v>
      </c>
      <c r="E91" s="20">
        <f>E92+E96</f>
        <v>1589.8</v>
      </c>
      <c r="F91" s="20">
        <f t="shared" ref="F91" si="38">F92+F96</f>
        <v>152</v>
      </c>
      <c r="G91" s="77"/>
    </row>
    <row r="92" spans="1:7" ht="39.6" outlineLevel="3" x14ac:dyDescent="0.3">
      <c r="A92" s="57" t="s">
        <v>28</v>
      </c>
      <c r="B92" s="56" t="s">
        <v>52</v>
      </c>
      <c r="C92" s="57"/>
      <c r="D92" s="59" t="s">
        <v>648</v>
      </c>
      <c r="E92" s="20">
        <f>E93</f>
        <v>760</v>
      </c>
      <c r="F92" s="20">
        <f t="shared" ref="F92" si="39">F93</f>
        <v>152</v>
      </c>
      <c r="G92" s="77"/>
    </row>
    <row r="93" spans="1:7" ht="26.4" outlineLevel="4" x14ac:dyDescent="0.3">
      <c r="A93" s="57" t="s">
        <v>28</v>
      </c>
      <c r="B93" s="56" t="s">
        <v>53</v>
      </c>
      <c r="C93" s="57"/>
      <c r="D93" s="59" t="s">
        <v>364</v>
      </c>
      <c r="E93" s="20">
        <f>E94</f>
        <v>760</v>
      </c>
      <c r="F93" s="20">
        <f t="shared" ref="F93:F94" si="40">F94</f>
        <v>152</v>
      </c>
      <c r="G93" s="77"/>
    </row>
    <row r="94" spans="1:7" ht="39.6" outlineLevel="5" x14ac:dyDescent="0.3">
      <c r="A94" s="57" t="s">
        <v>28</v>
      </c>
      <c r="B94" s="56" t="s">
        <v>54</v>
      </c>
      <c r="C94" s="57"/>
      <c r="D94" s="59" t="s">
        <v>580</v>
      </c>
      <c r="E94" s="20">
        <f>E95</f>
        <v>760</v>
      </c>
      <c r="F94" s="20">
        <f t="shared" si="40"/>
        <v>152</v>
      </c>
      <c r="G94" s="77"/>
    </row>
    <row r="95" spans="1:7" ht="26.4" outlineLevel="6" x14ac:dyDescent="0.3">
      <c r="A95" s="57" t="s">
        <v>28</v>
      </c>
      <c r="B95" s="56" t="s">
        <v>54</v>
      </c>
      <c r="C95" s="57" t="s">
        <v>7</v>
      </c>
      <c r="D95" s="59" t="s">
        <v>327</v>
      </c>
      <c r="E95" s="20">
        <f>'№ 5  ведомственная'!F94</f>
        <v>760</v>
      </c>
      <c r="F95" s="20">
        <f>'№ 5  ведомственная'!G94</f>
        <v>152</v>
      </c>
      <c r="G95" s="77"/>
    </row>
    <row r="96" spans="1:7" ht="52.8" outlineLevel="3" x14ac:dyDescent="0.3">
      <c r="A96" s="57" t="s">
        <v>28</v>
      </c>
      <c r="B96" s="56" t="s">
        <v>55</v>
      </c>
      <c r="C96" s="57"/>
      <c r="D96" s="59" t="s">
        <v>572</v>
      </c>
      <c r="E96" s="20">
        <f>E97</f>
        <v>829.8</v>
      </c>
      <c r="F96" s="20">
        <f t="shared" ref="F96" si="41">F97</f>
        <v>0</v>
      </c>
      <c r="G96" s="77"/>
    </row>
    <row r="97" spans="1:7" ht="66" outlineLevel="4" x14ac:dyDescent="0.3">
      <c r="A97" s="57" t="s">
        <v>28</v>
      </c>
      <c r="B97" s="56" t="s">
        <v>561</v>
      </c>
      <c r="C97" s="57"/>
      <c r="D97" s="59" t="s">
        <v>581</v>
      </c>
      <c r="E97" s="20">
        <f>E98</f>
        <v>829.8</v>
      </c>
      <c r="F97" s="20">
        <f t="shared" ref="F97:F98" si="42">F98</f>
        <v>0</v>
      </c>
      <c r="G97" s="77"/>
    </row>
    <row r="98" spans="1:7" ht="52.8" outlineLevel="5" x14ac:dyDescent="0.3">
      <c r="A98" s="57" t="s">
        <v>28</v>
      </c>
      <c r="B98" s="56" t="s">
        <v>563</v>
      </c>
      <c r="C98" s="57"/>
      <c r="D98" s="59" t="s">
        <v>573</v>
      </c>
      <c r="E98" s="20">
        <f>E99</f>
        <v>829.8</v>
      </c>
      <c r="F98" s="20">
        <f t="shared" si="42"/>
        <v>0</v>
      </c>
      <c r="G98" s="77"/>
    </row>
    <row r="99" spans="1:7" ht="26.4" outlineLevel="6" x14ac:dyDescent="0.3">
      <c r="A99" s="57" t="s">
        <v>28</v>
      </c>
      <c r="B99" s="56" t="s">
        <v>563</v>
      </c>
      <c r="C99" s="57" t="s">
        <v>7</v>
      </c>
      <c r="D99" s="59" t="s">
        <v>327</v>
      </c>
      <c r="E99" s="20">
        <f>'№ 5  ведомственная'!F98</f>
        <v>829.8</v>
      </c>
      <c r="F99" s="20">
        <f>'№ 5  ведомственная'!G98</f>
        <v>0</v>
      </c>
      <c r="G99" s="77"/>
    </row>
    <row r="100" spans="1:7" s="29" customFormat="1" ht="26.4" x14ac:dyDescent="0.3">
      <c r="A100" s="60" t="s">
        <v>57</v>
      </c>
      <c r="B100" s="61"/>
      <c r="C100" s="60"/>
      <c r="D100" s="62" t="s">
        <v>272</v>
      </c>
      <c r="E100" s="63">
        <f>E101+E108+E130</f>
        <v>3001.5</v>
      </c>
      <c r="F100" s="63">
        <f>F101+F108+F130</f>
        <v>2911.4</v>
      </c>
      <c r="G100" s="86"/>
    </row>
    <row r="101" spans="1:7" outlineLevel="1" x14ac:dyDescent="0.3">
      <c r="A101" s="57" t="s">
        <v>58</v>
      </c>
      <c r="B101" s="56"/>
      <c r="C101" s="57"/>
      <c r="D101" s="59" t="s">
        <v>290</v>
      </c>
      <c r="E101" s="20">
        <f>E102</f>
        <v>836</v>
      </c>
      <c r="F101" s="20">
        <f t="shared" ref="F101:F104" si="43">F102</f>
        <v>836</v>
      </c>
      <c r="G101" s="77"/>
    </row>
    <row r="102" spans="1:7" ht="52.8" outlineLevel="2" x14ac:dyDescent="0.3">
      <c r="A102" s="57" t="s">
        <v>58</v>
      </c>
      <c r="B102" s="56" t="s">
        <v>13</v>
      </c>
      <c r="C102" s="57"/>
      <c r="D102" s="59" t="s">
        <v>283</v>
      </c>
      <c r="E102" s="20">
        <f>E103</f>
        <v>836</v>
      </c>
      <c r="F102" s="20">
        <f t="shared" si="43"/>
        <v>836</v>
      </c>
      <c r="G102" s="77"/>
    </row>
    <row r="103" spans="1:7" ht="52.8" outlineLevel="3" x14ac:dyDescent="0.3">
      <c r="A103" s="57" t="s">
        <v>58</v>
      </c>
      <c r="B103" s="56" t="s">
        <v>18</v>
      </c>
      <c r="C103" s="57"/>
      <c r="D103" s="59" t="s">
        <v>335</v>
      </c>
      <c r="E103" s="20">
        <f>E104</f>
        <v>836</v>
      </c>
      <c r="F103" s="20">
        <f t="shared" si="43"/>
        <v>836</v>
      </c>
      <c r="G103" s="77"/>
    </row>
    <row r="104" spans="1:7" ht="66" outlineLevel="4" x14ac:dyDescent="0.3">
      <c r="A104" s="57" t="s">
        <v>58</v>
      </c>
      <c r="B104" s="56" t="s">
        <v>19</v>
      </c>
      <c r="C104" s="57"/>
      <c r="D104" s="59" t="s">
        <v>336</v>
      </c>
      <c r="E104" s="20">
        <f>E105</f>
        <v>836</v>
      </c>
      <c r="F104" s="20">
        <f t="shared" si="43"/>
        <v>836</v>
      </c>
      <c r="G104" s="77"/>
    </row>
    <row r="105" spans="1:7" ht="26.4" outlineLevel="5" x14ac:dyDescent="0.3">
      <c r="A105" s="57" t="s">
        <v>58</v>
      </c>
      <c r="B105" s="56" t="s">
        <v>619</v>
      </c>
      <c r="C105" s="57"/>
      <c r="D105" s="59" t="s">
        <v>373</v>
      </c>
      <c r="E105" s="20">
        <f>E106+E107</f>
        <v>836</v>
      </c>
      <c r="F105" s="20">
        <f t="shared" ref="F105" si="44">F106+F107</f>
        <v>836</v>
      </c>
      <c r="G105" s="77"/>
    </row>
    <row r="106" spans="1:7" ht="52.8" outlineLevel="6" x14ac:dyDescent="0.3">
      <c r="A106" s="57" t="s">
        <v>58</v>
      </c>
      <c r="B106" s="56" t="s">
        <v>619</v>
      </c>
      <c r="C106" s="57" t="s">
        <v>6</v>
      </c>
      <c r="D106" s="59" t="s">
        <v>326</v>
      </c>
      <c r="E106" s="20">
        <f>'№ 5  ведомственная'!F105</f>
        <v>820.7</v>
      </c>
      <c r="F106" s="20">
        <f>'№ 5  ведомственная'!G105</f>
        <v>820.7</v>
      </c>
      <c r="G106" s="77"/>
    </row>
    <row r="107" spans="1:7" ht="26.4" outlineLevel="6" x14ac:dyDescent="0.3">
      <c r="A107" s="17" t="s">
        <v>58</v>
      </c>
      <c r="B107" s="17" t="s">
        <v>619</v>
      </c>
      <c r="C107" s="16">
        <v>200</v>
      </c>
      <c r="D107" s="59" t="s">
        <v>327</v>
      </c>
      <c r="E107" s="20">
        <f>'№ 5  ведомственная'!F106</f>
        <v>15.3</v>
      </c>
      <c r="F107" s="20">
        <f>'№ 5  ведомственная'!G106</f>
        <v>15.3</v>
      </c>
      <c r="G107" s="77"/>
    </row>
    <row r="108" spans="1:7" ht="30" customHeight="1" outlineLevel="1" x14ac:dyDescent="0.3">
      <c r="A108" s="57" t="s">
        <v>64</v>
      </c>
      <c r="B108" s="56"/>
      <c r="C108" s="57"/>
      <c r="D108" s="59" t="s">
        <v>668</v>
      </c>
      <c r="E108" s="20">
        <f>E109</f>
        <v>2070.5</v>
      </c>
      <c r="F108" s="20">
        <f t="shared" ref="F108" si="45">F109</f>
        <v>1982.4</v>
      </c>
      <c r="G108" s="77"/>
    </row>
    <row r="109" spans="1:7" ht="66" outlineLevel="2" x14ac:dyDescent="0.3">
      <c r="A109" s="57" t="s">
        <v>64</v>
      </c>
      <c r="B109" s="56" t="s">
        <v>60</v>
      </c>
      <c r="C109" s="57"/>
      <c r="D109" s="59" t="s">
        <v>291</v>
      </c>
      <c r="E109" s="20">
        <f>E115+E119+E110</f>
        <v>2070.5</v>
      </c>
      <c r="F109" s="20">
        <f t="shared" ref="F109" si="46">F115+F119+F110</f>
        <v>1982.4</v>
      </c>
      <c r="G109" s="77"/>
    </row>
    <row r="110" spans="1:7" ht="52.8" outlineLevel="3" x14ac:dyDescent="0.3">
      <c r="A110" s="57" t="s">
        <v>64</v>
      </c>
      <c r="B110" s="56" t="s">
        <v>61</v>
      </c>
      <c r="C110" s="57"/>
      <c r="D110" s="59" t="s">
        <v>374</v>
      </c>
      <c r="E110" s="20">
        <f>E111</f>
        <v>1920.5</v>
      </c>
      <c r="F110" s="20">
        <f t="shared" ref="F110:F111" si="47">F111</f>
        <v>1887</v>
      </c>
      <c r="G110" s="77"/>
    </row>
    <row r="111" spans="1:7" ht="39.6" outlineLevel="4" x14ac:dyDescent="0.3">
      <c r="A111" s="57" t="s">
        <v>64</v>
      </c>
      <c r="B111" s="56" t="s">
        <v>62</v>
      </c>
      <c r="C111" s="57"/>
      <c r="D111" s="59" t="s">
        <v>375</v>
      </c>
      <c r="E111" s="20">
        <f>E112</f>
        <v>1920.5</v>
      </c>
      <c r="F111" s="20">
        <f t="shared" si="47"/>
        <v>1887</v>
      </c>
      <c r="G111" s="77"/>
    </row>
    <row r="112" spans="1:7" ht="26.4" outlineLevel="5" x14ac:dyDescent="0.3">
      <c r="A112" s="57" t="s">
        <v>64</v>
      </c>
      <c r="B112" s="56" t="s">
        <v>63</v>
      </c>
      <c r="C112" s="57"/>
      <c r="D112" s="59" t="s">
        <v>376</v>
      </c>
      <c r="E112" s="20">
        <f>E113+E114</f>
        <v>1920.5</v>
      </c>
      <c r="F112" s="20">
        <f t="shared" ref="F112" si="48">F113+F114</f>
        <v>1887</v>
      </c>
      <c r="G112" s="77"/>
    </row>
    <row r="113" spans="1:7" ht="52.8" outlineLevel="6" x14ac:dyDescent="0.3">
      <c r="A113" s="57" t="s">
        <v>64</v>
      </c>
      <c r="B113" s="56" t="s">
        <v>63</v>
      </c>
      <c r="C113" s="57" t="s">
        <v>6</v>
      </c>
      <c r="D113" s="59" t="s">
        <v>326</v>
      </c>
      <c r="E113" s="20">
        <f>'№ 5  ведомственная'!F112</f>
        <v>1874</v>
      </c>
      <c r="F113" s="20">
        <f>'№ 5  ведомственная'!G112</f>
        <v>1843.4</v>
      </c>
      <c r="G113" s="77"/>
    </row>
    <row r="114" spans="1:7" ht="26.4" outlineLevel="6" x14ac:dyDescent="0.3">
      <c r="A114" s="57" t="s">
        <v>64</v>
      </c>
      <c r="B114" s="56" t="s">
        <v>63</v>
      </c>
      <c r="C114" s="57" t="s">
        <v>7</v>
      </c>
      <c r="D114" s="59" t="s">
        <v>327</v>
      </c>
      <c r="E114" s="20">
        <f>'№ 5  ведомственная'!F113</f>
        <v>46.5</v>
      </c>
      <c r="F114" s="20">
        <f>'№ 5  ведомственная'!G113</f>
        <v>43.6</v>
      </c>
      <c r="G114" s="77"/>
    </row>
    <row r="115" spans="1:7" ht="39.6" outlineLevel="3" x14ac:dyDescent="0.3">
      <c r="A115" s="57" t="s">
        <v>64</v>
      </c>
      <c r="B115" s="56" t="s">
        <v>65</v>
      </c>
      <c r="C115" s="57"/>
      <c r="D115" s="59" t="s">
        <v>377</v>
      </c>
      <c r="E115" s="20">
        <f>E116</f>
        <v>50</v>
      </c>
      <c r="F115" s="20">
        <f t="shared" ref="F115:F117" si="49">F116</f>
        <v>0</v>
      </c>
      <c r="G115" s="77"/>
    </row>
    <row r="116" spans="1:7" ht="52.8" outlineLevel="4" x14ac:dyDescent="0.3">
      <c r="A116" s="57" t="s">
        <v>64</v>
      </c>
      <c r="B116" s="56" t="s">
        <v>66</v>
      </c>
      <c r="C116" s="57"/>
      <c r="D116" s="59" t="s">
        <v>378</v>
      </c>
      <c r="E116" s="20">
        <f>E117</f>
        <v>50</v>
      </c>
      <c r="F116" s="20">
        <f t="shared" si="49"/>
        <v>0</v>
      </c>
      <c r="G116" s="77"/>
    </row>
    <row r="117" spans="1:7" outlineLevel="5" x14ac:dyDescent="0.3">
      <c r="A117" s="57" t="s">
        <v>64</v>
      </c>
      <c r="B117" s="56" t="s">
        <v>67</v>
      </c>
      <c r="C117" s="57"/>
      <c r="D117" s="59" t="s">
        <v>379</v>
      </c>
      <c r="E117" s="20">
        <f>E118</f>
        <v>50</v>
      </c>
      <c r="F117" s="20">
        <f t="shared" si="49"/>
        <v>0</v>
      </c>
      <c r="G117" s="77"/>
    </row>
    <row r="118" spans="1:7" ht="26.4" outlineLevel="6" x14ac:dyDescent="0.3">
      <c r="A118" s="57" t="s">
        <v>64</v>
      </c>
      <c r="B118" s="56" t="s">
        <v>67</v>
      </c>
      <c r="C118" s="57" t="s">
        <v>7</v>
      </c>
      <c r="D118" s="59" t="s">
        <v>327</v>
      </c>
      <c r="E118" s="20">
        <f>'№ 5  ведомственная'!F117</f>
        <v>50</v>
      </c>
      <c r="F118" s="20">
        <f>'№ 5  ведомственная'!G117</f>
        <v>0</v>
      </c>
      <c r="G118" s="77"/>
    </row>
    <row r="119" spans="1:7" ht="26.4" outlineLevel="3" x14ac:dyDescent="0.3">
      <c r="A119" s="57" t="s">
        <v>64</v>
      </c>
      <c r="B119" s="56" t="s">
        <v>68</v>
      </c>
      <c r="C119" s="57"/>
      <c r="D119" s="59" t="s">
        <v>380</v>
      </c>
      <c r="E119" s="20">
        <f>E120+E127</f>
        <v>100</v>
      </c>
      <c r="F119" s="20">
        <f>F120+F127</f>
        <v>95.4</v>
      </c>
      <c r="G119" s="77"/>
    </row>
    <row r="120" spans="1:7" ht="39.6" outlineLevel="4" x14ac:dyDescent="0.3">
      <c r="A120" s="57" t="s">
        <v>64</v>
      </c>
      <c r="B120" s="56" t="s">
        <v>69</v>
      </c>
      <c r="C120" s="57"/>
      <c r="D120" s="59" t="s">
        <v>381</v>
      </c>
      <c r="E120" s="20">
        <f>E121+E123+E125</f>
        <v>39</v>
      </c>
      <c r="F120" s="20">
        <f>F121+F123+F125</f>
        <v>38.200000000000003</v>
      </c>
      <c r="G120" s="77"/>
    </row>
    <row r="121" spans="1:7" outlineLevel="5" x14ac:dyDescent="0.3">
      <c r="A121" s="57" t="s">
        <v>64</v>
      </c>
      <c r="B121" s="56" t="s">
        <v>70</v>
      </c>
      <c r="C121" s="57"/>
      <c r="D121" s="59" t="s">
        <v>383</v>
      </c>
      <c r="E121" s="20">
        <f>E122</f>
        <v>14</v>
      </c>
      <c r="F121" s="20">
        <f t="shared" ref="F121" si="50">F122</f>
        <v>14</v>
      </c>
      <c r="G121" s="77"/>
    </row>
    <row r="122" spans="1:7" ht="26.4" outlineLevel="6" x14ac:dyDescent="0.3">
      <c r="A122" s="57" t="s">
        <v>64</v>
      </c>
      <c r="B122" s="56" t="s">
        <v>70</v>
      </c>
      <c r="C122" s="57" t="s">
        <v>7</v>
      </c>
      <c r="D122" s="59" t="s">
        <v>327</v>
      </c>
      <c r="E122" s="20">
        <f>'№ 5  ведомственная'!F121</f>
        <v>14</v>
      </c>
      <c r="F122" s="20">
        <f>'№ 5  ведомственная'!G121</f>
        <v>14</v>
      </c>
      <c r="G122" s="77"/>
    </row>
    <row r="123" spans="1:7" outlineLevel="5" x14ac:dyDescent="0.3">
      <c r="A123" s="57" t="s">
        <v>64</v>
      </c>
      <c r="B123" s="56" t="s">
        <v>71</v>
      </c>
      <c r="C123" s="57"/>
      <c r="D123" s="59" t="s">
        <v>384</v>
      </c>
      <c r="E123" s="20">
        <f>E124</f>
        <v>16</v>
      </c>
      <c r="F123" s="20">
        <f t="shared" ref="F123" si="51">F124</f>
        <v>16</v>
      </c>
      <c r="G123" s="77"/>
    </row>
    <row r="124" spans="1:7" ht="26.4" outlineLevel="6" x14ac:dyDescent="0.3">
      <c r="A124" s="57" t="s">
        <v>64</v>
      </c>
      <c r="B124" s="56" t="s">
        <v>71</v>
      </c>
      <c r="C124" s="57" t="s">
        <v>7</v>
      </c>
      <c r="D124" s="59" t="s">
        <v>327</v>
      </c>
      <c r="E124" s="20">
        <f>'№ 5  ведомственная'!F123</f>
        <v>16</v>
      </c>
      <c r="F124" s="20">
        <f>'№ 5  ведомственная'!G123</f>
        <v>16</v>
      </c>
      <c r="G124" s="77"/>
    </row>
    <row r="125" spans="1:7" outlineLevel="5" x14ac:dyDescent="0.3">
      <c r="A125" s="57" t="s">
        <v>64</v>
      </c>
      <c r="B125" s="56" t="s">
        <v>72</v>
      </c>
      <c r="C125" s="57"/>
      <c r="D125" s="59" t="s">
        <v>386</v>
      </c>
      <c r="E125" s="20">
        <f>E126</f>
        <v>9</v>
      </c>
      <c r="F125" s="20">
        <f t="shared" ref="F125" si="52">F126</f>
        <v>8.1999999999999993</v>
      </c>
      <c r="G125" s="77"/>
    </row>
    <row r="126" spans="1:7" ht="26.4" outlineLevel="6" x14ac:dyDescent="0.3">
      <c r="A126" s="57" t="s">
        <v>64</v>
      </c>
      <c r="B126" s="56" t="s">
        <v>72</v>
      </c>
      <c r="C126" s="57" t="s">
        <v>7</v>
      </c>
      <c r="D126" s="59" t="s">
        <v>327</v>
      </c>
      <c r="E126" s="20">
        <f>'№ 5  ведомственная'!F125</f>
        <v>9</v>
      </c>
      <c r="F126" s="20">
        <f>'№ 5  ведомственная'!G125</f>
        <v>8.1999999999999993</v>
      </c>
      <c r="G126" s="77"/>
    </row>
    <row r="127" spans="1:7" ht="39.6" outlineLevel="4" x14ac:dyDescent="0.3">
      <c r="A127" s="57" t="s">
        <v>64</v>
      </c>
      <c r="B127" s="56" t="s">
        <v>73</v>
      </c>
      <c r="C127" s="57"/>
      <c r="D127" s="59" t="s">
        <v>387</v>
      </c>
      <c r="E127" s="20">
        <f>E128</f>
        <v>61</v>
      </c>
      <c r="F127" s="20">
        <f t="shared" ref="F127:F128" si="53">F128</f>
        <v>57.2</v>
      </c>
      <c r="G127" s="77"/>
    </row>
    <row r="128" spans="1:7" ht="26.4" outlineLevel="5" x14ac:dyDescent="0.3">
      <c r="A128" s="57" t="s">
        <v>64</v>
      </c>
      <c r="B128" s="56" t="s">
        <v>74</v>
      </c>
      <c r="C128" s="57"/>
      <c r="D128" s="59" t="s">
        <v>388</v>
      </c>
      <c r="E128" s="20">
        <f>E129</f>
        <v>61</v>
      </c>
      <c r="F128" s="20">
        <f t="shared" si="53"/>
        <v>57.2</v>
      </c>
      <c r="G128" s="77"/>
    </row>
    <row r="129" spans="1:9" ht="26.4" outlineLevel="6" x14ac:dyDescent="0.3">
      <c r="A129" s="57" t="s">
        <v>64</v>
      </c>
      <c r="B129" s="56" t="s">
        <v>74</v>
      </c>
      <c r="C129" s="57" t="s">
        <v>7</v>
      </c>
      <c r="D129" s="59" t="s">
        <v>327</v>
      </c>
      <c r="E129" s="20">
        <f>'№ 5  ведомственная'!F128</f>
        <v>61</v>
      </c>
      <c r="F129" s="20">
        <f>'№ 5  ведомственная'!G128</f>
        <v>57.2</v>
      </c>
      <c r="G129" s="77"/>
    </row>
    <row r="130" spans="1:9" ht="26.4" outlineLevel="6" x14ac:dyDescent="0.3">
      <c r="A130" s="17" t="s">
        <v>632</v>
      </c>
      <c r="B130" s="17"/>
      <c r="C130" s="16"/>
      <c r="D130" s="18" t="s">
        <v>637</v>
      </c>
      <c r="E130" s="20">
        <f>E139+E131</f>
        <v>95</v>
      </c>
      <c r="F130" s="20">
        <f t="shared" ref="F130" si="54">F139+F131</f>
        <v>93</v>
      </c>
      <c r="G130" s="77"/>
    </row>
    <row r="131" spans="1:9" ht="39.6" outlineLevel="6" x14ac:dyDescent="0.3">
      <c r="A131" s="17" t="s">
        <v>632</v>
      </c>
      <c r="B131" s="17" t="s">
        <v>45</v>
      </c>
      <c r="C131" s="16"/>
      <c r="D131" s="18" t="s">
        <v>289</v>
      </c>
      <c r="E131" s="20">
        <f>E132</f>
        <v>45</v>
      </c>
      <c r="F131" s="20">
        <f>F132</f>
        <v>43</v>
      </c>
      <c r="G131" s="77"/>
    </row>
    <row r="132" spans="1:9" ht="39.6" outlineLevel="6" x14ac:dyDescent="0.3">
      <c r="A132" s="17" t="s">
        <v>632</v>
      </c>
      <c r="B132" s="17" t="s">
        <v>46</v>
      </c>
      <c r="C132" s="16"/>
      <c r="D132" s="18" t="s">
        <v>359</v>
      </c>
      <c r="E132" s="20">
        <f>E133+E136</f>
        <v>45</v>
      </c>
      <c r="F132" s="20">
        <f t="shared" ref="F132" si="55">F133+F136</f>
        <v>43</v>
      </c>
      <c r="G132" s="77"/>
    </row>
    <row r="133" spans="1:9" ht="26.4" outlineLevel="6" x14ac:dyDescent="0.3">
      <c r="A133" s="17" t="s">
        <v>632</v>
      </c>
      <c r="B133" s="17" t="s">
        <v>47</v>
      </c>
      <c r="C133" s="16"/>
      <c r="D133" s="18" t="s">
        <v>360</v>
      </c>
      <c r="E133" s="20">
        <f t="shared" ref="E133:F134" si="56">E134</f>
        <v>2</v>
      </c>
      <c r="F133" s="20">
        <f t="shared" si="56"/>
        <v>0</v>
      </c>
      <c r="G133" s="77"/>
    </row>
    <row r="134" spans="1:9" ht="26.4" outlineLevel="6" x14ac:dyDescent="0.3">
      <c r="A134" s="17" t="s">
        <v>632</v>
      </c>
      <c r="B134" s="17" t="s">
        <v>48</v>
      </c>
      <c r="C134" s="16"/>
      <c r="D134" s="18" t="s">
        <v>361</v>
      </c>
      <c r="E134" s="20">
        <f t="shared" si="56"/>
        <v>2</v>
      </c>
      <c r="F134" s="20">
        <f t="shared" si="56"/>
        <v>0</v>
      </c>
      <c r="G134" s="77"/>
    </row>
    <row r="135" spans="1:9" ht="26.4" outlineLevel="6" x14ac:dyDescent="0.3">
      <c r="A135" s="17" t="s">
        <v>632</v>
      </c>
      <c r="B135" s="17" t="s">
        <v>48</v>
      </c>
      <c r="C135" s="16" t="s">
        <v>7</v>
      </c>
      <c r="D135" s="18" t="s">
        <v>327</v>
      </c>
      <c r="E135" s="20">
        <f>'№ 5  ведомственная'!F134</f>
        <v>2</v>
      </c>
      <c r="F135" s="20">
        <f>'№ 5  ведомственная'!G134</f>
        <v>0</v>
      </c>
      <c r="G135" s="77"/>
    </row>
    <row r="136" spans="1:9" ht="26.4" outlineLevel="6" x14ac:dyDescent="0.3">
      <c r="A136" s="17" t="s">
        <v>632</v>
      </c>
      <c r="B136" s="17" t="s">
        <v>49</v>
      </c>
      <c r="C136" s="16"/>
      <c r="D136" s="18" t="s">
        <v>362</v>
      </c>
      <c r="E136" s="20">
        <f t="shared" ref="E136:F137" si="57">E137</f>
        <v>43</v>
      </c>
      <c r="F136" s="20">
        <f t="shared" si="57"/>
        <v>43</v>
      </c>
      <c r="G136" s="77"/>
    </row>
    <row r="137" spans="1:9" ht="26.4" outlineLevel="6" x14ac:dyDescent="0.3">
      <c r="A137" s="17" t="s">
        <v>632</v>
      </c>
      <c r="B137" s="17" t="s">
        <v>50</v>
      </c>
      <c r="C137" s="16"/>
      <c r="D137" s="18" t="s">
        <v>363</v>
      </c>
      <c r="E137" s="20">
        <f t="shared" si="57"/>
        <v>43</v>
      </c>
      <c r="F137" s="20">
        <f t="shared" si="57"/>
        <v>43</v>
      </c>
      <c r="G137" s="77"/>
    </row>
    <row r="138" spans="1:9" ht="52.8" outlineLevel="6" x14ac:dyDescent="0.3">
      <c r="A138" s="17" t="s">
        <v>632</v>
      </c>
      <c r="B138" s="17" t="s">
        <v>50</v>
      </c>
      <c r="C138" s="16">
        <v>100</v>
      </c>
      <c r="D138" s="18" t="s">
        <v>326</v>
      </c>
      <c r="E138" s="20">
        <f>'№ 5  ведомственная'!F137</f>
        <v>43</v>
      </c>
      <c r="F138" s="20">
        <f>'№ 5  ведомственная'!G137</f>
        <v>43</v>
      </c>
      <c r="G138" s="77"/>
    </row>
    <row r="139" spans="1:9" ht="52.8" outlineLevel="6" x14ac:dyDescent="0.3">
      <c r="A139" s="17" t="s">
        <v>632</v>
      </c>
      <c r="B139" s="17" t="s">
        <v>633</v>
      </c>
      <c r="C139" s="16"/>
      <c r="D139" s="18" t="s">
        <v>638</v>
      </c>
      <c r="E139" s="20">
        <f>E140</f>
        <v>50</v>
      </c>
      <c r="F139" s="20">
        <f t="shared" ref="F139" si="58">F140</f>
        <v>50</v>
      </c>
      <c r="G139" s="77"/>
    </row>
    <row r="140" spans="1:9" ht="79.2" outlineLevel="6" x14ac:dyDescent="0.3">
      <c r="A140" s="17" t="s">
        <v>632</v>
      </c>
      <c r="B140" s="17" t="s">
        <v>634</v>
      </c>
      <c r="C140" s="16"/>
      <c r="D140" s="18" t="s">
        <v>643</v>
      </c>
      <c r="E140" s="20">
        <f>E141</f>
        <v>50</v>
      </c>
      <c r="F140" s="20">
        <f t="shared" ref="F140" si="59">F141</f>
        <v>50</v>
      </c>
      <c r="G140" s="77"/>
    </row>
    <row r="141" spans="1:9" ht="26.4" outlineLevel="6" x14ac:dyDescent="0.3">
      <c r="A141" s="17" t="s">
        <v>632</v>
      </c>
      <c r="B141" s="17" t="s">
        <v>635</v>
      </c>
      <c r="C141" s="16"/>
      <c r="D141" s="18" t="s">
        <v>639</v>
      </c>
      <c r="E141" s="20">
        <f>E142</f>
        <v>50</v>
      </c>
      <c r="F141" s="20">
        <f t="shared" ref="F141" si="60">F142</f>
        <v>50</v>
      </c>
      <c r="G141" s="77"/>
    </row>
    <row r="142" spans="1:9" ht="26.4" outlineLevel="6" x14ac:dyDescent="0.3">
      <c r="A142" s="17" t="s">
        <v>632</v>
      </c>
      <c r="B142" s="17" t="s">
        <v>636</v>
      </c>
      <c r="C142" s="16"/>
      <c r="D142" s="18" t="s">
        <v>640</v>
      </c>
      <c r="E142" s="20">
        <f>E143</f>
        <v>50</v>
      </c>
      <c r="F142" s="20">
        <f t="shared" ref="F142" si="61">F143</f>
        <v>50</v>
      </c>
      <c r="G142" s="77"/>
    </row>
    <row r="143" spans="1:9" ht="26.4" outlineLevel="6" x14ac:dyDescent="0.3">
      <c r="A143" s="17" t="s">
        <v>632</v>
      </c>
      <c r="B143" s="17" t="s">
        <v>636</v>
      </c>
      <c r="C143" s="16">
        <v>200</v>
      </c>
      <c r="D143" s="18" t="s">
        <v>327</v>
      </c>
      <c r="E143" s="20">
        <f>'№ 5  ведомственная'!F142</f>
        <v>50</v>
      </c>
      <c r="F143" s="20">
        <f>'№ 5  ведомственная'!G142</f>
        <v>50</v>
      </c>
      <c r="G143" s="77"/>
    </row>
    <row r="144" spans="1:9" s="29" customFormat="1" x14ac:dyDescent="0.3">
      <c r="A144" s="60" t="s">
        <v>75</v>
      </c>
      <c r="B144" s="61"/>
      <c r="C144" s="60"/>
      <c r="D144" s="62" t="s">
        <v>273</v>
      </c>
      <c r="E144" s="63">
        <f>E145+E154+E162+E190</f>
        <v>104919.9</v>
      </c>
      <c r="F144" s="63">
        <f t="shared" ref="F144" si="62">F145+F154+F162+F190</f>
        <v>90332.9</v>
      </c>
      <c r="G144" s="86"/>
      <c r="H144" s="4"/>
      <c r="I144" s="4"/>
    </row>
    <row r="145" spans="1:7" outlineLevel="1" x14ac:dyDescent="0.3">
      <c r="A145" s="57" t="s">
        <v>167</v>
      </c>
      <c r="B145" s="56"/>
      <c r="C145" s="57"/>
      <c r="D145" s="59" t="s">
        <v>310</v>
      </c>
      <c r="E145" s="20">
        <f>E146</f>
        <v>90</v>
      </c>
      <c r="F145" s="20">
        <f t="shared" ref="F145:F146" si="63">F146</f>
        <v>65.300000000000011</v>
      </c>
      <c r="G145" s="87"/>
    </row>
    <row r="146" spans="1:7" ht="39.6" outlineLevel="2" x14ac:dyDescent="0.3">
      <c r="A146" s="57" t="s">
        <v>167</v>
      </c>
      <c r="B146" s="56" t="s">
        <v>157</v>
      </c>
      <c r="C146" s="57"/>
      <c r="D146" s="59" t="s">
        <v>308</v>
      </c>
      <c r="E146" s="20">
        <f>E147</f>
        <v>90</v>
      </c>
      <c r="F146" s="20">
        <f t="shared" si="63"/>
        <v>65.300000000000011</v>
      </c>
      <c r="G146" s="77"/>
    </row>
    <row r="147" spans="1:7" ht="26.4" outlineLevel="3" x14ac:dyDescent="0.3">
      <c r="A147" s="57" t="s">
        <v>167</v>
      </c>
      <c r="B147" s="56" t="s">
        <v>168</v>
      </c>
      <c r="C147" s="57"/>
      <c r="D147" s="59" t="s">
        <v>464</v>
      </c>
      <c r="E147" s="20">
        <f>E148+E151</f>
        <v>90</v>
      </c>
      <c r="F147" s="20">
        <f t="shared" ref="F147" si="64">F148+F151</f>
        <v>65.300000000000011</v>
      </c>
      <c r="G147" s="77"/>
    </row>
    <row r="148" spans="1:7" ht="39.6" outlineLevel="4" x14ac:dyDescent="0.3">
      <c r="A148" s="16" t="s">
        <v>167</v>
      </c>
      <c r="B148" s="17" t="s">
        <v>219</v>
      </c>
      <c r="C148" s="16"/>
      <c r="D148" s="18" t="s">
        <v>504</v>
      </c>
      <c r="E148" s="9">
        <f>E149</f>
        <v>50</v>
      </c>
      <c r="F148" s="9">
        <f t="shared" ref="F148:F149" si="65">F149</f>
        <v>44.7</v>
      </c>
      <c r="G148" s="77"/>
    </row>
    <row r="149" spans="1:7" ht="26.4" outlineLevel="5" x14ac:dyDescent="0.3">
      <c r="A149" s="16" t="s">
        <v>167</v>
      </c>
      <c r="B149" s="17" t="s">
        <v>220</v>
      </c>
      <c r="C149" s="16"/>
      <c r="D149" s="18" t="s">
        <v>505</v>
      </c>
      <c r="E149" s="9">
        <f>E150</f>
        <v>50</v>
      </c>
      <c r="F149" s="9">
        <f t="shared" si="65"/>
        <v>44.7</v>
      </c>
      <c r="G149" s="77"/>
    </row>
    <row r="150" spans="1:7" ht="52.8" outlineLevel="6" x14ac:dyDescent="0.3">
      <c r="A150" s="16" t="s">
        <v>167</v>
      </c>
      <c r="B150" s="17" t="s">
        <v>220</v>
      </c>
      <c r="C150" s="16">
        <v>100</v>
      </c>
      <c r="D150" s="18" t="s">
        <v>326</v>
      </c>
      <c r="E150" s="9">
        <f>'№ 5  ведомственная'!F490</f>
        <v>50</v>
      </c>
      <c r="F150" s="9">
        <f>'№ 5  ведомственная'!G490</f>
        <v>44.7</v>
      </c>
      <c r="G150" s="77"/>
    </row>
    <row r="151" spans="1:7" ht="26.4" outlineLevel="4" x14ac:dyDescent="0.3">
      <c r="A151" s="16" t="s">
        <v>167</v>
      </c>
      <c r="B151" s="17" t="s">
        <v>169</v>
      </c>
      <c r="C151" s="16"/>
      <c r="D151" s="18" t="s">
        <v>465</v>
      </c>
      <c r="E151" s="9">
        <f>E152</f>
        <v>40</v>
      </c>
      <c r="F151" s="9">
        <f t="shared" ref="F151:F152" si="66">F152</f>
        <v>20.6</v>
      </c>
      <c r="G151" s="77"/>
    </row>
    <row r="152" spans="1:7" ht="26.4" outlineLevel="5" x14ac:dyDescent="0.3">
      <c r="A152" s="16" t="s">
        <v>167</v>
      </c>
      <c r="B152" s="17" t="s">
        <v>170</v>
      </c>
      <c r="C152" s="16"/>
      <c r="D152" s="18" t="s">
        <v>466</v>
      </c>
      <c r="E152" s="9">
        <f>E153</f>
        <v>40</v>
      </c>
      <c r="F152" s="9">
        <f t="shared" si="66"/>
        <v>20.6</v>
      </c>
      <c r="G152" s="77"/>
    </row>
    <row r="153" spans="1:7" ht="26.4" outlineLevel="6" x14ac:dyDescent="0.3">
      <c r="A153" s="16" t="s">
        <v>167</v>
      </c>
      <c r="B153" s="17" t="s">
        <v>170</v>
      </c>
      <c r="C153" s="16" t="s">
        <v>39</v>
      </c>
      <c r="D153" s="18" t="s">
        <v>353</v>
      </c>
      <c r="E153" s="9">
        <f>'№ 5  ведомственная'!F340</f>
        <v>40</v>
      </c>
      <c r="F153" s="9">
        <f>'№ 5  ведомственная'!G340</f>
        <v>20.6</v>
      </c>
      <c r="G153" s="77"/>
    </row>
    <row r="154" spans="1:7" outlineLevel="1" x14ac:dyDescent="0.3">
      <c r="A154" s="16" t="s">
        <v>80</v>
      </c>
      <c r="B154" s="17"/>
      <c r="C154" s="16"/>
      <c r="D154" s="18" t="s">
        <v>293</v>
      </c>
      <c r="E154" s="9">
        <f>E155</f>
        <v>14429.5</v>
      </c>
      <c r="F154" s="9">
        <f t="shared" ref="F154:F156" si="67">F155</f>
        <v>12310.900000000001</v>
      </c>
      <c r="G154" s="77"/>
    </row>
    <row r="155" spans="1:7" ht="52.8" outlineLevel="2" x14ac:dyDescent="0.3">
      <c r="A155" s="16" t="s">
        <v>80</v>
      </c>
      <c r="B155" s="17" t="s">
        <v>77</v>
      </c>
      <c r="C155" s="16"/>
      <c r="D155" s="18" t="s">
        <v>292</v>
      </c>
      <c r="E155" s="9">
        <f>E156</f>
        <v>14429.5</v>
      </c>
      <c r="F155" s="9">
        <f t="shared" si="67"/>
        <v>12310.900000000001</v>
      </c>
      <c r="G155" s="77"/>
    </row>
    <row r="156" spans="1:7" ht="26.4" outlineLevel="3" x14ac:dyDescent="0.3">
      <c r="A156" s="16" t="s">
        <v>80</v>
      </c>
      <c r="B156" s="17" t="s">
        <v>81</v>
      </c>
      <c r="C156" s="16"/>
      <c r="D156" s="18" t="s">
        <v>392</v>
      </c>
      <c r="E156" s="9">
        <f>E157</f>
        <v>14429.5</v>
      </c>
      <c r="F156" s="9">
        <f t="shared" si="67"/>
        <v>12310.900000000001</v>
      </c>
      <c r="G156" s="77"/>
    </row>
    <row r="157" spans="1:7" outlineLevel="4" x14ac:dyDescent="0.3">
      <c r="A157" s="16" t="s">
        <v>80</v>
      </c>
      <c r="B157" s="17" t="s">
        <v>82</v>
      </c>
      <c r="C157" s="16"/>
      <c r="D157" s="18" t="s">
        <v>393</v>
      </c>
      <c r="E157" s="9">
        <f>E158+E160</f>
        <v>14429.5</v>
      </c>
      <c r="F157" s="9">
        <f t="shared" ref="F157" si="68">F158+F160</f>
        <v>12310.900000000001</v>
      </c>
      <c r="G157" s="77"/>
    </row>
    <row r="158" spans="1:7" ht="39.6" outlineLevel="5" x14ac:dyDescent="0.3">
      <c r="A158" s="16" t="s">
        <v>80</v>
      </c>
      <c r="B158" s="17" t="s">
        <v>83</v>
      </c>
      <c r="C158" s="16"/>
      <c r="D158" s="18" t="s">
        <v>394</v>
      </c>
      <c r="E158" s="9">
        <f>E159</f>
        <v>2885.8999999999996</v>
      </c>
      <c r="F158" s="9">
        <f t="shared" ref="F158" si="69">F159</f>
        <v>2124.8000000000002</v>
      </c>
      <c r="G158" s="77"/>
    </row>
    <row r="159" spans="1:7" ht="26.4" outlineLevel="6" x14ac:dyDescent="0.3">
      <c r="A159" s="16" t="s">
        <v>80</v>
      </c>
      <c r="B159" s="17" t="s">
        <v>83</v>
      </c>
      <c r="C159" s="16" t="s">
        <v>7</v>
      </c>
      <c r="D159" s="18" t="s">
        <v>327</v>
      </c>
      <c r="E159" s="9">
        <f>'№ 5  ведомственная'!F149</f>
        <v>2885.8999999999996</v>
      </c>
      <c r="F159" s="9">
        <f>'№ 5  ведомственная'!G149</f>
        <v>2124.8000000000002</v>
      </c>
      <c r="G159" s="77"/>
    </row>
    <row r="160" spans="1:7" ht="39.6" outlineLevel="6" x14ac:dyDescent="0.3">
      <c r="A160" s="17" t="s">
        <v>80</v>
      </c>
      <c r="B160" s="17" t="s">
        <v>589</v>
      </c>
      <c r="C160" s="16"/>
      <c r="D160" s="18" t="s">
        <v>394</v>
      </c>
      <c r="E160" s="9">
        <f>E161</f>
        <v>11543.6</v>
      </c>
      <c r="F160" s="9">
        <f t="shared" ref="F160" si="70">F161</f>
        <v>10186.1</v>
      </c>
      <c r="G160" s="77"/>
    </row>
    <row r="161" spans="1:7" ht="26.4" outlineLevel="6" x14ac:dyDescent="0.3">
      <c r="A161" s="17" t="s">
        <v>80</v>
      </c>
      <c r="B161" s="17" t="s">
        <v>589</v>
      </c>
      <c r="C161" s="16" t="s">
        <v>7</v>
      </c>
      <c r="D161" s="18" t="s">
        <v>327</v>
      </c>
      <c r="E161" s="9">
        <f>'№ 5  ведомственная'!F151</f>
        <v>11543.6</v>
      </c>
      <c r="F161" s="9">
        <f>'№ 5  ведомственная'!G151</f>
        <v>10186.1</v>
      </c>
      <c r="G161" s="77"/>
    </row>
    <row r="162" spans="1:7" outlineLevel="1" x14ac:dyDescent="0.3">
      <c r="A162" s="16" t="s">
        <v>84</v>
      </c>
      <c r="B162" s="17"/>
      <c r="C162" s="16"/>
      <c r="D162" s="18" t="s">
        <v>294</v>
      </c>
      <c r="E162" s="9">
        <f>E163</f>
        <v>89871.4</v>
      </c>
      <c r="F162" s="9">
        <f t="shared" ref="F162" si="71">F163</f>
        <v>77486.8</v>
      </c>
      <c r="G162" s="77"/>
    </row>
    <row r="163" spans="1:7" ht="52.8" outlineLevel="2" x14ac:dyDescent="0.3">
      <c r="A163" s="16" t="s">
        <v>84</v>
      </c>
      <c r="B163" s="17" t="s">
        <v>77</v>
      </c>
      <c r="C163" s="16"/>
      <c r="D163" s="18" t="s">
        <v>292</v>
      </c>
      <c r="E163" s="9">
        <f>E164+E184</f>
        <v>89871.4</v>
      </c>
      <c r="F163" s="9">
        <f t="shared" ref="F163" si="72">F164+F184</f>
        <v>77486.8</v>
      </c>
      <c r="G163" s="77"/>
    </row>
    <row r="164" spans="1:7" ht="26.4" outlineLevel="3" x14ac:dyDescent="0.3">
      <c r="A164" s="16" t="s">
        <v>84</v>
      </c>
      <c r="B164" s="17" t="s">
        <v>81</v>
      </c>
      <c r="C164" s="16"/>
      <c r="D164" s="18" t="s">
        <v>392</v>
      </c>
      <c r="E164" s="9">
        <f>E165+E174+E179</f>
        <v>87192</v>
      </c>
      <c r="F164" s="9">
        <f>F165+F174+F179</f>
        <v>76877.100000000006</v>
      </c>
      <c r="G164" s="77"/>
    </row>
    <row r="165" spans="1:7" ht="39.6" outlineLevel="4" x14ac:dyDescent="0.3">
      <c r="A165" s="16" t="s">
        <v>84</v>
      </c>
      <c r="B165" s="17" t="s">
        <v>85</v>
      </c>
      <c r="C165" s="16"/>
      <c r="D165" s="18" t="s">
        <v>395</v>
      </c>
      <c r="E165" s="9">
        <f>E166+E168+E170+E172</f>
        <v>23954.9</v>
      </c>
      <c r="F165" s="9">
        <f t="shared" ref="F165" si="73">F166+F168+F170+F172</f>
        <v>23502.5</v>
      </c>
      <c r="G165" s="77"/>
    </row>
    <row r="166" spans="1:7" ht="66" outlineLevel="5" x14ac:dyDescent="0.3">
      <c r="A166" s="16" t="s">
        <v>84</v>
      </c>
      <c r="B166" s="17" t="s">
        <v>86</v>
      </c>
      <c r="C166" s="16"/>
      <c r="D166" s="18" t="s">
        <v>396</v>
      </c>
      <c r="E166" s="9">
        <f>E167</f>
        <v>10348.700000000001</v>
      </c>
      <c r="F166" s="9">
        <f t="shared" ref="F166" si="74">F167</f>
        <v>9997.5</v>
      </c>
      <c r="G166" s="77"/>
    </row>
    <row r="167" spans="1:7" ht="26.4" outlineLevel="6" x14ac:dyDescent="0.3">
      <c r="A167" s="16" t="s">
        <v>84</v>
      </c>
      <c r="B167" s="17" t="s">
        <v>86</v>
      </c>
      <c r="C167" s="16" t="s">
        <v>7</v>
      </c>
      <c r="D167" s="18" t="s">
        <v>327</v>
      </c>
      <c r="E167" s="9">
        <f>'№ 5  ведомственная'!F157</f>
        <v>10348.700000000001</v>
      </c>
      <c r="F167" s="9">
        <f>'№ 5  ведомственная'!G157</f>
        <v>9997.5</v>
      </c>
      <c r="G167" s="77"/>
    </row>
    <row r="168" spans="1:7" ht="39.6" outlineLevel="5" x14ac:dyDescent="0.3">
      <c r="A168" s="16" t="s">
        <v>84</v>
      </c>
      <c r="B168" s="17" t="s">
        <v>87</v>
      </c>
      <c r="C168" s="16"/>
      <c r="D168" s="18" t="s">
        <v>397</v>
      </c>
      <c r="E168" s="9">
        <f>E169</f>
        <v>7180</v>
      </c>
      <c r="F168" s="9">
        <f t="shared" ref="F168" si="75">F169</f>
        <v>7080</v>
      </c>
      <c r="G168" s="77"/>
    </row>
    <row r="169" spans="1:7" ht="26.4" outlineLevel="6" x14ac:dyDescent="0.3">
      <c r="A169" s="16" t="s">
        <v>84</v>
      </c>
      <c r="B169" s="17" t="s">
        <v>87</v>
      </c>
      <c r="C169" s="16" t="s">
        <v>39</v>
      </c>
      <c r="D169" s="18" t="s">
        <v>353</v>
      </c>
      <c r="E169" s="9">
        <f>'№ 5  ведомственная'!F159</f>
        <v>7180</v>
      </c>
      <c r="F169" s="9">
        <f>'№ 5  ведомственная'!G159</f>
        <v>7080</v>
      </c>
      <c r="G169" s="77"/>
    </row>
    <row r="170" spans="1:7" ht="26.4" outlineLevel="5" x14ac:dyDescent="0.3">
      <c r="A170" s="16" t="s">
        <v>84</v>
      </c>
      <c r="B170" s="17" t="s">
        <v>88</v>
      </c>
      <c r="C170" s="16"/>
      <c r="D170" s="18" t="s">
        <v>398</v>
      </c>
      <c r="E170" s="9">
        <f>E171</f>
        <v>1996.1999999999998</v>
      </c>
      <c r="F170" s="9">
        <f t="shared" ref="F170" si="76">F171</f>
        <v>1995.2</v>
      </c>
      <c r="G170" s="77"/>
    </row>
    <row r="171" spans="1:7" ht="26.4" outlineLevel="6" x14ac:dyDescent="0.3">
      <c r="A171" s="16" t="s">
        <v>84</v>
      </c>
      <c r="B171" s="17" t="s">
        <v>88</v>
      </c>
      <c r="C171" s="16" t="s">
        <v>7</v>
      </c>
      <c r="D171" s="18" t="s">
        <v>327</v>
      </c>
      <c r="E171" s="9">
        <f>'№ 5  ведомственная'!F161</f>
        <v>1996.1999999999998</v>
      </c>
      <c r="F171" s="9">
        <f>'№ 5  ведомственная'!G161</f>
        <v>1995.2</v>
      </c>
      <c r="G171" s="77"/>
    </row>
    <row r="172" spans="1:7" ht="52.8" outlineLevel="5" x14ac:dyDescent="0.3">
      <c r="A172" s="16" t="s">
        <v>84</v>
      </c>
      <c r="B172" s="17" t="s">
        <v>89</v>
      </c>
      <c r="C172" s="16"/>
      <c r="D172" s="18" t="s">
        <v>399</v>
      </c>
      <c r="E172" s="9">
        <f>E173</f>
        <v>4430</v>
      </c>
      <c r="F172" s="9">
        <f t="shared" ref="F172" si="77">F173</f>
        <v>4429.8</v>
      </c>
      <c r="G172" s="77"/>
    </row>
    <row r="173" spans="1:7" ht="26.4" outlineLevel="6" x14ac:dyDescent="0.3">
      <c r="A173" s="16" t="s">
        <v>84</v>
      </c>
      <c r="B173" s="17" t="s">
        <v>89</v>
      </c>
      <c r="C173" s="16" t="s">
        <v>7</v>
      </c>
      <c r="D173" s="18" t="s">
        <v>327</v>
      </c>
      <c r="E173" s="9">
        <f>'№ 5  ведомственная'!F163</f>
        <v>4430</v>
      </c>
      <c r="F173" s="9">
        <f>'№ 5  ведомственная'!G163</f>
        <v>4429.8</v>
      </c>
      <c r="G173" s="77"/>
    </row>
    <row r="174" spans="1:7" ht="26.4" outlineLevel="4" x14ac:dyDescent="0.3">
      <c r="A174" s="16" t="s">
        <v>84</v>
      </c>
      <c r="B174" s="17" t="s">
        <v>90</v>
      </c>
      <c r="C174" s="16"/>
      <c r="D174" s="18" t="s">
        <v>657</v>
      </c>
      <c r="E174" s="9">
        <f>E178+E175</f>
        <v>58720.7</v>
      </c>
      <c r="F174" s="9">
        <f t="shared" ref="F174" si="78">F178+F175</f>
        <v>50095.8</v>
      </c>
      <c r="G174" s="77"/>
    </row>
    <row r="175" spans="1:7" ht="26.4" outlineLevel="4" x14ac:dyDescent="0.3">
      <c r="A175" s="17" t="s">
        <v>84</v>
      </c>
      <c r="B175" s="17" t="s">
        <v>590</v>
      </c>
      <c r="C175" s="16"/>
      <c r="D175" s="18" t="s">
        <v>622</v>
      </c>
      <c r="E175" s="9">
        <f>E176</f>
        <v>47604</v>
      </c>
      <c r="F175" s="9">
        <f t="shared" ref="F175" si="79">F176</f>
        <v>39718</v>
      </c>
      <c r="G175" s="77"/>
    </row>
    <row r="176" spans="1:7" ht="26.4" outlineLevel="4" x14ac:dyDescent="0.3">
      <c r="A176" s="17" t="s">
        <v>84</v>
      </c>
      <c r="B176" s="17" t="s">
        <v>590</v>
      </c>
      <c r="C176" s="16">
        <v>200</v>
      </c>
      <c r="D176" s="18" t="s">
        <v>327</v>
      </c>
      <c r="E176" s="9">
        <f>'№ 5  ведомственная'!F166</f>
        <v>47604</v>
      </c>
      <c r="F176" s="9">
        <f>'№ 5  ведомственная'!G166</f>
        <v>39718</v>
      </c>
      <c r="G176" s="77"/>
    </row>
    <row r="177" spans="1:7" ht="26.4" outlineLevel="5" x14ac:dyDescent="0.3">
      <c r="A177" s="16" t="s">
        <v>84</v>
      </c>
      <c r="B177" s="17" t="s">
        <v>91</v>
      </c>
      <c r="C177" s="16"/>
      <c r="D177" s="18" t="s">
        <v>623</v>
      </c>
      <c r="E177" s="9">
        <f>E178</f>
        <v>11116.7</v>
      </c>
      <c r="F177" s="9">
        <f t="shared" ref="F177" si="80">F178</f>
        <v>10377.799999999999</v>
      </c>
      <c r="G177" s="77"/>
    </row>
    <row r="178" spans="1:7" ht="26.4" outlineLevel="6" x14ac:dyDescent="0.3">
      <c r="A178" s="16" t="s">
        <v>84</v>
      </c>
      <c r="B178" s="17" t="s">
        <v>91</v>
      </c>
      <c r="C178" s="16" t="s">
        <v>7</v>
      </c>
      <c r="D178" s="18" t="s">
        <v>327</v>
      </c>
      <c r="E178" s="9">
        <f>'№ 5  ведомственная'!F168</f>
        <v>11116.7</v>
      </c>
      <c r="F178" s="9">
        <f>'№ 5  ведомственная'!G168</f>
        <v>10377.799999999999</v>
      </c>
      <c r="G178" s="77"/>
    </row>
    <row r="179" spans="1:7" ht="39.6" outlineLevel="4" x14ac:dyDescent="0.3">
      <c r="A179" s="16" t="s">
        <v>84</v>
      </c>
      <c r="B179" s="17" t="s">
        <v>92</v>
      </c>
      <c r="C179" s="16"/>
      <c r="D179" s="18" t="s">
        <v>658</v>
      </c>
      <c r="E179" s="9">
        <f>E182+E180</f>
        <v>4516.3999999999996</v>
      </c>
      <c r="F179" s="9">
        <f t="shared" ref="F179" si="81">F182+F180</f>
        <v>3278.8</v>
      </c>
      <c r="G179" s="77"/>
    </row>
    <row r="180" spans="1:7" ht="26.4" outlineLevel="4" x14ac:dyDescent="0.3">
      <c r="A180" s="17" t="s">
        <v>84</v>
      </c>
      <c r="B180" s="17" t="s">
        <v>591</v>
      </c>
      <c r="C180" s="16"/>
      <c r="D180" s="18" t="s">
        <v>592</v>
      </c>
      <c r="E180" s="9">
        <f>E181</f>
        <v>3613.1</v>
      </c>
      <c r="F180" s="9">
        <f t="shared" ref="F180" si="82">F181</f>
        <v>2387.5</v>
      </c>
      <c r="G180" s="77"/>
    </row>
    <row r="181" spans="1:7" ht="26.4" outlineLevel="4" x14ac:dyDescent="0.3">
      <c r="A181" s="17" t="s">
        <v>84</v>
      </c>
      <c r="B181" s="17" t="s">
        <v>591</v>
      </c>
      <c r="C181" s="16" t="s">
        <v>7</v>
      </c>
      <c r="D181" s="18" t="s">
        <v>327</v>
      </c>
      <c r="E181" s="9">
        <f>'№ 5  ведомственная'!F170</f>
        <v>3613.1</v>
      </c>
      <c r="F181" s="9">
        <f>'№ 5  ведомственная'!G170</f>
        <v>2387.5</v>
      </c>
      <c r="G181" s="77"/>
    </row>
    <row r="182" spans="1:7" ht="26.4" outlineLevel="5" x14ac:dyDescent="0.3">
      <c r="A182" s="16" t="s">
        <v>84</v>
      </c>
      <c r="B182" s="17" t="s">
        <v>93</v>
      </c>
      <c r="C182" s="16"/>
      <c r="D182" s="18" t="s">
        <v>402</v>
      </c>
      <c r="E182" s="9">
        <f>E183</f>
        <v>903.3</v>
      </c>
      <c r="F182" s="9">
        <f t="shared" ref="F182" si="83">F183</f>
        <v>891.3</v>
      </c>
      <c r="G182" s="77"/>
    </row>
    <row r="183" spans="1:7" ht="26.4" outlineLevel="6" x14ac:dyDescent="0.3">
      <c r="A183" s="16" t="s">
        <v>84</v>
      </c>
      <c r="B183" s="17" t="s">
        <v>93</v>
      </c>
      <c r="C183" s="16" t="s">
        <v>7</v>
      </c>
      <c r="D183" s="18" t="s">
        <v>327</v>
      </c>
      <c r="E183" s="9">
        <f>'№ 5  ведомственная'!F173</f>
        <v>903.3</v>
      </c>
      <c r="F183" s="9">
        <f>'№ 5  ведомственная'!G173</f>
        <v>891.3</v>
      </c>
      <c r="G183" s="77"/>
    </row>
    <row r="184" spans="1:7" ht="26.4" outlineLevel="3" x14ac:dyDescent="0.3">
      <c r="A184" s="16" t="s">
        <v>84</v>
      </c>
      <c r="B184" s="17" t="s">
        <v>94</v>
      </c>
      <c r="C184" s="16"/>
      <c r="D184" s="18" t="s">
        <v>403</v>
      </c>
      <c r="E184" s="9">
        <f>E185+E186</f>
        <v>2679.4</v>
      </c>
      <c r="F184" s="9">
        <f t="shared" ref="F184" si="84">F185+F186</f>
        <v>609.70000000000005</v>
      </c>
      <c r="G184" s="77"/>
    </row>
    <row r="185" spans="1:7" ht="52.8" outlineLevel="4" x14ac:dyDescent="0.3">
      <c r="A185" s="16" t="s">
        <v>84</v>
      </c>
      <c r="B185" s="17" t="s">
        <v>95</v>
      </c>
      <c r="C185" s="16"/>
      <c r="D185" s="18" t="s">
        <v>659</v>
      </c>
      <c r="E185" s="9">
        <f>E188</f>
        <v>151.10000000000005</v>
      </c>
      <c r="F185" s="9">
        <f t="shared" ref="F185" si="85">F188</f>
        <v>121.9</v>
      </c>
      <c r="G185" s="77"/>
    </row>
    <row r="186" spans="1:7" ht="39.6" outlineLevel="4" x14ac:dyDescent="0.3">
      <c r="A186" s="17" t="s">
        <v>84</v>
      </c>
      <c r="B186" s="17" t="s">
        <v>593</v>
      </c>
      <c r="C186" s="16"/>
      <c r="D186" s="18" t="s">
        <v>594</v>
      </c>
      <c r="E186" s="9">
        <f>E187</f>
        <v>2528.3000000000002</v>
      </c>
      <c r="F186" s="9">
        <f t="shared" ref="F186" si="86">F187</f>
        <v>487.8</v>
      </c>
      <c r="G186" s="77"/>
    </row>
    <row r="187" spans="1:7" ht="26.4" outlineLevel="4" x14ac:dyDescent="0.3">
      <c r="A187" s="17" t="s">
        <v>84</v>
      </c>
      <c r="B187" s="17" t="s">
        <v>593</v>
      </c>
      <c r="C187" s="16" t="s">
        <v>7</v>
      </c>
      <c r="D187" s="18" t="s">
        <v>327</v>
      </c>
      <c r="E187" s="9">
        <f>'№ 5  ведомственная'!F177</f>
        <v>2528.3000000000002</v>
      </c>
      <c r="F187" s="9">
        <f>'№ 5  ведомственная'!G177</f>
        <v>487.8</v>
      </c>
      <c r="G187" s="77"/>
    </row>
    <row r="188" spans="1:7" ht="39.6" outlineLevel="5" x14ac:dyDescent="0.3">
      <c r="A188" s="16" t="s">
        <v>84</v>
      </c>
      <c r="B188" s="17" t="s">
        <v>96</v>
      </c>
      <c r="C188" s="16"/>
      <c r="D188" s="18" t="s">
        <v>406</v>
      </c>
      <c r="E188" s="9">
        <f>E189</f>
        <v>151.10000000000005</v>
      </c>
      <c r="F188" s="9">
        <f t="shared" ref="F188" si="87">F189</f>
        <v>121.9</v>
      </c>
      <c r="G188" s="77"/>
    </row>
    <row r="189" spans="1:7" ht="26.4" outlineLevel="6" x14ac:dyDescent="0.3">
      <c r="A189" s="16" t="s">
        <v>84</v>
      </c>
      <c r="B189" s="17" t="s">
        <v>96</v>
      </c>
      <c r="C189" s="16" t="s">
        <v>7</v>
      </c>
      <c r="D189" s="18" t="s">
        <v>327</v>
      </c>
      <c r="E189" s="9">
        <f>'№ 5  ведомственная'!F179</f>
        <v>151.10000000000005</v>
      </c>
      <c r="F189" s="9">
        <f>'№ 5  ведомственная'!G179</f>
        <v>121.9</v>
      </c>
      <c r="G189" s="77"/>
    </row>
    <row r="190" spans="1:7" outlineLevel="1" x14ac:dyDescent="0.3">
      <c r="A190" s="16" t="s">
        <v>98</v>
      </c>
      <c r="B190" s="17"/>
      <c r="C190" s="16"/>
      <c r="D190" s="18" t="s">
        <v>295</v>
      </c>
      <c r="E190" s="9">
        <f>E191+E196</f>
        <v>529</v>
      </c>
      <c r="F190" s="9">
        <f>F191+F196</f>
        <v>469.90000000000003</v>
      </c>
      <c r="G190" s="77"/>
    </row>
    <row r="191" spans="1:7" ht="52.8" outlineLevel="2" x14ac:dyDescent="0.3">
      <c r="A191" s="16" t="s">
        <v>98</v>
      </c>
      <c r="B191" s="17" t="s">
        <v>29</v>
      </c>
      <c r="C191" s="16"/>
      <c r="D191" s="18" t="s">
        <v>288</v>
      </c>
      <c r="E191" s="9">
        <f>E192</f>
        <v>348</v>
      </c>
      <c r="F191" s="9">
        <f t="shared" ref="F191:F193" si="88">F192</f>
        <v>324.60000000000002</v>
      </c>
      <c r="G191" s="77"/>
    </row>
    <row r="192" spans="1:7" ht="26.4" outlineLevel="3" x14ac:dyDescent="0.3">
      <c r="A192" s="16" t="s">
        <v>98</v>
      </c>
      <c r="B192" s="17" t="s">
        <v>35</v>
      </c>
      <c r="C192" s="16"/>
      <c r="D192" s="18" t="s">
        <v>348</v>
      </c>
      <c r="E192" s="9">
        <f>E193</f>
        <v>348</v>
      </c>
      <c r="F192" s="9">
        <f t="shared" si="88"/>
        <v>324.60000000000002</v>
      </c>
      <c r="G192" s="77"/>
    </row>
    <row r="193" spans="1:7" ht="52.8" outlineLevel="4" x14ac:dyDescent="0.3">
      <c r="A193" s="16" t="s">
        <v>98</v>
      </c>
      <c r="B193" s="17" t="s">
        <v>36</v>
      </c>
      <c r="C193" s="16"/>
      <c r="D193" s="18" t="s">
        <v>349</v>
      </c>
      <c r="E193" s="9">
        <f>E194</f>
        <v>348</v>
      </c>
      <c r="F193" s="9">
        <f t="shared" si="88"/>
        <v>324.60000000000002</v>
      </c>
      <c r="G193" s="77"/>
    </row>
    <row r="194" spans="1:7" outlineLevel="5" x14ac:dyDescent="0.3">
      <c r="A194" s="16" t="s">
        <v>98</v>
      </c>
      <c r="B194" s="17" t="s">
        <v>99</v>
      </c>
      <c r="C194" s="16"/>
      <c r="D194" s="18" t="s">
        <v>410</v>
      </c>
      <c r="E194" s="9">
        <f>E195</f>
        <v>348</v>
      </c>
      <c r="F194" s="9">
        <f t="shared" ref="F194" si="89">F195</f>
        <v>324.60000000000002</v>
      </c>
      <c r="G194" s="77"/>
    </row>
    <row r="195" spans="1:7" ht="26.4" outlineLevel="6" x14ac:dyDescent="0.3">
      <c r="A195" s="16" t="s">
        <v>98</v>
      </c>
      <c r="B195" s="17" t="s">
        <v>99</v>
      </c>
      <c r="C195" s="16" t="s">
        <v>7</v>
      </c>
      <c r="D195" s="18" t="s">
        <v>327</v>
      </c>
      <c r="E195" s="9">
        <f>'№ 5  ведомственная'!F185</f>
        <v>348</v>
      </c>
      <c r="F195" s="9">
        <f>'№ 5  ведомственная'!G185</f>
        <v>324.60000000000002</v>
      </c>
      <c r="G195" s="77"/>
    </row>
    <row r="196" spans="1:7" ht="39.6" outlineLevel="2" x14ac:dyDescent="0.3">
      <c r="A196" s="16" t="s">
        <v>98</v>
      </c>
      <c r="B196" s="17" t="s">
        <v>221</v>
      </c>
      <c r="C196" s="16"/>
      <c r="D196" s="18" t="s">
        <v>319</v>
      </c>
      <c r="E196" s="9">
        <f>E197</f>
        <v>181</v>
      </c>
      <c r="F196" s="9">
        <f t="shared" ref="F196" si="90">F197</f>
        <v>145.30000000000001</v>
      </c>
      <c r="G196" s="77"/>
    </row>
    <row r="197" spans="1:7" outlineLevel="3" x14ac:dyDescent="0.3">
      <c r="A197" s="16" t="s">
        <v>98</v>
      </c>
      <c r="B197" s="17" t="s">
        <v>222</v>
      </c>
      <c r="C197" s="16"/>
      <c r="D197" s="18" t="s">
        <v>506</v>
      </c>
      <c r="E197" s="9">
        <f>E198+E203</f>
        <v>181</v>
      </c>
      <c r="F197" s="9">
        <f t="shared" ref="F197" si="91">F198+F203</f>
        <v>145.30000000000001</v>
      </c>
      <c r="G197" s="77"/>
    </row>
    <row r="198" spans="1:7" ht="39.6" outlineLevel="4" x14ac:dyDescent="0.3">
      <c r="A198" s="16" t="s">
        <v>98</v>
      </c>
      <c r="B198" s="17" t="s">
        <v>223</v>
      </c>
      <c r="C198" s="16"/>
      <c r="D198" s="18" t="s">
        <v>699</v>
      </c>
      <c r="E198" s="9">
        <f>E199+E201</f>
        <v>166</v>
      </c>
      <c r="F198" s="9">
        <f>F199+F201</f>
        <v>137.5</v>
      </c>
      <c r="G198" s="77"/>
    </row>
    <row r="199" spans="1:7" ht="39.6" outlineLevel="5" x14ac:dyDescent="0.3">
      <c r="A199" s="16" t="s">
        <v>98</v>
      </c>
      <c r="B199" s="17" t="s">
        <v>224</v>
      </c>
      <c r="C199" s="16"/>
      <c r="D199" s="18" t="s">
        <v>508</v>
      </c>
      <c r="E199" s="9">
        <f>E200</f>
        <v>77</v>
      </c>
      <c r="F199" s="9">
        <f t="shared" ref="F199" si="92">F200</f>
        <v>72.8</v>
      </c>
      <c r="G199" s="77"/>
    </row>
    <row r="200" spans="1:7" ht="26.4" outlineLevel="6" x14ac:dyDescent="0.3">
      <c r="A200" s="16" t="s">
        <v>98</v>
      </c>
      <c r="B200" s="17" t="s">
        <v>224</v>
      </c>
      <c r="C200" s="16" t="s">
        <v>7</v>
      </c>
      <c r="D200" s="18" t="s">
        <v>327</v>
      </c>
      <c r="E200" s="9">
        <f>'№ 5  ведомственная'!F496</f>
        <v>77</v>
      </c>
      <c r="F200" s="9">
        <f>'№ 5  ведомственная'!G496</f>
        <v>72.8</v>
      </c>
      <c r="G200" s="77"/>
    </row>
    <row r="201" spans="1:7" outlineLevel="5" x14ac:dyDescent="0.3">
      <c r="A201" s="16" t="s">
        <v>98</v>
      </c>
      <c r="B201" s="17" t="s">
        <v>225</v>
      </c>
      <c r="C201" s="16"/>
      <c r="D201" s="18" t="s">
        <v>509</v>
      </c>
      <c r="E201" s="9">
        <f>E202</f>
        <v>89</v>
      </c>
      <c r="F201" s="9">
        <f t="shared" ref="F201" si="93">F202</f>
        <v>64.7</v>
      </c>
      <c r="G201" s="77"/>
    </row>
    <row r="202" spans="1:7" ht="26.4" outlineLevel="6" x14ac:dyDescent="0.3">
      <c r="A202" s="16" t="s">
        <v>98</v>
      </c>
      <c r="B202" s="17" t="s">
        <v>225</v>
      </c>
      <c r="C202" s="16" t="s">
        <v>7</v>
      </c>
      <c r="D202" s="18" t="s">
        <v>327</v>
      </c>
      <c r="E202" s="9">
        <f>'№ 5  ведомственная'!F498</f>
        <v>89</v>
      </c>
      <c r="F202" s="9">
        <f>'№ 5  ведомственная'!G498</f>
        <v>64.7</v>
      </c>
      <c r="G202" s="77"/>
    </row>
    <row r="203" spans="1:7" ht="39.6" outlineLevel="6" x14ac:dyDescent="0.3">
      <c r="A203" s="17" t="s">
        <v>98</v>
      </c>
      <c r="B203" s="17" t="s">
        <v>672</v>
      </c>
      <c r="C203" s="16"/>
      <c r="D203" s="18" t="s">
        <v>673</v>
      </c>
      <c r="E203" s="9">
        <f>E204</f>
        <v>15</v>
      </c>
      <c r="F203" s="9">
        <f t="shared" ref="F203" si="94">F204</f>
        <v>7.8</v>
      </c>
      <c r="G203" s="77"/>
    </row>
    <row r="204" spans="1:7" ht="39.6" outlineLevel="6" x14ac:dyDescent="0.3">
      <c r="A204" s="17" t="s">
        <v>98</v>
      </c>
      <c r="B204" s="17" t="s">
        <v>674</v>
      </c>
      <c r="C204" s="16"/>
      <c r="D204" s="18" t="s">
        <v>675</v>
      </c>
      <c r="E204" s="9">
        <f>E205</f>
        <v>15</v>
      </c>
      <c r="F204" s="9">
        <f t="shared" ref="F204" si="95">F205</f>
        <v>7.8</v>
      </c>
      <c r="G204" s="77"/>
    </row>
    <row r="205" spans="1:7" ht="26.4" outlineLevel="6" x14ac:dyDescent="0.3">
      <c r="A205" s="17" t="s">
        <v>98</v>
      </c>
      <c r="B205" s="17" t="s">
        <v>674</v>
      </c>
      <c r="C205" s="16" t="s">
        <v>7</v>
      </c>
      <c r="D205" s="18" t="s">
        <v>327</v>
      </c>
      <c r="E205" s="9">
        <f>'№ 5  ведомственная'!F501</f>
        <v>15</v>
      </c>
      <c r="F205" s="9">
        <f>'№ 5  ведомственная'!G501</f>
        <v>7.8</v>
      </c>
      <c r="G205" s="77"/>
    </row>
    <row r="206" spans="1:7" s="29" customFormat="1" x14ac:dyDescent="0.3">
      <c r="A206" s="21" t="s">
        <v>100</v>
      </c>
      <c r="B206" s="49"/>
      <c r="C206" s="21"/>
      <c r="D206" s="22" t="s">
        <v>274</v>
      </c>
      <c r="E206" s="8">
        <f>E207+E220+E242+E286</f>
        <v>94233.200000000012</v>
      </c>
      <c r="F206" s="8">
        <f>F207+F220+F242+F286</f>
        <v>92465.4</v>
      </c>
      <c r="G206" s="86"/>
    </row>
    <row r="207" spans="1:7" outlineLevel="1" x14ac:dyDescent="0.3">
      <c r="A207" s="16" t="s">
        <v>101</v>
      </c>
      <c r="B207" s="17"/>
      <c r="C207" s="16"/>
      <c r="D207" s="18" t="s">
        <v>296</v>
      </c>
      <c r="E207" s="9">
        <f>E208+E215</f>
        <v>2954.9</v>
      </c>
      <c r="F207" s="9">
        <f>F208+F215</f>
        <v>2694.9</v>
      </c>
      <c r="G207" s="77"/>
    </row>
    <row r="208" spans="1:7" ht="52.8" outlineLevel="2" x14ac:dyDescent="0.3">
      <c r="A208" s="16" t="s">
        <v>101</v>
      </c>
      <c r="B208" s="17" t="s">
        <v>77</v>
      </c>
      <c r="C208" s="16"/>
      <c r="D208" s="18" t="s">
        <v>292</v>
      </c>
      <c r="E208" s="9">
        <f>E209</f>
        <v>2254.9</v>
      </c>
      <c r="F208" s="9">
        <f t="shared" ref="F208:F209" si="96">F209</f>
        <v>2254.9</v>
      </c>
      <c r="G208" s="77"/>
    </row>
    <row r="209" spans="1:7" ht="26.4" outlineLevel="3" x14ac:dyDescent="0.3">
      <c r="A209" s="16" t="s">
        <v>101</v>
      </c>
      <c r="B209" s="17" t="s">
        <v>102</v>
      </c>
      <c r="C209" s="16"/>
      <c r="D209" s="18" t="s">
        <v>412</v>
      </c>
      <c r="E209" s="9">
        <f>E210</f>
        <v>2254.9</v>
      </c>
      <c r="F209" s="9">
        <f t="shared" si="96"/>
        <v>2254.9</v>
      </c>
      <c r="G209" s="77"/>
    </row>
    <row r="210" spans="1:7" ht="39.6" outlineLevel="4" x14ac:dyDescent="0.3">
      <c r="A210" s="16" t="s">
        <v>101</v>
      </c>
      <c r="B210" s="17" t="s">
        <v>103</v>
      </c>
      <c r="C210" s="16"/>
      <c r="D210" s="18" t="s">
        <v>413</v>
      </c>
      <c r="E210" s="9">
        <f>E211+E213</f>
        <v>2254.9</v>
      </c>
      <c r="F210" s="9">
        <f>F211+F213</f>
        <v>2254.9</v>
      </c>
      <c r="G210" s="77"/>
    </row>
    <row r="211" spans="1:7" ht="26.4" outlineLevel="5" x14ac:dyDescent="0.3">
      <c r="A211" s="16" t="s">
        <v>101</v>
      </c>
      <c r="B211" s="17" t="s">
        <v>757</v>
      </c>
      <c r="C211" s="16"/>
      <c r="D211" s="18" t="s">
        <v>756</v>
      </c>
      <c r="E211" s="9">
        <f>E212</f>
        <v>439.6</v>
      </c>
      <c r="F211" s="9">
        <f t="shared" ref="F211" si="97">F212</f>
        <v>439.6</v>
      </c>
      <c r="G211" s="77"/>
    </row>
    <row r="212" spans="1:7" ht="26.4" outlineLevel="6" x14ac:dyDescent="0.3">
      <c r="A212" s="16" t="s">
        <v>101</v>
      </c>
      <c r="B212" s="17" t="s">
        <v>757</v>
      </c>
      <c r="C212" s="16">
        <v>200</v>
      </c>
      <c r="D212" s="18" t="s">
        <v>327</v>
      </c>
      <c r="E212" s="9">
        <f>'№ 5  ведомственная'!F192</f>
        <v>439.6</v>
      </c>
      <c r="F212" s="9">
        <f>'№ 5  ведомственная'!G192</f>
        <v>439.6</v>
      </c>
      <c r="G212" s="77"/>
    </row>
    <row r="213" spans="1:7" ht="39.6" outlineLevel="5" x14ac:dyDescent="0.3">
      <c r="A213" s="16" t="s">
        <v>101</v>
      </c>
      <c r="B213" s="17" t="s">
        <v>104</v>
      </c>
      <c r="C213" s="16"/>
      <c r="D213" s="18" t="s">
        <v>415</v>
      </c>
      <c r="E213" s="9">
        <f>E214</f>
        <v>1815.3</v>
      </c>
      <c r="F213" s="9">
        <f t="shared" ref="F213" si="98">F214</f>
        <v>1815.3</v>
      </c>
      <c r="G213" s="77"/>
    </row>
    <row r="214" spans="1:7" ht="26.4" outlineLevel="6" x14ac:dyDescent="0.3">
      <c r="A214" s="16" t="s">
        <v>101</v>
      </c>
      <c r="B214" s="17" t="s">
        <v>104</v>
      </c>
      <c r="C214" s="16" t="s">
        <v>7</v>
      </c>
      <c r="D214" s="18" t="s">
        <v>327</v>
      </c>
      <c r="E214" s="9">
        <f>'№ 5  ведомственная'!F194</f>
        <v>1815.3</v>
      </c>
      <c r="F214" s="9">
        <f>'№ 5  ведомственная'!G194</f>
        <v>1815.3</v>
      </c>
      <c r="G214" s="77"/>
    </row>
    <row r="215" spans="1:7" ht="39.6" outlineLevel="2" x14ac:dyDescent="0.3">
      <c r="A215" s="16" t="s">
        <v>101</v>
      </c>
      <c r="B215" s="17" t="s">
        <v>105</v>
      </c>
      <c r="C215" s="16"/>
      <c r="D215" s="18" t="s">
        <v>764</v>
      </c>
      <c r="E215" s="9">
        <f>E216</f>
        <v>700</v>
      </c>
      <c r="F215" s="9">
        <f t="shared" ref="F215:F216" si="99">F216</f>
        <v>440</v>
      </c>
      <c r="G215" s="77"/>
    </row>
    <row r="216" spans="1:7" ht="26.4" outlineLevel="3" x14ac:dyDescent="0.3">
      <c r="A216" s="16" t="s">
        <v>101</v>
      </c>
      <c r="B216" s="17" t="s">
        <v>106</v>
      </c>
      <c r="C216" s="16"/>
      <c r="D216" s="18" t="s">
        <v>646</v>
      </c>
      <c r="E216" s="9">
        <f>E217</f>
        <v>700</v>
      </c>
      <c r="F216" s="9">
        <f t="shared" si="99"/>
        <v>440</v>
      </c>
      <c r="G216" s="77"/>
    </row>
    <row r="217" spans="1:7" ht="26.4" outlineLevel="4" x14ac:dyDescent="0.3">
      <c r="A217" s="16" t="s">
        <v>101</v>
      </c>
      <c r="B217" s="17" t="s">
        <v>107</v>
      </c>
      <c r="C217" s="16"/>
      <c r="D217" s="18" t="s">
        <v>647</v>
      </c>
      <c r="E217" s="9">
        <f>E218</f>
        <v>700</v>
      </c>
      <c r="F217" s="9">
        <f>F218</f>
        <v>440</v>
      </c>
      <c r="G217" s="77"/>
    </row>
    <row r="218" spans="1:7" outlineLevel="5" x14ac:dyDescent="0.3">
      <c r="A218" s="16" t="s">
        <v>101</v>
      </c>
      <c r="B218" s="17" t="s">
        <v>108</v>
      </c>
      <c r="C218" s="16"/>
      <c r="D218" s="18" t="s">
        <v>556</v>
      </c>
      <c r="E218" s="9">
        <f>E219</f>
        <v>700</v>
      </c>
      <c r="F218" s="9">
        <f t="shared" ref="F218" si="100">F219</f>
        <v>440</v>
      </c>
      <c r="G218" s="77"/>
    </row>
    <row r="219" spans="1:7" ht="26.4" outlineLevel="6" x14ac:dyDescent="0.3">
      <c r="A219" s="16" t="s">
        <v>101</v>
      </c>
      <c r="B219" s="17" t="s">
        <v>108</v>
      </c>
      <c r="C219" s="16" t="s">
        <v>7</v>
      </c>
      <c r="D219" s="18" t="s">
        <v>327</v>
      </c>
      <c r="E219" s="9">
        <f>'№ 5  ведомственная'!F199</f>
        <v>700</v>
      </c>
      <c r="F219" s="9">
        <f>'№ 5  ведомственная'!G199</f>
        <v>440</v>
      </c>
      <c r="G219" s="77"/>
    </row>
    <row r="220" spans="1:7" outlineLevel="1" x14ac:dyDescent="0.3">
      <c r="A220" s="16" t="s">
        <v>110</v>
      </c>
      <c r="B220" s="17"/>
      <c r="C220" s="16"/>
      <c r="D220" s="18" t="s">
        <v>298</v>
      </c>
      <c r="E220" s="9">
        <f>E221</f>
        <v>33020.5</v>
      </c>
      <c r="F220" s="9">
        <f t="shared" ref="F220" si="101">F221</f>
        <v>32839.899999999994</v>
      </c>
      <c r="G220" s="77"/>
    </row>
    <row r="221" spans="1:7" ht="52.8" outlineLevel="2" x14ac:dyDescent="0.3">
      <c r="A221" s="16" t="s">
        <v>110</v>
      </c>
      <c r="B221" s="17" t="s">
        <v>77</v>
      </c>
      <c r="C221" s="16"/>
      <c r="D221" s="18" t="s">
        <v>292</v>
      </c>
      <c r="E221" s="9">
        <f>E222</f>
        <v>33020.5</v>
      </c>
      <c r="F221" s="9">
        <f t="shared" ref="F221" si="102">F222</f>
        <v>32839.899999999994</v>
      </c>
      <c r="G221" s="77"/>
    </row>
    <row r="222" spans="1:7" ht="26.4" outlineLevel="3" x14ac:dyDescent="0.3">
      <c r="A222" s="16" t="s">
        <v>110</v>
      </c>
      <c r="B222" s="17" t="s">
        <v>102</v>
      </c>
      <c r="C222" s="16"/>
      <c r="D222" s="18" t="s">
        <v>412</v>
      </c>
      <c r="E222" s="9">
        <f>E223+E226+E237</f>
        <v>33020.5</v>
      </c>
      <c r="F222" s="9">
        <f>F223+F226+F237</f>
        <v>32839.899999999994</v>
      </c>
      <c r="G222" s="77"/>
    </row>
    <row r="223" spans="1:7" ht="26.4" outlineLevel="4" x14ac:dyDescent="0.3">
      <c r="A223" s="16" t="s">
        <v>110</v>
      </c>
      <c r="B223" s="17" t="s">
        <v>111</v>
      </c>
      <c r="C223" s="16"/>
      <c r="D223" s="18" t="s">
        <v>421</v>
      </c>
      <c r="E223" s="9">
        <f>E224</f>
        <v>330.6</v>
      </c>
      <c r="F223" s="9">
        <f>F224</f>
        <v>330.6</v>
      </c>
      <c r="G223" s="77"/>
    </row>
    <row r="224" spans="1:7" outlineLevel="5" x14ac:dyDescent="0.3">
      <c r="A224" s="16" t="s">
        <v>110</v>
      </c>
      <c r="B224" s="17" t="s">
        <v>112</v>
      </c>
      <c r="C224" s="16"/>
      <c r="D224" s="18" t="s">
        <v>423</v>
      </c>
      <c r="E224" s="9">
        <f>E225</f>
        <v>330.6</v>
      </c>
      <c r="F224" s="9">
        <f t="shared" ref="F224" si="103">F225</f>
        <v>330.6</v>
      </c>
      <c r="G224" s="77"/>
    </row>
    <row r="225" spans="1:7" ht="26.4" outlineLevel="6" x14ac:dyDescent="0.3">
      <c r="A225" s="16" t="s">
        <v>110</v>
      </c>
      <c r="B225" s="17" t="s">
        <v>112</v>
      </c>
      <c r="C225" s="16" t="s">
        <v>7</v>
      </c>
      <c r="D225" s="18" t="s">
        <v>327</v>
      </c>
      <c r="E225" s="9">
        <f>'№ 5  ведомственная'!F205</f>
        <v>330.6</v>
      </c>
      <c r="F225" s="9">
        <f>'№ 5  ведомственная'!G205</f>
        <v>330.6</v>
      </c>
      <c r="G225" s="77"/>
    </row>
    <row r="226" spans="1:7" ht="26.4" outlineLevel="4" x14ac:dyDescent="0.3">
      <c r="A226" s="16" t="s">
        <v>110</v>
      </c>
      <c r="B226" s="17" t="s">
        <v>113</v>
      </c>
      <c r="C226" s="16"/>
      <c r="D226" s="18" t="s">
        <v>424</v>
      </c>
      <c r="E226" s="9">
        <f>E229+E231+E233+E235+E227</f>
        <v>24397.1</v>
      </c>
      <c r="F226" s="9">
        <f>F229+F231+F233+F235+F227</f>
        <v>24251.3</v>
      </c>
      <c r="G226" s="77"/>
    </row>
    <row r="227" spans="1:7" ht="26.4" outlineLevel="4" x14ac:dyDescent="0.3">
      <c r="A227" s="16" t="s">
        <v>110</v>
      </c>
      <c r="B227" s="17" t="s">
        <v>712</v>
      </c>
      <c r="C227" s="16"/>
      <c r="D227" s="18" t="s">
        <v>711</v>
      </c>
      <c r="E227" s="9">
        <f>E228</f>
        <v>3071.7999999999997</v>
      </c>
      <c r="F227" s="9">
        <f t="shared" ref="F227" si="104">F228</f>
        <v>3071.7</v>
      </c>
      <c r="G227" s="77"/>
    </row>
    <row r="228" spans="1:7" ht="26.4" outlineLevel="4" x14ac:dyDescent="0.3">
      <c r="A228" s="16" t="s">
        <v>110</v>
      </c>
      <c r="B228" s="17" t="s">
        <v>712</v>
      </c>
      <c r="C228" s="16">
        <v>200</v>
      </c>
      <c r="D228" s="18" t="s">
        <v>327</v>
      </c>
      <c r="E228" s="9">
        <f>'№ 5  ведомственная'!F219</f>
        <v>3071.7999999999997</v>
      </c>
      <c r="F228" s="9">
        <f>'№ 5  ведомственная'!G219</f>
        <v>3071.7</v>
      </c>
      <c r="G228" s="77"/>
    </row>
    <row r="229" spans="1:7" outlineLevel="5" x14ac:dyDescent="0.3">
      <c r="A229" s="16" t="s">
        <v>110</v>
      </c>
      <c r="B229" s="17" t="s">
        <v>114</v>
      </c>
      <c r="C229" s="16"/>
      <c r="D229" s="18" t="s">
        <v>425</v>
      </c>
      <c r="E229" s="9">
        <f>E230</f>
        <v>15788.3</v>
      </c>
      <c r="F229" s="9">
        <f t="shared" ref="F229" si="105">F230</f>
        <v>15788.3</v>
      </c>
      <c r="G229" s="77"/>
    </row>
    <row r="230" spans="1:7" ht="26.4" outlineLevel="6" x14ac:dyDescent="0.3">
      <c r="A230" s="16" t="s">
        <v>110</v>
      </c>
      <c r="B230" s="17" t="s">
        <v>114</v>
      </c>
      <c r="C230" s="16" t="s">
        <v>7</v>
      </c>
      <c r="D230" s="18" t="s">
        <v>327</v>
      </c>
      <c r="E230" s="9">
        <f>'№ 5  ведомственная'!F208</f>
        <v>15788.3</v>
      </c>
      <c r="F230" s="9">
        <f>'№ 5  ведомственная'!G208</f>
        <v>15788.3</v>
      </c>
      <c r="G230" s="77"/>
    </row>
    <row r="231" spans="1:7" ht="26.4" outlineLevel="5" x14ac:dyDescent="0.3">
      <c r="A231" s="16" t="s">
        <v>110</v>
      </c>
      <c r="B231" s="17" t="s">
        <v>115</v>
      </c>
      <c r="C231" s="16"/>
      <c r="D231" s="18" t="s">
        <v>651</v>
      </c>
      <c r="E231" s="9">
        <f>E232</f>
        <v>2482.8000000000002</v>
      </c>
      <c r="F231" s="9">
        <f t="shared" ref="F231" si="106">F232</f>
        <v>2482.8000000000002</v>
      </c>
      <c r="G231" s="77"/>
    </row>
    <row r="232" spans="1:7" ht="26.4" outlineLevel="6" x14ac:dyDescent="0.3">
      <c r="A232" s="16" t="s">
        <v>110</v>
      </c>
      <c r="B232" s="17" t="s">
        <v>115</v>
      </c>
      <c r="C232" s="16" t="s">
        <v>7</v>
      </c>
      <c r="D232" s="18" t="s">
        <v>327</v>
      </c>
      <c r="E232" s="9">
        <f>'№ 5  ведомственная'!F210</f>
        <v>2482.8000000000002</v>
      </c>
      <c r="F232" s="9">
        <f>'№ 5  ведомственная'!G210</f>
        <v>2482.8000000000002</v>
      </c>
      <c r="G232" s="77"/>
    </row>
    <row r="233" spans="1:7" ht="39.6" outlineLevel="5" x14ac:dyDescent="0.3">
      <c r="A233" s="16" t="s">
        <v>110</v>
      </c>
      <c r="B233" s="17" t="s">
        <v>116</v>
      </c>
      <c r="C233" s="16"/>
      <c r="D233" s="18" t="s">
        <v>426</v>
      </c>
      <c r="E233" s="9">
        <f>E234</f>
        <v>300</v>
      </c>
      <c r="F233" s="9">
        <f t="shared" ref="F233" si="107">F234</f>
        <v>299.3</v>
      </c>
      <c r="G233" s="77"/>
    </row>
    <row r="234" spans="1:7" ht="26.4" outlineLevel="6" x14ac:dyDescent="0.3">
      <c r="A234" s="16" t="s">
        <v>110</v>
      </c>
      <c r="B234" s="17" t="s">
        <v>116</v>
      </c>
      <c r="C234" s="16" t="s">
        <v>7</v>
      </c>
      <c r="D234" s="18" t="s">
        <v>327</v>
      </c>
      <c r="E234" s="9">
        <f>'№ 5  ведомственная'!F212</f>
        <v>300</v>
      </c>
      <c r="F234" s="9">
        <f>'№ 5  ведомственная'!G212</f>
        <v>299.3</v>
      </c>
      <c r="G234" s="77"/>
    </row>
    <row r="235" spans="1:7" ht="26.4" outlineLevel="6" x14ac:dyDescent="0.3">
      <c r="A235" s="17" t="s">
        <v>110</v>
      </c>
      <c r="B235" s="17" t="s">
        <v>627</v>
      </c>
      <c r="C235" s="16"/>
      <c r="D235" s="18" t="s">
        <v>628</v>
      </c>
      <c r="E235" s="9">
        <f>E236</f>
        <v>2754.2</v>
      </c>
      <c r="F235" s="9">
        <f t="shared" ref="F235" si="108">F236</f>
        <v>2609.1999999999998</v>
      </c>
      <c r="G235" s="77"/>
    </row>
    <row r="236" spans="1:7" ht="26.4" outlineLevel="6" x14ac:dyDescent="0.3">
      <c r="A236" s="17" t="s">
        <v>110</v>
      </c>
      <c r="B236" s="17" t="s">
        <v>627</v>
      </c>
      <c r="C236" s="16">
        <v>200</v>
      </c>
      <c r="D236" s="18" t="s">
        <v>327</v>
      </c>
      <c r="E236" s="9">
        <f>'№ 5  ведомственная'!F214</f>
        <v>2754.2</v>
      </c>
      <c r="F236" s="9">
        <f>'№ 5  ведомственная'!G214</f>
        <v>2609.1999999999998</v>
      </c>
      <c r="G236" s="77"/>
    </row>
    <row r="237" spans="1:7" ht="26.4" outlineLevel="4" x14ac:dyDescent="0.3">
      <c r="A237" s="16" t="s">
        <v>110</v>
      </c>
      <c r="B237" s="17" t="s">
        <v>117</v>
      </c>
      <c r="C237" s="16"/>
      <c r="D237" s="18" t="s">
        <v>427</v>
      </c>
      <c r="E237" s="9">
        <f>E240+E238</f>
        <v>8292.7999999999993</v>
      </c>
      <c r="F237" s="9">
        <f>F240+F238</f>
        <v>8258</v>
      </c>
      <c r="G237" s="77"/>
    </row>
    <row r="238" spans="1:7" ht="52.8" outlineLevel="4" x14ac:dyDescent="0.3">
      <c r="A238" s="17" t="s">
        <v>110</v>
      </c>
      <c r="B238" s="17" t="s">
        <v>723</v>
      </c>
      <c r="C238" s="16"/>
      <c r="D238" s="18" t="s">
        <v>724</v>
      </c>
      <c r="E238" s="9">
        <f>E239</f>
        <v>6641.2</v>
      </c>
      <c r="F238" s="9">
        <f t="shared" ref="F238" si="109">F239</f>
        <v>6606.4</v>
      </c>
      <c r="G238" s="77"/>
    </row>
    <row r="239" spans="1:7" ht="26.4" outlineLevel="4" x14ac:dyDescent="0.3">
      <c r="A239" s="17" t="s">
        <v>110</v>
      </c>
      <c r="B239" s="17" t="s">
        <v>723</v>
      </c>
      <c r="C239" s="16">
        <v>200</v>
      </c>
      <c r="D239" s="18" t="s">
        <v>327</v>
      </c>
      <c r="E239" s="9">
        <f>'№ 5  ведомственная'!F217</f>
        <v>6641.2</v>
      </c>
      <c r="F239" s="9">
        <f>'№ 5  ведомственная'!G217</f>
        <v>6606.4</v>
      </c>
      <c r="G239" s="77"/>
    </row>
    <row r="240" spans="1:7" ht="39" customHeight="1" outlineLevel="5" x14ac:dyDescent="0.3">
      <c r="A240" s="16" t="s">
        <v>110</v>
      </c>
      <c r="B240" s="17" t="s">
        <v>620</v>
      </c>
      <c r="C240" s="16"/>
      <c r="D240" s="18" t="str">
        <f>'№ 5  ведомственная'!E220</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40" s="9">
        <f>E241</f>
        <v>1651.6</v>
      </c>
      <c r="F240" s="9">
        <f t="shared" ref="F240" si="110">F241</f>
        <v>1651.6</v>
      </c>
      <c r="G240" s="77"/>
    </row>
    <row r="241" spans="1:7" ht="26.4" outlineLevel="6" x14ac:dyDescent="0.3">
      <c r="A241" s="16" t="s">
        <v>110</v>
      </c>
      <c r="B241" s="17" t="s">
        <v>620</v>
      </c>
      <c r="C241" s="16" t="s">
        <v>7</v>
      </c>
      <c r="D241" s="18" t="s">
        <v>327</v>
      </c>
      <c r="E241" s="9">
        <f>'№ 5  ведомственная'!F221</f>
        <v>1651.6</v>
      </c>
      <c r="F241" s="9">
        <f>'№ 5  ведомственная'!G221</f>
        <v>1651.6</v>
      </c>
      <c r="G241" s="77"/>
    </row>
    <row r="242" spans="1:7" outlineLevel="1" x14ac:dyDescent="0.3">
      <c r="A242" s="16" t="s">
        <v>118</v>
      </c>
      <c r="B242" s="17"/>
      <c r="C242" s="16"/>
      <c r="D242" s="18" t="s">
        <v>299</v>
      </c>
      <c r="E242" s="9">
        <f>E243+E276</f>
        <v>34004.800000000003</v>
      </c>
      <c r="F242" s="9">
        <f>F243+F276</f>
        <v>33009.5</v>
      </c>
      <c r="G242" s="77"/>
    </row>
    <row r="243" spans="1:7" ht="52.8" outlineLevel="2" x14ac:dyDescent="0.3">
      <c r="A243" s="16" t="s">
        <v>118</v>
      </c>
      <c r="B243" s="17" t="s">
        <v>77</v>
      </c>
      <c r="C243" s="16"/>
      <c r="D243" s="18" t="s">
        <v>292</v>
      </c>
      <c r="E243" s="9">
        <f>E244</f>
        <v>21739.599999999999</v>
      </c>
      <c r="F243" s="9">
        <f t="shared" ref="F243" si="111">F244</f>
        <v>20804.900000000001</v>
      </c>
      <c r="G243" s="77"/>
    </row>
    <row r="244" spans="1:7" ht="26.4" outlineLevel="3" x14ac:dyDescent="0.3">
      <c r="A244" s="16" t="s">
        <v>118</v>
      </c>
      <c r="B244" s="17" t="s">
        <v>78</v>
      </c>
      <c r="C244" s="16"/>
      <c r="D244" s="18" t="s">
        <v>389</v>
      </c>
      <c r="E244" s="9">
        <f>E245+E252+E265</f>
        <v>21739.599999999999</v>
      </c>
      <c r="F244" s="9">
        <f>F245+F252+F265</f>
        <v>20804.900000000001</v>
      </c>
      <c r="G244" s="77"/>
    </row>
    <row r="245" spans="1:7" outlineLevel="4" x14ac:dyDescent="0.3">
      <c r="A245" s="16" t="s">
        <v>118</v>
      </c>
      <c r="B245" s="17" t="s">
        <v>119</v>
      </c>
      <c r="C245" s="16"/>
      <c r="D245" s="18" t="s">
        <v>429</v>
      </c>
      <c r="E245" s="9">
        <f>E246+E248+E250</f>
        <v>11572.9</v>
      </c>
      <c r="F245" s="9">
        <f t="shared" ref="F245" si="112">F246+F248+F250</f>
        <v>11489</v>
      </c>
      <c r="G245" s="77"/>
    </row>
    <row r="246" spans="1:7" ht="26.4" outlineLevel="5" x14ac:dyDescent="0.3">
      <c r="A246" s="16" t="s">
        <v>118</v>
      </c>
      <c r="B246" s="17" t="s">
        <v>120</v>
      </c>
      <c r="C246" s="16"/>
      <c r="D246" s="18" t="s">
        <v>430</v>
      </c>
      <c r="E246" s="9">
        <f>E247</f>
        <v>8500</v>
      </c>
      <c r="F246" s="9">
        <f t="shared" ref="F246" si="113">F247</f>
        <v>8500</v>
      </c>
      <c r="G246" s="77"/>
    </row>
    <row r="247" spans="1:7" ht="26.4" outlineLevel="6" x14ac:dyDescent="0.3">
      <c r="A247" s="16" t="s">
        <v>118</v>
      </c>
      <c r="B247" s="17" t="s">
        <v>120</v>
      </c>
      <c r="C247" s="16" t="s">
        <v>7</v>
      </c>
      <c r="D247" s="18" t="s">
        <v>327</v>
      </c>
      <c r="E247" s="9">
        <f>'№ 5  ведомственная'!F227</f>
        <v>8500</v>
      </c>
      <c r="F247" s="9">
        <f>'№ 5  ведомственная'!G227</f>
        <v>8500</v>
      </c>
      <c r="G247" s="77"/>
    </row>
    <row r="248" spans="1:7" ht="26.4" outlineLevel="5" x14ac:dyDescent="0.3">
      <c r="A248" s="16" t="s">
        <v>118</v>
      </c>
      <c r="B248" s="17" t="s">
        <v>121</v>
      </c>
      <c r="C248" s="16"/>
      <c r="D248" s="18" t="s">
        <v>431</v>
      </c>
      <c r="E248" s="9">
        <f>E249</f>
        <v>1500</v>
      </c>
      <c r="F248" s="9">
        <f t="shared" ref="F248" si="114">F249</f>
        <v>1416.1</v>
      </c>
      <c r="G248" s="77"/>
    </row>
    <row r="249" spans="1:7" ht="26.4" outlineLevel="6" x14ac:dyDescent="0.3">
      <c r="A249" s="16" t="s">
        <v>118</v>
      </c>
      <c r="B249" s="17" t="s">
        <v>121</v>
      </c>
      <c r="C249" s="16" t="s">
        <v>39</v>
      </c>
      <c r="D249" s="18" t="s">
        <v>353</v>
      </c>
      <c r="E249" s="9">
        <f>'№ 5  ведомственная'!F229</f>
        <v>1500</v>
      </c>
      <c r="F249" s="9">
        <f>'№ 5  ведомственная'!G229</f>
        <v>1416.1</v>
      </c>
      <c r="G249" s="77"/>
    </row>
    <row r="250" spans="1:7" ht="39.6" outlineLevel="5" x14ac:dyDescent="0.3">
      <c r="A250" s="16" t="s">
        <v>118</v>
      </c>
      <c r="B250" s="17" t="s">
        <v>122</v>
      </c>
      <c r="C250" s="16"/>
      <c r="D250" s="18" t="s">
        <v>432</v>
      </c>
      <c r="E250" s="9">
        <f>E251</f>
        <v>1572.9</v>
      </c>
      <c r="F250" s="9">
        <f t="shared" ref="F250" si="115">F251</f>
        <v>1572.9</v>
      </c>
      <c r="G250" s="77"/>
    </row>
    <row r="251" spans="1:7" ht="26.4" outlineLevel="6" x14ac:dyDescent="0.3">
      <c r="A251" s="16" t="s">
        <v>118</v>
      </c>
      <c r="B251" s="17" t="s">
        <v>122</v>
      </c>
      <c r="C251" s="16" t="s">
        <v>7</v>
      </c>
      <c r="D251" s="18" t="s">
        <v>327</v>
      </c>
      <c r="E251" s="9">
        <f>'№ 5  ведомственная'!F231</f>
        <v>1572.9</v>
      </c>
      <c r="F251" s="9">
        <f>'№ 5  ведомственная'!G231</f>
        <v>1572.9</v>
      </c>
      <c r="G251" s="77"/>
    </row>
    <row r="252" spans="1:7" ht="26.4" outlineLevel="4" x14ac:dyDescent="0.3">
      <c r="A252" s="16" t="s">
        <v>118</v>
      </c>
      <c r="B252" s="17" t="s">
        <v>79</v>
      </c>
      <c r="C252" s="16"/>
      <c r="D252" s="18" t="s">
        <v>755</v>
      </c>
      <c r="E252" s="9">
        <f>E255+E257+E259+E261+E263+E253</f>
        <v>7147.1</v>
      </c>
      <c r="F252" s="9">
        <f>F255+F257+F259+F261+F263+F253</f>
        <v>6726</v>
      </c>
      <c r="G252" s="77"/>
    </row>
    <row r="253" spans="1:7" ht="52.8" outlineLevel="4" x14ac:dyDescent="0.3">
      <c r="A253" s="17" t="s">
        <v>118</v>
      </c>
      <c r="B253" s="17" t="s">
        <v>727</v>
      </c>
      <c r="C253" s="16"/>
      <c r="D253" s="18" t="s">
        <v>754</v>
      </c>
      <c r="E253" s="9">
        <f>E254</f>
        <v>250</v>
      </c>
      <c r="F253" s="9">
        <f t="shared" ref="F253" si="116">F254</f>
        <v>250</v>
      </c>
      <c r="G253" s="77"/>
    </row>
    <row r="254" spans="1:7" ht="26.4" outlineLevel="4" x14ac:dyDescent="0.3">
      <c r="A254" s="17" t="s">
        <v>118</v>
      </c>
      <c r="B254" s="17" t="s">
        <v>727</v>
      </c>
      <c r="C254" s="16">
        <v>200</v>
      </c>
      <c r="D254" s="18" t="s">
        <v>327</v>
      </c>
      <c r="E254" s="9">
        <f>'№ 5  ведомственная'!F234</f>
        <v>250</v>
      </c>
      <c r="F254" s="9">
        <f>'№ 5  ведомственная'!G234</f>
        <v>250</v>
      </c>
      <c r="G254" s="77"/>
    </row>
    <row r="255" spans="1:7" outlineLevel="5" x14ac:dyDescent="0.3">
      <c r="A255" s="16" t="s">
        <v>118</v>
      </c>
      <c r="B255" s="17" t="s">
        <v>123</v>
      </c>
      <c r="C255" s="16"/>
      <c r="D255" s="18" t="s">
        <v>434</v>
      </c>
      <c r="E255" s="9">
        <f>E256</f>
        <v>5000</v>
      </c>
      <c r="F255" s="9">
        <f t="shared" ref="F255" si="117">F256</f>
        <v>4600</v>
      </c>
      <c r="G255" s="77"/>
    </row>
    <row r="256" spans="1:7" ht="26.4" outlineLevel="6" x14ac:dyDescent="0.3">
      <c r="A256" s="16" t="s">
        <v>118</v>
      </c>
      <c r="B256" s="17" t="s">
        <v>123</v>
      </c>
      <c r="C256" s="16" t="s">
        <v>39</v>
      </c>
      <c r="D256" s="18" t="s">
        <v>353</v>
      </c>
      <c r="E256" s="9">
        <f>'№ 5  ведомственная'!F236</f>
        <v>5000</v>
      </c>
      <c r="F256" s="9">
        <f>'№ 5  ведомственная'!G236</f>
        <v>4600</v>
      </c>
      <c r="G256" s="77"/>
    </row>
    <row r="257" spans="1:7" ht="26.4" outlineLevel="5" x14ac:dyDescent="0.3">
      <c r="A257" s="16" t="s">
        <v>118</v>
      </c>
      <c r="B257" s="17" t="s">
        <v>124</v>
      </c>
      <c r="C257" s="16"/>
      <c r="D257" s="18" t="s">
        <v>435</v>
      </c>
      <c r="E257" s="9">
        <f>E258</f>
        <v>300</v>
      </c>
      <c r="F257" s="9">
        <f t="shared" ref="F257" si="118">F258</f>
        <v>300</v>
      </c>
      <c r="G257" s="77"/>
    </row>
    <row r="258" spans="1:7" ht="26.4" outlineLevel="6" x14ac:dyDescent="0.3">
      <c r="A258" s="16" t="s">
        <v>118</v>
      </c>
      <c r="B258" s="17" t="s">
        <v>124</v>
      </c>
      <c r="C258" s="16" t="s">
        <v>7</v>
      </c>
      <c r="D258" s="18" t="s">
        <v>327</v>
      </c>
      <c r="E258" s="9">
        <f>'№ 5  ведомственная'!F238</f>
        <v>300</v>
      </c>
      <c r="F258" s="9">
        <f>'№ 5  ведомственная'!G238</f>
        <v>300</v>
      </c>
      <c r="G258" s="77"/>
    </row>
    <row r="259" spans="1:7" outlineLevel="5" x14ac:dyDescent="0.3">
      <c r="A259" s="16" t="s">
        <v>118</v>
      </c>
      <c r="B259" s="17" t="s">
        <v>125</v>
      </c>
      <c r="C259" s="16"/>
      <c r="D259" s="18" t="s">
        <v>437</v>
      </c>
      <c r="E259" s="9">
        <f>E260</f>
        <v>250</v>
      </c>
      <c r="F259" s="9">
        <f t="shared" ref="F259" si="119">F260</f>
        <v>250</v>
      </c>
      <c r="G259" s="77"/>
    </row>
    <row r="260" spans="1:7" ht="26.4" outlineLevel="6" x14ac:dyDescent="0.3">
      <c r="A260" s="16" t="s">
        <v>118</v>
      </c>
      <c r="B260" s="17" t="s">
        <v>125</v>
      </c>
      <c r="C260" s="16" t="s">
        <v>7</v>
      </c>
      <c r="D260" s="18" t="s">
        <v>327</v>
      </c>
      <c r="E260" s="9">
        <f>'№ 5  ведомственная'!F240</f>
        <v>250</v>
      </c>
      <c r="F260" s="9">
        <f>'№ 5  ведомственная'!G240</f>
        <v>250</v>
      </c>
      <c r="G260" s="77"/>
    </row>
    <row r="261" spans="1:7" ht="39.6" outlineLevel="5" x14ac:dyDescent="0.3">
      <c r="A261" s="16" t="s">
        <v>118</v>
      </c>
      <c r="B261" s="17" t="s">
        <v>126</v>
      </c>
      <c r="C261" s="16"/>
      <c r="D261" s="18" t="s">
        <v>438</v>
      </c>
      <c r="E261" s="9">
        <f>E262</f>
        <v>997.1</v>
      </c>
      <c r="F261" s="9">
        <f t="shared" ref="F261" si="120">F262</f>
        <v>990.1</v>
      </c>
      <c r="G261" s="77"/>
    </row>
    <row r="262" spans="1:7" ht="26.4" outlineLevel="6" x14ac:dyDescent="0.3">
      <c r="A262" s="16" t="s">
        <v>118</v>
      </c>
      <c r="B262" s="17" t="s">
        <v>126</v>
      </c>
      <c r="C262" s="16" t="s">
        <v>7</v>
      </c>
      <c r="D262" s="18" t="s">
        <v>327</v>
      </c>
      <c r="E262" s="9">
        <f>'№ 5  ведомственная'!F242</f>
        <v>997.1</v>
      </c>
      <c r="F262" s="9">
        <f>'№ 5  ведомственная'!G242</f>
        <v>990.1</v>
      </c>
      <c r="G262" s="77"/>
    </row>
    <row r="263" spans="1:7" outlineLevel="5" x14ac:dyDescent="0.3">
      <c r="A263" s="16" t="s">
        <v>118</v>
      </c>
      <c r="B263" s="17" t="s">
        <v>127</v>
      </c>
      <c r="C263" s="16"/>
      <c r="D263" s="18" t="s">
        <v>439</v>
      </c>
      <c r="E263" s="9">
        <f>E264</f>
        <v>350</v>
      </c>
      <c r="F263" s="9">
        <f t="shared" ref="F263" si="121">F264</f>
        <v>335.9</v>
      </c>
      <c r="G263" s="77"/>
    </row>
    <row r="264" spans="1:7" ht="26.4" outlineLevel="6" x14ac:dyDescent="0.3">
      <c r="A264" s="16" t="s">
        <v>118</v>
      </c>
      <c r="B264" s="17" t="s">
        <v>127</v>
      </c>
      <c r="C264" s="16" t="s">
        <v>7</v>
      </c>
      <c r="D264" s="18" t="s">
        <v>327</v>
      </c>
      <c r="E264" s="9">
        <f>'№ 5  ведомственная'!F244</f>
        <v>350</v>
      </c>
      <c r="F264" s="9">
        <f>'№ 5  ведомственная'!G244</f>
        <v>335.9</v>
      </c>
      <c r="G264" s="77"/>
    </row>
    <row r="265" spans="1:7" ht="26.4" outlineLevel="4" x14ac:dyDescent="0.3">
      <c r="A265" s="16" t="s">
        <v>118</v>
      </c>
      <c r="B265" s="17" t="s">
        <v>97</v>
      </c>
      <c r="C265" s="16"/>
      <c r="D265" s="18" t="s">
        <v>408</v>
      </c>
      <c r="E265" s="9">
        <f>E272+E274+E268+E270+E266</f>
        <v>3019.6000000000004</v>
      </c>
      <c r="F265" s="9">
        <f>F272+F274+F268+F270+F266</f>
        <v>2589.8999999999996</v>
      </c>
      <c r="G265" s="77"/>
    </row>
    <row r="266" spans="1:7" ht="52.8" outlineLevel="4" x14ac:dyDescent="0.3">
      <c r="A266" s="17" t="s">
        <v>118</v>
      </c>
      <c r="B266" s="17" t="s">
        <v>758</v>
      </c>
      <c r="C266" s="16"/>
      <c r="D266" s="18" t="s">
        <v>742</v>
      </c>
      <c r="E266" s="9">
        <f>E267</f>
        <v>1497.4</v>
      </c>
      <c r="F266" s="9">
        <f t="shared" ref="F266" si="122">F267</f>
        <v>1267.3</v>
      </c>
      <c r="G266" s="77"/>
    </row>
    <row r="267" spans="1:7" ht="26.4" outlineLevel="4" x14ac:dyDescent="0.3">
      <c r="A267" s="17" t="s">
        <v>118</v>
      </c>
      <c r="B267" s="17" t="s">
        <v>758</v>
      </c>
      <c r="C267" s="16">
        <v>200</v>
      </c>
      <c r="D267" s="18" t="s">
        <v>327</v>
      </c>
      <c r="E267" s="9">
        <f>'№ 5  ведомственная'!F247</f>
        <v>1497.4</v>
      </c>
      <c r="F267" s="9">
        <f>'№ 5  ведомственная'!G247</f>
        <v>1267.3</v>
      </c>
      <c r="G267" s="77"/>
    </row>
    <row r="268" spans="1:7" ht="79.2" outlineLevel="4" x14ac:dyDescent="0.3">
      <c r="A268" s="17" t="s">
        <v>118</v>
      </c>
      <c r="B268" s="17" t="s">
        <v>759</v>
      </c>
      <c r="C268" s="16"/>
      <c r="D268" s="18" t="s">
        <v>728</v>
      </c>
      <c r="E268" s="9">
        <f>E269</f>
        <v>100</v>
      </c>
      <c r="F268" s="9">
        <f t="shared" ref="F268" si="123">F269</f>
        <v>84.6</v>
      </c>
      <c r="G268" s="77"/>
    </row>
    <row r="269" spans="1:7" ht="26.4" outlineLevel="4" x14ac:dyDescent="0.3">
      <c r="A269" s="17" t="s">
        <v>118</v>
      </c>
      <c r="B269" s="17" t="s">
        <v>759</v>
      </c>
      <c r="C269" s="16">
        <v>200</v>
      </c>
      <c r="D269" s="18" t="s">
        <v>327</v>
      </c>
      <c r="E269" s="9">
        <f>'№ 5  ведомственная'!F249</f>
        <v>100</v>
      </c>
      <c r="F269" s="9">
        <f>'№ 5  ведомственная'!G249</f>
        <v>84.6</v>
      </c>
      <c r="G269" s="77"/>
    </row>
    <row r="270" spans="1:7" outlineLevel="4" x14ac:dyDescent="0.3">
      <c r="A270" s="17" t="s">
        <v>118</v>
      </c>
      <c r="B270" s="17" t="s">
        <v>738</v>
      </c>
      <c r="C270" s="16"/>
      <c r="D270" s="18" t="s">
        <v>739</v>
      </c>
      <c r="E270" s="9">
        <f>E271</f>
        <v>204.5</v>
      </c>
      <c r="F270" s="9">
        <f t="shared" ref="F270" si="124">F271</f>
        <v>85.3</v>
      </c>
      <c r="G270" s="77"/>
    </row>
    <row r="271" spans="1:7" ht="26.4" outlineLevel="4" x14ac:dyDescent="0.3">
      <c r="A271" s="17" t="s">
        <v>118</v>
      </c>
      <c r="B271" s="17" t="s">
        <v>738</v>
      </c>
      <c r="C271" s="16">
        <v>200</v>
      </c>
      <c r="D271" s="18" t="s">
        <v>327</v>
      </c>
      <c r="E271" s="9">
        <f>'№ 5  ведомственная'!F251</f>
        <v>204.5</v>
      </c>
      <c r="F271" s="9">
        <f>'№ 5  ведомственная'!G251</f>
        <v>85.3</v>
      </c>
      <c r="G271" s="77"/>
    </row>
    <row r="272" spans="1:7" ht="39.6" outlineLevel="5" x14ac:dyDescent="0.3">
      <c r="A272" s="17" t="s">
        <v>118</v>
      </c>
      <c r="B272" s="74" t="s">
        <v>690</v>
      </c>
      <c r="C272" s="16"/>
      <c r="D272" s="18" t="s">
        <v>685</v>
      </c>
      <c r="E272" s="9">
        <f>E273</f>
        <v>64.999999999999986</v>
      </c>
      <c r="F272" s="9">
        <f t="shared" ref="F272" si="125">F273</f>
        <v>0</v>
      </c>
      <c r="G272" s="77"/>
    </row>
    <row r="273" spans="1:7" ht="26.4" outlineLevel="6" x14ac:dyDescent="0.3">
      <c r="A273" s="17" t="s">
        <v>118</v>
      </c>
      <c r="B273" s="74" t="s">
        <v>690</v>
      </c>
      <c r="C273" s="16" t="s">
        <v>7</v>
      </c>
      <c r="D273" s="18" t="s">
        <v>327</v>
      </c>
      <c r="E273" s="9">
        <f>'№ 5  ведомственная'!F253</f>
        <v>64.999999999999986</v>
      </c>
      <c r="F273" s="9">
        <f>'№ 5  ведомственная'!G253</f>
        <v>0</v>
      </c>
      <c r="G273" s="77"/>
    </row>
    <row r="274" spans="1:7" ht="52.8" outlineLevel="6" x14ac:dyDescent="0.3">
      <c r="A274" s="17" t="s">
        <v>118</v>
      </c>
      <c r="B274" s="74" t="s">
        <v>760</v>
      </c>
      <c r="C274" s="74"/>
      <c r="D274" s="79" t="s">
        <v>689</v>
      </c>
      <c r="E274" s="9">
        <f>E275</f>
        <v>1152.7</v>
      </c>
      <c r="F274" s="9">
        <f t="shared" ref="F274" si="126">F275</f>
        <v>1152.7</v>
      </c>
      <c r="G274" s="77"/>
    </row>
    <row r="275" spans="1:7" ht="26.4" outlineLevel="6" x14ac:dyDescent="0.3">
      <c r="A275" s="17" t="s">
        <v>118</v>
      </c>
      <c r="B275" s="74" t="s">
        <v>760</v>
      </c>
      <c r="C275" s="74" t="s">
        <v>7</v>
      </c>
      <c r="D275" s="79" t="s">
        <v>327</v>
      </c>
      <c r="E275" s="9">
        <f>'№ 5  ведомственная'!F255</f>
        <v>1152.7</v>
      </c>
      <c r="F275" s="9">
        <f>'№ 5  ведомственная'!G255</f>
        <v>1152.7</v>
      </c>
      <c r="G275" s="77"/>
    </row>
    <row r="276" spans="1:7" ht="39.6" outlineLevel="2" x14ac:dyDescent="0.3">
      <c r="A276" s="16" t="s">
        <v>118</v>
      </c>
      <c r="B276" s="17" t="s">
        <v>128</v>
      </c>
      <c r="C276" s="16"/>
      <c r="D276" s="18" t="s">
        <v>300</v>
      </c>
      <c r="E276" s="9">
        <f>E277</f>
        <v>12265.2</v>
      </c>
      <c r="F276" s="9">
        <f t="shared" ref="F276" si="127">F277</f>
        <v>12204.6</v>
      </c>
      <c r="G276" s="77"/>
    </row>
    <row r="277" spans="1:7" ht="39.6" outlineLevel="3" x14ac:dyDescent="0.3">
      <c r="A277" s="16" t="s">
        <v>118</v>
      </c>
      <c r="B277" s="17" t="s">
        <v>129</v>
      </c>
      <c r="C277" s="16"/>
      <c r="D277" s="18" t="s">
        <v>442</v>
      </c>
      <c r="E277" s="9">
        <f>E278+E281</f>
        <v>12265.2</v>
      </c>
      <c r="F277" s="9">
        <f>F278+F281</f>
        <v>12204.6</v>
      </c>
      <c r="G277" s="77"/>
    </row>
    <row r="278" spans="1:7" ht="26.4" outlineLevel="4" x14ac:dyDescent="0.3">
      <c r="A278" s="16" t="s">
        <v>118</v>
      </c>
      <c r="B278" s="17" t="s">
        <v>130</v>
      </c>
      <c r="C278" s="16"/>
      <c r="D278" s="18" t="s">
        <v>565</v>
      </c>
      <c r="E278" s="9">
        <f>E279</f>
        <v>606.29999999999995</v>
      </c>
      <c r="F278" s="9">
        <f>F279</f>
        <v>591.20000000000005</v>
      </c>
      <c r="G278" s="77"/>
    </row>
    <row r="279" spans="1:7" ht="52.8" outlineLevel="5" x14ac:dyDescent="0.3">
      <c r="A279" s="16" t="s">
        <v>118</v>
      </c>
      <c r="B279" s="17" t="s">
        <v>131</v>
      </c>
      <c r="C279" s="16"/>
      <c r="D279" s="18" t="s">
        <v>443</v>
      </c>
      <c r="E279" s="9">
        <f>E280</f>
        <v>606.29999999999995</v>
      </c>
      <c r="F279" s="9">
        <f t="shared" ref="F279" si="128">F280</f>
        <v>591.20000000000005</v>
      </c>
      <c r="G279" s="77"/>
    </row>
    <row r="280" spans="1:7" ht="26.4" outlineLevel="6" x14ac:dyDescent="0.3">
      <c r="A280" s="16" t="s">
        <v>118</v>
      </c>
      <c r="B280" s="17" t="s">
        <v>131</v>
      </c>
      <c r="C280" s="16" t="s">
        <v>7</v>
      </c>
      <c r="D280" s="18" t="s">
        <v>327</v>
      </c>
      <c r="E280" s="9">
        <f>'№ 5  ведомственная'!F260</f>
        <v>606.29999999999995</v>
      </c>
      <c r="F280" s="9">
        <f>'№ 5  ведомственная'!G260</f>
        <v>591.20000000000005</v>
      </c>
      <c r="G280" s="77"/>
    </row>
    <row r="281" spans="1:7" ht="39.6" outlineLevel="4" x14ac:dyDescent="0.3">
      <c r="A281" s="16" t="s">
        <v>118</v>
      </c>
      <c r="B281" s="17" t="s">
        <v>132</v>
      </c>
      <c r="C281" s="16"/>
      <c r="D281" s="18" t="s">
        <v>444</v>
      </c>
      <c r="E281" s="9">
        <f>E284+E282</f>
        <v>11658.900000000001</v>
      </c>
      <c r="F281" s="9">
        <f>F284+F282</f>
        <v>11613.4</v>
      </c>
      <c r="G281" s="77"/>
    </row>
    <row r="282" spans="1:7" ht="39.6" outlineLevel="4" x14ac:dyDescent="0.3">
      <c r="A282" s="16" t="s">
        <v>118</v>
      </c>
      <c r="B282" s="17" t="s">
        <v>752</v>
      </c>
      <c r="C282" s="16"/>
      <c r="D282" s="18" t="s">
        <v>753</v>
      </c>
      <c r="E282" s="9">
        <f>E283</f>
        <v>43.7</v>
      </c>
      <c r="F282" s="9">
        <f>F283</f>
        <v>40.6</v>
      </c>
      <c r="G282" s="77"/>
    </row>
    <row r="283" spans="1:7" ht="26.4" outlineLevel="4" x14ac:dyDescent="0.3">
      <c r="A283" s="16" t="s">
        <v>118</v>
      </c>
      <c r="B283" s="17" t="s">
        <v>752</v>
      </c>
      <c r="C283" s="16" t="s">
        <v>7</v>
      </c>
      <c r="D283" s="18" t="s">
        <v>327</v>
      </c>
      <c r="E283" s="9">
        <f>'№ 5  ведомственная'!F263</f>
        <v>43.7</v>
      </c>
      <c r="F283" s="9">
        <f>'№ 5  ведомственная'!G263</f>
        <v>40.6</v>
      </c>
      <c r="G283" s="77"/>
    </row>
    <row r="284" spans="1:7" ht="39.6" outlineLevel="5" x14ac:dyDescent="0.3">
      <c r="A284" s="16" t="s">
        <v>118</v>
      </c>
      <c r="B284" s="17" t="s">
        <v>133</v>
      </c>
      <c r="C284" s="16"/>
      <c r="D284" s="18" t="s">
        <v>445</v>
      </c>
      <c r="E284" s="9">
        <f>E285</f>
        <v>11615.2</v>
      </c>
      <c r="F284" s="9">
        <f t="shared" ref="F284" si="129">F285</f>
        <v>11572.8</v>
      </c>
      <c r="G284" s="77"/>
    </row>
    <row r="285" spans="1:7" ht="26.4" outlineLevel="6" x14ac:dyDescent="0.3">
      <c r="A285" s="16" t="s">
        <v>118</v>
      </c>
      <c r="B285" s="17" t="s">
        <v>133</v>
      </c>
      <c r="C285" s="16" t="s">
        <v>7</v>
      </c>
      <c r="D285" s="18" t="s">
        <v>327</v>
      </c>
      <c r="E285" s="9">
        <f>'№ 5  ведомственная'!F265</f>
        <v>11615.2</v>
      </c>
      <c r="F285" s="9">
        <f>'№ 5  ведомственная'!G265</f>
        <v>11572.8</v>
      </c>
      <c r="G285" s="77"/>
    </row>
    <row r="286" spans="1:7" ht="26.4" outlineLevel="1" x14ac:dyDescent="0.3">
      <c r="A286" s="16" t="s">
        <v>134</v>
      </c>
      <c r="B286" s="17"/>
      <c r="C286" s="16"/>
      <c r="D286" s="18" t="s">
        <v>301</v>
      </c>
      <c r="E286" s="9">
        <f>E287+E292</f>
        <v>24253</v>
      </c>
      <c r="F286" s="9">
        <f>F287+F292</f>
        <v>23921.1</v>
      </c>
      <c r="G286" s="77"/>
    </row>
    <row r="287" spans="1:7" ht="52.8" outlineLevel="2" x14ac:dyDescent="0.3">
      <c r="A287" s="16" t="s">
        <v>134</v>
      </c>
      <c r="B287" s="17" t="s">
        <v>77</v>
      </c>
      <c r="C287" s="16"/>
      <c r="D287" s="18" t="s">
        <v>292</v>
      </c>
      <c r="E287" s="9">
        <f>E288</f>
        <v>16374.1</v>
      </c>
      <c r="F287" s="9">
        <f t="shared" ref="F287:F290" si="130">F288</f>
        <v>16280</v>
      </c>
      <c r="G287" s="77"/>
    </row>
    <row r="288" spans="1:7" ht="26.4" outlineLevel="3" x14ac:dyDescent="0.3">
      <c r="A288" s="16" t="s">
        <v>134</v>
      </c>
      <c r="B288" s="17" t="s">
        <v>102</v>
      </c>
      <c r="C288" s="16"/>
      <c r="D288" s="18" t="s">
        <v>412</v>
      </c>
      <c r="E288" s="9">
        <f>E289</f>
        <v>16374.1</v>
      </c>
      <c r="F288" s="9">
        <f t="shared" si="130"/>
        <v>16280</v>
      </c>
      <c r="G288" s="77"/>
    </row>
    <row r="289" spans="1:9" ht="26.4" outlineLevel="4" x14ac:dyDescent="0.3">
      <c r="A289" s="16" t="s">
        <v>134</v>
      </c>
      <c r="B289" s="17" t="s">
        <v>113</v>
      </c>
      <c r="C289" s="16"/>
      <c r="D289" s="18" t="s">
        <v>424</v>
      </c>
      <c r="E289" s="9">
        <f>E290</f>
        <v>16374.1</v>
      </c>
      <c r="F289" s="9">
        <f t="shared" si="130"/>
        <v>16280</v>
      </c>
      <c r="G289" s="77"/>
    </row>
    <row r="290" spans="1:9" ht="26.4" outlineLevel="5" x14ac:dyDescent="0.3">
      <c r="A290" s="16" t="s">
        <v>134</v>
      </c>
      <c r="B290" s="17" t="s">
        <v>135</v>
      </c>
      <c r="C290" s="16"/>
      <c r="D290" s="18" t="s">
        <v>446</v>
      </c>
      <c r="E290" s="9">
        <f>E291</f>
        <v>16374.1</v>
      </c>
      <c r="F290" s="9">
        <f t="shared" si="130"/>
        <v>16280</v>
      </c>
      <c r="G290" s="77"/>
    </row>
    <row r="291" spans="1:9" ht="26.4" outlineLevel="6" x14ac:dyDescent="0.3">
      <c r="A291" s="16" t="s">
        <v>134</v>
      </c>
      <c r="B291" s="17" t="s">
        <v>135</v>
      </c>
      <c r="C291" s="16" t="s">
        <v>39</v>
      </c>
      <c r="D291" s="18" t="s">
        <v>353</v>
      </c>
      <c r="E291" s="9">
        <f>'№ 5  ведомственная'!F271</f>
        <v>16374.1</v>
      </c>
      <c r="F291" s="9">
        <f>'№ 5  ведомственная'!G271</f>
        <v>16280</v>
      </c>
      <c r="G291" s="77"/>
    </row>
    <row r="292" spans="1:9" outlineLevel="6" x14ac:dyDescent="0.3">
      <c r="A292" s="17" t="s">
        <v>134</v>
      </c>
      <c r="B292" s="17" t="s">
        <v>3</v>
      </c>
      <c r="C292" s="16"/>
      <c r="D292" s="18" t="s">
        <v>281</v>
      </c>
      <c r="E292" s="9">
        <f>E293</f>
        <v>7878.9</v>
      </c>
      <c r="F292" s="9">
        <f t="shared" ref="F292" si="131">F293</f>
        <v>7641.0999999999995</v>
      </c>
      <c r="G292" s="77"/>
    </row>
    <row r="293" spans="1:9" ht="26.4" outlineLevel="6" x14ac:dyDescent="0.3">
      <c r="A293" s="17" t="s">
        <v>134</v>
      </c>
      <c r="B293" s="17" t="s">
        <v>10</v>
      </c>
      <c r="C293" s="16"/>
      <c r="D293" s="18" t="s">
        <v>329</v>
      </c>
      <c r="E293" s="9">
        <f>E294</f>
        <v>7878.9</v>
      </c>
      <c r="F293" s="9">
        <f t="shared" ref="F293" si="132">F294</f>
        <v>7641.0999999999995</v>
      </c>
      <c r="G293" s="77"/>
    </row>
    <row r="294" spans="1:9" ht="26.4" outlineLevel="6" x14ac:dyDescent="0.3">
      <c r="A294" s="17" t="s">
        <v>134</v>
      </c>
      <c r="B294" s="17" t="s">
        <v>56</v>
      </c>
      <c r="C294" s="16"/>
      <c r="D294" s="18" t="s">
        <v>372</v>
      </c>
      <c r="E294" s="9">
        <f>E295+E296+E297</f>
        <v>7878.9</v>
      </c>
      <c r="F294" s="9">
        <f>F295+F296+F297</f>
        <v>7641.0999999999995</v>
      </c>
      <c r="G294" s="77"/>
    </row>
    <row r="295" spans="1:9" ht="52.8" outlineLevel="6" x14ac:dyDescent="0.3">
      <c r="A295" s="17" t="s">
        <v>134</v>
      </c>
      <c r="B295" s="17" t="s">
        <v>56</v>
      </c>
      <c r="C295" s="16" t="s">
        <v>6</v>
      </c>
      <c r="D295" s="18" t="s">
        <v>326</v>
      </c>
      <c r="E295" s="9">
        <f>'№ 5  ведомственная'!F275</f>
        <v>4725.5</v>
      </c>
      <c r="F295" s="9">
        <f>'№ 5  ведомственная'!G275</f>
        <v>4701.3999999999996</v>
      </c>
      <c r="G295" s="77"/>
    </row>
    <row r="296" spans="1:9" ht="26.4" outlineLevel="6" x14ac:dyDescent="0.3">
      <c r="A296" s="17" t="s">
        <v>134</v>
      </c>
      <c r="B296" s="17" t="s">
        <v>56</v>
      </c>
      <c r="C296" s="16" t="s">
        <v>7</v>
      </c>
      <c r="D296" s="18" t="s">
        <v>327</v>
      </c>
      <c r="E296" s="9">
        <f>'№ 5  ведомственная'!F276</f>
        <v>3032.4</v>
      </c>
      <c r="F296" s="9">
        <f>'№ 5  ведомственная'!G276</f>
        <v>2872.5</v>
      </c>
      <c r="G296" s="77"/>
    </row>
    <row r="297" spans="1:9" outlineLevel="6" x14ac:dyDescent="0.3">
      <c r="A297" s="17" t="s">
        <v>134</v>
      </c>
      <c r="B297" s="17" t="s">
        <v>56</v>
      </c>
      <c r="C297" s="16" t="s">
        <v>8</v>
      </c>
      <c r="D297" s="18" t="s">
        <v>328</v>
      </c>
      <c r="E297" s="9">
        <f>'№ 5  ведомственная'!F277</f>
        <v>121</v>
      </c>
      <c r="F297" s="9">
        <f>'№ 5  ведомственная'!G277</f>
        <v>67.2</v>
      </c>
      <c r="G297" s="77"/>
    </row>
    <row r="298" spans="1:9" s="29" customFormat="1" x14ac:dyDescent="0.3">
      <c r="A298" s="21" t="s">
        <v>171</v>
      </c>
      <c r="B298" s="49"/>
      <c r="C298" s="21"/>
      <c r="D298" s="22" t="s">
        <v>278</v>
      </c>
      <c r="E298" s="8">
        <f>E299+E315+E362+E384+E394+E436</f>
        <v>400656.30000000005</v>
      </c>
      <c r="F298" s="8">
        <f>F299+F315+F362+F384+F394+F436</f>
        <v>387971.1</v>
      </c>
      <c r="G298" s="86"/>
      <c r="H298" s="4"/>
      <c r="I298" s="4"/>
    </row>
    <row r="299" spans="1:9" outlineLevel="1" x14ac:dyDescent="0.3">
      <c r="A299" s="16" t="s">
        <v>172</v>
      </c>
      <c r="B299" s="17"/>
      <c r="C299" s="16"/>
      <c r="D299" s="18" t="s">
        <v>311</v>
      </c>
      <c r="E299" s="9">
        <f>E300</f>
        <v>113313.60000000001</v>
      </c>
      <c r="F299" s="9">
        <f t="shared" ref="F299:F301" si="133">F300</f>
        <v>112279.7</v>
      </c>
      <c r="G299" s="87"/>
      <c r="H299" s="14"/>
      <c r="I299" s="14"/>
    </row>
    <row r="300" spans="1:9" ht="39.6" outlineLevel="2" x14ac:dyDescent="0.3">
      <c r="A300" s="16" t="s">
        <v>172</v>
      </c>
      <c r="B300" s="17" t="s">
        <v>173</v>
      </c>
      <c r="C300" s="16"/>
      <c r="D300" s="18" t="s">
        <v>312</v>
      </c>
      <c r="E300" s="9">
        <f>E301</f>
        <v>113313.60000000001</v>
      </c>
      <c r="F300" s="9">
        <f t="shared" si="133"/>
        <v>112279.7</v>
      </c>
      <c r="G300" s="77"/>
    </row>
    <row r="301" spans="1:9" ht="26.4" outlineLevel="3" x14ac:dyDescent="0.3">
      <c r="A301" s="16" t="s">
        <v>172</v>
      </c>
      <c r="B301" s="17" t="s">
        <v>174</v>
      </c>
      <c r="C301" s="16"/>
      <c r="D301" s="18" t="s">
        <v>467</v>
      </c>
      <c r="E301" s="9">
        <f>E302</f>
        <v>113313.60000000001</v>
      </c>
      <c r="F301" s="9">
        <f t="shared" si="133"/>
        <v>112279.7</v>
      </c>
      <c r="G301" s="77"/>
    </row>
    <row r="302" spans="1:9" ht="26.4" outlineLevel="4" x14ac:dyDescent="0.3">
      <c r="A302" s="16" t="s">
        <v>172</v>
      </c>
      <c r="B302" s="17" t="s">
        <v>175</v>
      </c>
      <c r="C302" s="16"/>
      <c r="D302" s="18" t="s">
        <v>468</v>
      </c>
      <c r="E302" s="9">
        <f>E305+E307+E309+E313+E303+E311</f>
        <v>113313.60000000001</v>
      </c>
      <c r="F302" s="9">
        <f t="shared" ref="F302" si="134">F305+F307+F309+F313+F303+F311</f>
        <v>112279.7</v>
      </c>
      <c r="G302" s="77"/>
    </row>
    <row r="303" spans="1:9" s="78" customFormat="1" ht="39.6" outlineLevel="4" x14ac:dyDescent="0.3">
      <c r="A303" s="17" t="s">
        <v>172</v>
      </c>
      <c r="B303" s="17" t="s">
        <v>679</v>
      </c>
      <c r="C303" s="16"/>
      <c r="D303" s="18" t="s">
        <v>680</v>
      </c>
      <c r="E303" s="9">
        <f>E304</f>
        <v>1482.1999999999998</v>
      </c>
      <c r="F303" s="9">
        <f t="shared" ref="F303" si="135">F304</f>
        <v>1199.5</v>
      </c>
      <c r="G303" s="77"/>
    </row>
    <row r="304" spans="1:9" s="78" customFormat="1" ht="26.4" outlineLevel="4" x14ac:dyDescent="0.3">
      <c r="A304" s="17" t="s">
        <v>172</v>
      </c>
      <c r="B304" s="17" t="s">
        <v>679</v>
      </c>
      <c r="C304" s="16">
        <v>600</v>
      </c>
      <c r="D304" s="18" t="s">
        <v>353</v>
      </c>
      <c r="E304" s="9">
        <f>'№ 5  ведомственная'!F347</f>
        <v>1482.1999999999998</v>
      </c>
      <c r="F304" s="9">
        <f>'№ 5  ведомственная'!G347</f>
        <v>1199.5</v>
      </c>
      <c r="G304" s="77"/>
    </row>
    <row r="305" spans="1:7" ht="52.8" outlineLevel="5" x14ac:dyDescent="0.3">
      <c r="A305" s="16" t="s">
        <v>172</v>
      </c>
      <c r="B305" s="17" t="s">
        <v>176</v>
      </c>
      <c r="C305" s="16"/>
      <c r="D305" s="18" t="s">
        <v>469</v>
      </c>
      <c r="E305" s="9">
        <f>E306</f>
        <v>54553.2</v>
      </c>
      <c r="F305" s="9">
        <f t="shared" ref="F305" si="136">F306</f>
        <v>54553.2</v>
      </c>
      <c r="G305" s="77"/>
    </row>
    <row r="306" spans="1:7" ht="26.4" outlineLevel="6" x14ac:dyDescent="0.3">
      <c r="A306" s="16" t="s">
        <v>172</v>
      </c>
      <c r="B306" s="17" t="s">
        <v>176</v>
      </c>
      <c r="C306" s="16" t="s">
        <v>39</v>
      </c>
      <c r="D306" s="18" t="s">
        <v>353</v>
      </c>
      <c r="E306" s="9">
        <f>'№ 5  ведомственная'!F349</f>
        <v>54553.2</v>
      </c>
      <c r="F306" s="9">
        <f>'№ 5  ведомственная'!G349</f>
        <v>54553.2</v>
      </c>
      <c r="G306" s="77"/>
    </row>
    <row r="307" spans="1:7" ht="52.8" outlineLevel="5" x14ac:dyDescent="0.3">
      <c r="A307" s="34" t="s">
        <v>172</v>
      </c>
      <c r="B307" s="52" t="s">
        <v>177</v>
      </c>
      <c r="C307" s="34"/>
      <c r="D307" s="35" t="s">
        <v>470</v>
      </c>
      <c r="E307" s="36">
        <f>E308</f>
        <v>55029.9</v>
      </c>
      <c r="F307" s="36">
        <f t="shared" ref="F307" si="137">F308</f>
        <v>54705.8</v>
      </c>
      <c r="G307" s="77"/>
    </row>
    <row r="308" spans="1:7" ht="26.4" outlineLevel="6" x14ac:dyDescent="0.3">
      <c r="A308" s="16" t="s">
        <v>172</v>
      </c>
      <c r="B308" s="17" t="s">
        <v>177</v>
      </c>
      <c r="C308" s="16" t="s">
        <v>39</v>
      </c>
      <c r="D308" s="18" t="s">
        <v>353</v>
      </c>
      <c r="E308" s="9">
        <f>'№ 5  ведомственная'!F351</f>
        <v>55029.9</v>
      </c>
      <c r="F308" s="9">
        <f>'№ 5  ведомственная'!G351</f>
        <v>54705.8</v>
      </c>
      <c r="G308" s="77"/>
    </row>
    <row r="309" spans="1:7" ht="26.4" outlineLevel="5" x14ac:dyDescent="0.3">
      <c r="A309" s="16" t="s">
        <v>172</v>
      </c>
      <c r="B309" s="17" t="s">
        <v>178</v>
      </c>
      <c r="C309" s="16"/>
      <c r="D309" s="18" t="s">
        <v>471</v>
      </c>
      <c r="E309" s="9">
        <f>E310</f>
        <v>1544.7</v>
      </c>
      <c r="F309" s="9">
        <f t="shared" ref="F309" si="138">F310</f>
        <v>1327.7</v>
      </c>
      <c r="G309" s="77"/>
    </row>
    <row r="310" spans="1:7" ht="26.4" outlineLevel="6" x14ac:dyDescent="0.3">
      <c r="A310" s="16" t="s">
        <v>172</v>
      </c>
      <c r="B310" s="17" t="s">
        <v>178</v>
      </c>
      <c r="C310" s="16" t="s">
        <v>39</v>
      </c>
      <c r="D310" s="18" t="s">
        <v>353</v>
      </c>
      <c r="E310" s="9">
        <f>'№ 5  ведомственная'!F353</f>
        <v>1544.7</v>
      </c>
      <c r="F310" s="9">
        <f>'№ 5  ведомственная'!G353</f>
        <v>1327.7</v>
      </c>
      <c r="G310" s="77"/>
    </row>
    <row r="311" spans="1:7" ht="26.4" outlineLevel="6" x14ac:dyDescent="0.3">
      <c r="A311" s="17" t="s">
        <v>172</v>
      </c>
      <c r="B311" s="17" t="s">
        <v>747</v>
      </c>
      <c r="C311" s="16"/>
      <c r="D311" s="18" t="s">
        <v>748</v>
      </c>
      <c r="E311" s="9">
        <f>E312</f>
        <v>175.6</v>
      </c>
      <c r="F311" s="9">
        <f t="shared" ref="F311" si="139">F312</f>
        <v>174.7</v>
      </c>
      <c r="G311" s="77"/>
    </row>
    <row r="312" spans="1:7" ht="26.4" outlineLevel="6" x14ac:dyDescent="0.3">
      <c r="A312" s="17" t="s">
        <v>172</v>
      </c>
      <c r="B312" s="17" t="s">
        <v>747</v>
      </c>
      <c r="C312" s="16" t="s">
        <v>39</v>
      </c>
      <c r="D312" s="18" t="s">
        <v>353</v>
      </c>
      <c r="E312" s="9">
        <f>'№ 5  ведомственная'!F355</f>
        <v>175.6</v>
      </c>
      <c r="F312" s="9">
        <f>'№ 5  ведомственная'!G355</f>
        <v>174.7</v>
      </c>
      <c r="G312" s="77"/>
    </row>
    <row r="313" spans="1:7" ht="26.4" outlineLevel="5" x14ac:dyDescent="0.3">
      <c r="A313" s="16" t="s">
        <v>172</v>
      </c>
      <c r="B313" s="17" t="s">
        <v>179</v>
      </c>
      <c r="C313" s="16"/>
      <c r="D313" s="18" t="s">
        <v>472</v>
      </c>
      <c r="E313" s="33">
        <f>E314</f>
        <v>528</v>
      </c>
      <c r="F313" s="33">
        <f t="shared" ref="F313" si="140">F314</f>
        <v>318.8</v>
      </c>
      <c r="G313" s="77"/>
    </row>
    <row r="314" spans="1:7" ht="26.4" outlineLevel="6" x14ac:dyDescent="0.3">
      <c r="A314" s="31" t="s">
        <v>172</v>
      </c>
      <c r="B314" s="53" t="s">
        <v>179</v>
      </c>
      <c r="C314" s="31" t="s">
        <v>39</v>
      </c>
      <c r="D314" s="32" t="s">
        <v>353</v>
      </c>
      <c r="E314" s="33">
        <f>'№ 5  ведомственная'!F357</f>
        <v>528</v>
      </c>
      <c r="F314" s="33">
        <f>'№ 5  ведомственная'!G357</f>
        <v>318.8</v>
      </c>
      <c r="G314" s="77"/>
    </row>
    <row r="315" spans="1:7" outlineLevel="1" x14ac:dyDescent="0.3">
      <c r="A315" s="41" t="s">
        <v>180</v>
      </c>
      <c r="B315" s="54"/>
      <c r="C315" s="41"/>
      <c r="D315" s="42" t="s">
        <v>313</v>
      </c>
      <c r="E315" s="19">
        <f>E316+E353</f>
        <v>236902.80000000002</v>
      </c>
      <c r="F315" s="19">
        <f>F316+F353</f>
        <v>226921.4</v>
      </c>
      <c r="G315" s="77"/>
    </row>
    <row r="316" spans="1:7" ht="39.6" outlineLevel="2" x14ac:dyDescent="0.3">
      <c r="A316" s="34" t="s">
        <v>180</v>
      </c>
      <c r="B316" s="52" t="s">
        <v>173</v>
      </c>
      <c r="C316" s="34"/>
      <c r="D316" s="35" t="s">
        <v>312</v>
      </c>
      <c r="E316" s="36">
        <f>E317</f>
        <v>236702.80000000002</v>
      </c>
      <c r="F316" s="36">
        <f t="shared" ref="F316" si="141">F317</f>
        <v>226722.6</v>
      </c>
      <c r="G316" s="77"/>
    </row>
    <row r="317" spans="1:7" ht="26.4" outlineLevel="3" x14ac:dyDescent="0.3">
      <c r="A317" s="16" t="s">
        <v>180</v>
      </c>
      <c r="B317" s="17" t="s">
        <v>181</v>
      </c>
      <c r="C317" s="16"/>
      <c r="D317" s="18" t="s">
        <v>473</v>
      </c>
      <c r="E317" s="9">
        <f>E318+E343+E350</f>
        <v>236702.80000000002</v>
      </c>
      <c r="F317" s="9">
        <f t="shared" ref="F317" si="142">F318+F343+F350</f>
        <v>226722.6</v>
      </c>
      <c r="G317" s="77"/>
    </row>
    <row r="318" spans="1:7" ht="39.6" outlineLevel="4" x14ac:dyDescent="0.3">
      <c r="A318" s="16" t="s">
        <v>180</v>
      </c>
      <c r="B318" s="17" t="s">
        <v>182</v>
      </c>
      <c r="C318" s="16"/>
      <c r="D318" s="18" t="s">
        <v>474</v>
      </c>
      <c r="E318" s="9">
        <f>E321+E325+E341+E323+E337+E335+E329+E339+E319+E331+E327+E333</f>
        <v>225820.90000000002</v>
      </c>
      <c r="F318" s="9">
        <f t="shared" ref="F318" si="143">F321+F325+F341+F323+F337+F335+F329+F339+F319+F331+F327+F333</f>
        <v>215989.4</v>
      </c>
      <c r="G318" s="77"/>
    </row>
    <row r="319" spans="1:7" s="78" customFormat="1" ht="39.6" outlineLevel="4" x14ac:dyDescent="0.3">
      <c r="A319" s="17" t="s">
        <v>180</v>
      </c>
      <c r="B319" s="17" t="s">
        <v>681</v>
      </c>
      <c r="C319" s="16"/>
      <c r="D319" s="18" t="s">
        <v>682</v>
      </c>
      <c r="E319" s="9">
        <f>E320</f>
        <v>10540.000000000002</v>
      </c>
      <c r="F319" s="9">
        <f t="shared" ref="F319" si="144">F320</f>
        <v>6931.9</v>
      </c>
      <c r="G319" s="77"/>
    </row>
    <row r="320" spans="1:7" s="78" customFormat="1" ht="26.4" outlineLevel="4" x14ac:dyDescent="0.3">
      <c r="A320" s="17" t="s">
        <v>180</v>
      </c>
      <c r="B320" s="17" t="s">
        <v>681</v>
      </c>
      <c r="C320" s="16">
        <v>600</v>
      </c>
      <c r="D320" s="18" t="s">
        <v>353</v>
      </c>
      <c r="E320" s="9">
        <f>'№ 5  ведомственная'!F363</f>
        <v>10540.000000000002</v>
      </c>
      <c r="F320" s="9">
        <f>'№ 5  ведомственная'!G363</f>
        <v>6931.9</v>
      </c>
      <c r="G320" s="77"/>
    </row>
    <row r="321" spans="1:7" ht="52.8" outlineLevel="5" x14ac:dyDescent="0.3">
      <c r="A321" s="16" t="s">
        <v>180</v>
      </c>
      <c r="B321" s="17" t="s">
        <v>183</v>
      </c>
      <c r="C321" s="16"/>
      <c r="D321" s="18" t="s">
        <v>475</v>
      </c>
      <c r="E321" s="9">
        <f>E322</f>
        <v>129622.9</v>
      </c>
      <c r="F321" s="9">
        <f t="shared" ref="F321" si="145">F322</f>
        <v>129622.9</v>
      </c>
      <c r="G321" s="77"/>
    </row>
    <row r="322" spans="1:7" ht="26.4" outlineLevel="6" x14ac:dyDescent="0.3">
      <c r="A322" s="16" t="s">
        <v>180</v>
      </c>
      <c r="B322" s="17" t="s">
        <v>183</v>
      </c>
      <c r="C322" s="16" t="s">
        <v>39</v>
      </c>
      <c r="D322" s="18" t="s">
        <v>353</v>
      </c>
      <c r="E322" s="9">
        <f>'№ 5  ведомственная'!F365</f>
        <v>129622.9</v>
      </c>
      <c r="F322" s="9">
        <f>'№ 5  ведомственная'!G365</f>
        <v>129622.9</v>
      </c>
      <c r="G322" s="77"/>
    </row>
    <row r="323" spans="1:7" ht="39.6" outlineLevel="6" x14ac:dyDescent="0.3">
      <c r="A323" s="17" t="s">
        <v>180</v>
      </c>
      <c r="B323" s="17" t="s">
        <v>597</v>
      </c>
      <c r="C323" s="16"/>
      <c r="D323" s="18" t="s">
        <v>598</v>
      </c>
      <c r="E323" s="9">
        <f>E324</f>
        <v>100</v>
      </c>
      <c r="F323" s="9">
        <f t="shared" ref="F323" si="146">F324</f>
        <v>94.4</v>
      </c>
      <c r="G323" s="77"/>
    </row>
    <row r="324" spans="1:7" ht="26.4" outlineLevel="6" x14ac:dyDescent="0.3">
      <c r="A324" s="17" t="s">
        <v>180</v>
      </c>
      <c r="B324" s="17" t="s">
        <v>597</v>
      </c>
      <c r="C324" s="16">
        <v>600</v>
      </c>
      <c r="D324" s="18" t="s">
        <v>353</v>
      </c>
      <c r="E324" s="9">
        <f>'№ 5  ведомственная'!F367</f>
        <v>100</v>
      </c>
      <c r="F324" s="9">
        <f>'№ 5  ведомственная'!G367</f>
        <v>94.4</v>
      </c>
      <c r="G324" s="77"/>
    </row>
    <row r="325" spans="1:7" ht="52.8" outlineLevel="5" x14ac:dyDescent="0.3">
      <c r="A325" s="34" t="s">
        <v>180</v>
      </c>
      <c r="B325" s="52" t="s">
        <v>184</v>
      </c>
      <c r="C325" s="34"/>
      <c r="D325" s="35" t="s">
        <v>476</v>
      </c>
      <c r="E325" s="36">
        <f>E326</f>
        <v>42401.200000000004</v>
      </c>
      <c r="F325" s="36">
        <f t="shared" ref="F325" si="147">F326</f>
        <v>42130.9</v>
      </c>
      <c r="G325" s="77"/>
    </row>
    <row r="326" spans="1:7" ht="26.4" outlineLevel="6" x14ac:dyDescent="0.3">
      <c r="A326" s="16" t="s">
        <v>180</v>
      </c>
      <c r="B326" s="17" t="s">
        <v>184</v>
      </c>
      <c r="C326" s="16" t="s">
        <v>39</v>
      </c>
      <c r="D326" s="18" t="s">
        <v>353</v>
      </c>
      <c r="E326" s="9">
        <f>'№ 5  ведомственная'!F369</f>
        <v>42401.200000000004</v>
      </c>
      <c r="F326" s="9">
        <f>'№ 5  ведомственная'!G369</f>
        <v>42130.9</v>
      </c>
      <c r="G326" s="77"/>
    </row>
    <row r="327" spans="1:7" ht="39.6" outlineLevel="6" x14ac:dyDescent="0.3">
      <c r="A327" s="17" t="s">
        <v>180</v>
      </c>
      <c r="B327" s="17" t="s">
        <v>715</v>
      </c>
      <c r="C327" s="16"/>
      <c r="D327" s="18" t="s">
        <v>716</v>
      </c>
      <c r="E327" s="9">
        <f>E328</f>
        <v>980.59999999999991</v>
      </c>
      <c r="F327" s="9">
        <f t="shared" ref="F327" si="148">F328</f>
        <v>980.5</v>
      </c>
      <c r="G327" s="77"/>
    </row>
    <row r="328" spans="1:7" ht="26.4" outlineLevel="6" x14ac:dyDescent="0.3">
      <c r="A328" s="17" t="s">
        <v>180</v>
      </c>
      <c r="B328" s="17" t="s">
        <v>715</v>
      </c>
      <c r="C328" s="16" t="s">
        <v>39</v>
      </c>
      <c r="D328" s="18" t="s">
        <v>353</v>
      </c>
      <c r="E328" s="9">
        <f>'№ 5  ведомственная'!F371</f>
        <v>980.59999999999991</v>
      </c>
      <c r="F328" s="9">
        <f>'№ 5  ведомственная'!G371</f>
        <v>980.5</v>
      </c>
      <c r="G328" s="77"/>
    </row>
    <row r="329" spans="1:7" ht="66" outlineLevel="6" x14ac:dyDescent="0.3">
      <c r="A329" s="17" t="s">
        <v>180</v>
      </c>
      <c r="B329" s="17" t="s">
        <v>660</v>
      </c>
      <c r="C329" s="16"/>
      <c r="D329" s="18" t="s">
        <v>763</v>
      </c>
      <c r="E329" s="9">
        <f>E330</f>
        <v>1371</v>
      </c>
      <c r="F329" s="9">
        <f t="shared" ref="F329" si="149">F330</f>
        <v>1242.8</v>
      </c>
      <c r="G329" s="77"/>
    </row>
    <row r="330" spans="1:7" ht="26.4" outlineLevel="6" x14ac:dyDescent="0.3">
      <c r="A330" s="17" t="s">
        <v>180</v>
      </c>
      <c r="B330" s="17" t="s">
        <v>660</v>
      </c>
      <c r="C330" s="16">
        <v>600</v>
      </c>
      <c r="D330" s="18" t="s">
        <v>586</v>
      </c>
      <c r="E330" s="9">
        <f>'№ 5  ведомственная'!F373</f>
        <v>1371</v>
      </c>
      <c r="F330" s="9">
        <f>'№ 5  ведомственная'!G373</f>
        <v>1242.8</v>
      </c>
      <c r="G330" s="77"/>
    </row>
    <row r="331" spans="1:7" ht="39.6" outlineLevel="6" x14ac:dyDescent="0.3">
      <c r="A331" s="17" t="s">
        <v>180</v>
      </c>
      <c r="B331" s="17" t="s">
        <v>713</v>
      </c>
      <c r="C331" s="16"/>
      <c r="D331" s="18" t="s">
        <v>714</v>
      </c>
      <c r="E331" s="9">
        <f>E332</f>
        <v>59.9</v>
      </c>
      <c r="F331" s="9">
        <f t="shared" ref="F331" si="150">F332</f>
        <v>59.9</v>
      </c>
      <c r="G331" s="77"/>
    </row>
    <row r="332" spans="1:7" ht="26.4" outlineLevel="6" x14ac:dyDescent="0.3">
      <c r="A332" s="17" t="s">
        <v>180</v>
      </c>
      <c r="B332" s="17" t="s">
        <v>713</v>
      </c>
      <c r="C332" s="16" t="s">
        <v>39</v>
      </c>
      <c r="D332" s="18" t="s">
        <v>353</v>
      </c>
      <c r="E332" s="9">
        <f>'№ 5  ведомственная'!F375</f>
        <v>59.9</v>
      </c>
      <c r="F332" s="9">
        <f>'№ 5  ведомственная'!G375</f>
        <v>59.9</v>
      </c>
      <c r="G332" s="77"/>
    </row>
    <row r="333" spans="1:7" ht="39.6" outlineLevel="6" x14ac:dyDescent="0.3">
      <c r="A333" s="17" t="s">
        <v>180</v>
      </c>
      <c r="B333" s="17" t="s">
        <v>734</v>
      </c>
      <c r="C333" s="16"/>
      <c r="D333" s="18" t="s">
        <v>737</v>
      </c>
      <c r="E333" s="9">
        <f>E334</f>
        <v>16440.2</v>
      </c>
      <c r="F333" s="9">
        <f t="shared" ref="F333" si="151">F334</f>
        <v>13020.2</v>
      </c>
      <c r="G333" s="77"/>
    </row>
    <row r="334" spans="1:7" ht="26.4" outlineLevel="6" x14ac:dyDescent="0.3">
      <c r="A334" s="17" t="s">
        <v>180</v>
      </c>
      <c r="B334" s="17" t="s">
        <v>734</v>
      </c>
      <c r="C334" s="16">
        <v>600</v>
      </c>
      <c r="D334" s="18" t="s">
        <v>353</v>
      </c>
      <c r="E334" s="9">
        <f>'№ 5  ведомственная'!F377</f>
        <v>16440.2</v>
      </c>
      <c r="F334" s="9">
        <f>'№ 5  ведомственная'!G377</f>
        <v>13020.2</v>
      </c>
      <c r="G334" s="77"/>
    </row>
    <row r="335" spans="1:7" ht="41.25" customHeight="1" outlineLevel="6" x14ac:dyDescent="0.3">
      <c r="A335" s="17" t="s">
        <v>180</v>
      </c>
      <c r="B335" s="17" t="s">
        <v>656</v>
      </c>
      <c r="C335" s="16"/>
      <c r="D335" s="18" t="str">
        <f>'№ 5  ведомственная'!E378</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35" s="9">
        <f>E336</f>
        <v>9765</v>
      </c>
      <c r="F335" s="9">
        <f t="shared" ref="F335" si="152">F336</f>
        <v>9317.5</v>
      </c>
      <c r="G335" s="77"/>
    </row>
    <row r="336" spans="1:7" ht="26.4" outlineLevel="6" x14ac:dyDescent="0.3">
      <c r="A336" s="17" t="s">
        <v>180</v>
      </c>
      <c r="B336" s="17" t="s">
        <v>656</v>
      </c>
      <c r="C336" s="16" t="s">
        <v>39</v>
      </c>
      <c r="D336" s="18" t="s">
        <v>353</v>
      </c>
      <c r="E336" s="9">
        <f>'№ 5  ведомственная'!F379</f>
        <v>9765</v>
      </c>
      <c r="F336" s="9">
        <f>'№ 5  ведомственная'!G379</f>
        <v>9317.5</v>
      </c>
      <c r="G336" s="77"/>
    </row>
    <row r="337" spans="1:7" ht="39.6" outlineLevel="6" x14ac:dyDescent="0.3">
      <c r="A337" s="17" t="s">
        <v>180</v>
      </c>
      <c r="B337" s="17" t="s">
        <v>652</v>
      </c>
      <c r="C337" s="16"/>
      <c r="D337" s="18" t="s">
        <v>653</v>
      </c>
      <c r="E337" s="9">
        <f>E338</f>
        <v>9487.6</v>
      </c>
      <c r="F337" s="9">
        <f t="shared" ref="F337" si="153">F338</f>
        <v>7968.7</v>
      </c>
      <c r="G337" s="77"/>
    </row>
    <row r="338" spans="1:7" ht="26.4" outlineLevel="6" x14ac:dyDescent="0.3">
      <c r="A338" s="17" t="s">
        <v>180</v>
      </c>
      <c r="B338" s="17" t="s">
        <v>652</v>
      </c>
      <c r="C338" s="16" t="s">
        <v>39</v>
      </c>
      <c r="D338" s="18" t="s">
        <v>353</v>
      </c>
      <c r="E338" s="9">
        <f>'№ 5  ведомственная'!F381</f>
        <v>9487.6</v>
      </c>
      <c r="F338" s="9">
        <f>'№ 5  ведомственная'!G381</f>
        <v>7968.7</v>
      </c>
      <c r="G338" s="77"/>
    </row>
    <row r="339" spans="1:7" ht="39.6" outlineLevel="6" x14ac:dyDescent="0.3">
      <c r="A339" s="17" t="s">
        <v>180</v>
      </c>
      <c r="B339" s="17" t="s">
        <v>676</v>
      </c>
      <c r="C339" s="16"/>
      <c r="D339" s="18" t="s">
        <v>677</v>
      </c>
      <c r="E339" s="9">
        <f>E340</f>
        <v>11.3</v>
      </c>
      <c r="F339" s="9">
        <f t="shared" ref="F339" si="154">F340</f>
        <v>10.6</v>
      </c>
      <c r="G339" s="77"/>
    </row>
    <row r="340" spans="1:7" ht="26.4" outlineLevel="6" x14ac:dyDescent="0.3">
      <c r="A340" s="17" t="s">
        <v>180</v>
      </c>
      <c r="B340" s="17" t="s">
        <v>676</v>
      </c>
      <c r="C340" s="16" t="s">
        <v>39</v>
      </c>
      <c r="D340" s="18" t="s">
        <v>353</v>
      </c>
      <c r="E340" s="9">
        <f>'№ 5  ведомственная'!F385</f>
        <v>11.3</v>
      </c>
      <c r="F340" s="9">
        <f>'№ 5  ведомственная'!G385</f>
        <v>10.6</v>
      </c>
      <c r="G340" s="77"/>
    </row>
    <row r="341" spans="1:7" ht="26.4" outlineLevel="5" x14ac:dyDescent="0.3">
      <c r="A341" s="16" t="s">
        <v>180</v>
      </c>
      <c r="B341" s="17" t="s">
        <v>185</v>
      </c>
      <c r="C341" s="16"/>
      <c r="D341" s="18" t="s">
        <v>478</v>
      </c>
      <c r="E341" s="9">
        <f>E342</f>
        <v>5041.2</v>
      </c>
      <c r="F341" s="9">
        <f t="shared" ref="F341" si="155">F342</f>
        <v>4609.1000000000004</v>
      </c>
      <c r="G341" s="77"/>
    </row>
    <row r="342" spans="1:7" ht="26.4" outlineLevel="6" x14ac:dyDescent="0.3">
      <c r="A342" s="16" t="s">
        <v>180</v>
      </c>
      <c r="B342" s="17" t="s">
        <v>185</v>
      </c>
      <c r="C342" s="16" t="s">
        <v>39</v>
      </c>
      <c r="D342" s="18" t="s">
        <v>353</v>
      </c>
      <c r="E342" s="9">
        <f>'№ 5  ведомственная'!F383</f>
        <v>5041.2</v>
      </c>
      <c r="F342" s="9">
        <f>'№ 5  ведомственная'!G383</f>
        <v>4609.1000000000004</v>
      </c>
      <c r="G342" s="77"/>
    </row>
    <row r="343" spans="1:7" outlineLevel="4" x14ac:dyDescent="0.3">
      <c r="A343" s="34" t="s">
        <v>180</v>
      </c>
      <c r="B343" s="52" t="s">
        <v>186</v>
      </c>
      <c r="C343" s="34"/>
      <c r="D343" s="35" t="s">
        <v>479</v>
      </c>
      <c r="E343" s="36">
        <f>E346+E348+E344</f>
        <v>10877.4</v>
      </c>
      <c r="F343" s="36">
        <f t="shared" ref="F343" si="156">F346+F348+F344</f>
        <v>10728.699999999999</v>
      </c>
      <c r="G343" s="77"/>
    </row>
    <row r="344" spans="1:7" ht="105.6" outlineLevel="4" x14ac:dyDescent="0.3">
      <c r="A344" s="17" t="s">
        <v>180</v>
      </c>
      <c r="B344" s="17" t="s">
        <v>599</v>
      </c>
      <c r="C344" s="16"/>
      <c r="D344" s="18" t="s">
        <v>629</v>
      </c>
      <c r="E344" s="36">
        <f>E345</f>
        <v>1871.3</v>
      </c>
      <c r="F344" s="36">
        <f t="shared" ref="F344" si="157">F345</f>
        <v>1871.3</v>
      </c>
      <c r="G344" s="77"/>
    </row>
    <row r="345" spans="1:7" ht="26.4" outlineLevel="4" x14ac:dyDescent="0.3">
      <c r="A345" s="17" t="s">
        <v>180</v>
      </c>
      <c r="B345" s="17" t="s">
        <v>599</v>
      </c>
      <c r="C345" s="16">
        <v>600</v>
      </c>
      <c r="D345" s="18" t="s">
        <v>353</v>
      </c>
      <c r="E345" s="36">
        <f>'№ 5  ведомственная'!F388</f>
        <v>1871.3</v>
      </c>
      <c r="F345" s="36">
        <f>'№ 5  ведомственная'!G388</f>
        <v>1871.3</v>
      </c>
      <c r="G345" s="77"/>
    </row>
    <row r="346" spans="1:7" ht="26.4" outlineLevel="5" x14ac:dyDescent="0.3">
      <c r="A346" s="16" t="s">
        <v>180</v>
      </c>
      <c r="B346" s="17" t="s">
        <v>187</v>
      </c>
      <c r="C346" s="16"/>
      <c r="D346" s="18" t="s">
        <v>480</v>
      </c>
      <c r="E346" s="9">
        <f>E347</f>
        <v>4206.1000000000004</v>
      </c>
      <c r="F346" s="9">
        <f t="shared" ref="F346" si="158">F347</f>
        <v>4150.7</v>
      </c>
      <c r="G346" s="77"/>
    </row>
    <row r="347" spans="1:7" ht="26.4" outlineLevel="6" x14ac:dyDescent="0.3">
      <c r="A347" s="16" t="s">
        <v>180</v>
      </c>
      <c r="B347" s="17" t="s">
        <v>187</v>
      </c>
      <c r="C347" s="16" t="s">
        <v>39</v>
      </c>
      <c r="D347" s="18" t="s">
        <v>353</v>
      </c>
      <c r="E347" s="9">
        <f>'№ 5  ведомственная'!F390</f>
        <v>4206.1000000000004</v>
      </c>
      <c r="F347" s="9">
        <f>'№ 5  ведомственная'!G390</f>
        <v>4150.7</v>
      </c>
      <c r="G347" s="77"/>
    </row>
    <row r="348" spans="1:7" ht="26.4" outlineLevel="5" x14ac:dyDescent="0.3">
      <c r="A348" s="16" t="s">
        <v>180</v>
      </c>
      <c r="B348" s="17" t="s">
        <v>188</v>
      </c>
      <c r="C348" s="16"/>
      <c r="D348" s="18" t="s">
        <v>481</v>
      </c>
      <c r="E348" s="9">
        <f>E349</f>
        <v>4800</v>
      </c>
      <c r="F348" s="9">
        <f t="shared" ref="F348" si="159">F349</f>
        <v>4706.7</v>
      </c>
      <c r="G348" s="77"/>
    </row>
    <row r="349" spans="1:7" ht="26.4" outlineLevel="6" x14ac:dyDescent="0.3">
      <c r="A349" s="16" t="s">
        <v>180</v>
      </c>
      <c r="B349" s="17" t="s">
        <v>188</v>
      </c>
      <c r="C349" s="16" t="s">
        <v>39</v>
      </c>
      <c r="D349" s="18" t="s">
        <v>353</v>
      </c>
      <c r="E349" s="9">
        <f>'№ 5  ведомственная'!F392</f>
        <v>4800</v>
      </c>
      <c r="F349" s="9">
        <f>'№ 5  ведомственная'!G392</f>
        <v>4706.7</v>
      </c>
      <c r="G349" s="77"/>
    </row>
    <row r="350" spans="1:7" ht="26.4" outlineLevel="6" x14ac:dyDescent="0.3">
      <c r="A350" s="17" t="s">
        <v>180</v>
      </c>
      <c r="B350" s="17" t="s">
        <v>718</v>
      </c>
      <c r="C350" s="16"/>
      <c r="D350" s="18" t="s">
        <v>719</v>
      </c>
      <c r="E350" s="9">
        <f>E351</f>
        <v>4.5</v>
      </c>
      <c r="F350" s="9">
        <f t="shared" ref="F350" si="160">F351</f>
        <v>4.5</v>
      </c>
      <c r="G350" s="77"/>
    </row>
    <row r="351" spans="1:7" ht="52.8" outlineLevel="6" x14ac:dyDescent="0.3">
      <c r="A351" s="17" t="s">
        <v>180</v>
      </c>
      <c r="B351" s="17" t="s">
        <v>717</v>
      </c>
      <c r="C351" s="16"/>
      <c r="D351" s="18" t="s">
        <v>720</v>
      </c>
      <c r="E351" s="9">
        <f>E352</f>
        <v>4.5</v>
      </c>
      <c r="F351" s="9">
        <f t="shared" ref="F351" si="161">F352</f>
        <v>4.5</v>
      </c>
      <c r="G351" s="77"/>
    </row>
    <row r="352" spans="1:7" ht="26.4" outlineLevel="6" x14ac:dyDescent="0.3">
      <c r="A352" s="17" t="s">
        <v>180</v>
      </c>
      <c r="B352" s="17" t="s">
        <v>717</v>
      </c>
      <c r="C352" s="16">
        <v>600</v>
      </c>
      <c r="D352" s="18" t="s">
        <v>353</v>
      </c>
      <c r="E352" s="9">
        <f>'№ 5  ведомственная'!F395</f>
        <v>4.5</v>
      </c>
      <c r="F352" s="9">
        <f>'№ 5  ведомственная'!G395</f>
        <v>4.5</v>
      </c>
      <c r="G352" s="77"/>
    </row>
    <row r="353" spans="1:7" ht="39.6" outlineLevel="2" x14ac:dyDescent="0.3">
      <c r="A353" s="16" t="s">
        <v>180</v>
      </c>
      <c r="B353" s="17" t="s">
        <v>45</v>
      </c>
      <c r="C353" s="16"/>
      <c r="D353" s="18" t="s">
        <v>289</v>
      </c>
      <c r="E353" s="9">
        <f>E354+E358</f>
        <v>200</v>
      </c>
      <c r="F353" s="9">
        <f t="shared" ref="F353" si="162">F354+F358</f>
        <v>198.8</v>
      </c>
      <c r="G353" s="77"/>
    </row>
    <row r="354" spans="1:7" ht="26.4" outlineLevel="3" x14ac:dyDescent="0.3">
      <c r="A354" s="16" t="s">
        <v>180</v>
      </c>
      <c r="B354" s="17" t="s">
        <v>189</v>
      </c>
      <c r="C354" s="16"/>
      <c r="D354" s="18" t="s">
        <v>482</v>
      </c>
      <c r="E354" s="9">
        <f>E355</f>
        <v>150</v>
      </c>
      <c r="F354" s="9">
        <f t="shared" ref="F354:F356" si="163">F355</f>
        <v>149.9</v>
      </c>
      <c r="G354" s="77"/>
    </row>
    <row r="355" spans="1:7" ht="52.8" outlineLevel="4" x14ac:dyDescent="0.3">
      <c r="A355" s="16" t="s">
        <v>180</v>
      </c>
      <c r="B355" s="17" t="s">
        <v>190</v>
      </c>
      <c r="C355" s="16"/>
      <c r="D355" s="18" t="s">
        <v>483</v>
      </c>
      <c r="E355" s="9">
        <f>E356</f>
        <v>150</v>
      </c>
      <c r="F355" s="9">
        <f t="shared" si="163"/>
        <v>149.9</v>
      </c>
      <c r="G355" s="77"/>
    </row>
    <row r="356" spans="1:7" outlineLevel="5" x14ac:dyDescent="0.3">
      <c r="A356" s="16" t="s">
        <v>180</v>
      </c>
      <c r="B356" s="17" t="s">
        <v>191</v>
      </c>
      <c r="C356" s="16"/>
      <c r="D356" s="18" t="s">
        <v>484</v>
      </c>
      <c r="E356" s="9">
        <f>E357</f>
        <v>150</v>
      </c>
      <c r="F356" s="9">
        <f t="shared" si="163"/>
        <v>149.9</v>
      </c>
      <c r="G356" s="77"/>
    </row>
    <row r="357" spans="1:7" ht="26.4" outlineLevel="6" x14ac:dyDescent="0.3">
      <c r="A357" s="16" t="s">
        <v>180</v>
      </c>
      <c r="B357" s="17" t="s">
        <v>191</v>
      </c>
      <c r="C357" s="16" t="s">
        <v>39</v>
      </c>
      <c r="D357" s="18" t="s">
        <v>353</v>
      </c>
      <c r="E357" s="9">
        <f>'№ 5  ведомственная'!F400</f>
        <v>150</v>
      </c>
      <c r="F357" s="9">
        <f>'№ 5  ведомственная'!G400</f>
        <v>149.9</v>
      </c>
      <c r="G357" s="77"/>
    </row>
    <row r="358" spans="1:7" ht="52.8" outlineLevel="3" x14ac:dyDescent="0.3">
      <c r="A358" s="16" t="s">
        <v>180</v>
      </c>
      <c r="B358" s="17" t="s">
        <v>192</v>
      </c>
      <c r="C358" s="16"/>
      <c r="D358" s="18" t="s">
        <v>485</v>
      </c>
      <c r="E358" s="9">
        <f>E359</f>
        <v>50</v>
      </c>
      <c r="F358" s="9">
        <f t="shared" ref="F358:F360" si="164">F359</f>
        <v>48.9</v>
      </c>
      <c r="G358" s="77"/>
    </row>
    <row r="359" spans="1:7" ht="26.4" outlineLevel="4" x14ac:dyDescent="0.3">
      <c r="A359" s="16" t="s">
        <v>180</v>
      </c>
      <c r="B359" s="17" t="s">
        <v>193</v>
      </c>
      <c r="C359" s="16"/>
      <c r="D359" s="18" t="s">
        <v>486</v>
      </c>
      <c r="E359" s="9">
        <f>E360</f>
        <v>50</v>
      </c>
      <c r="F359" s="9">
        <f t="shared" si="164"/>
        <v>48.9</v>
      </c>
      <c r="G359" s="77"/>
    </row>
    <row r="360" spans="1:7" ht="26.4" outlineLevel="5" x14ac:dyDescent="0.3">
      <c r="A360" s="16" t="s">
        <v>180</v>
      </c>
      <c r="B360" s="17" t="s">
        <v>194</v>
      </c>
      <c r="C360" s="16"/>
      <c r="D360" s="18" t="s">
        <v>487</v>
      </c>
      <c r="E360" s="9">
        <f>E361</f>
        <v>50</v>
      </c>
      <c r="F360" s="9">
        <f t="shared" si="164"/>
        <v>48.9</v>
      </c>
      <c r="G360" s="77"/>
    </row>
    <row r="361" spans="1:7" ht="26.4" outlineLevel="6" x14ac:dyDescent="0.3">
      <c r="A361" s="16" t="s">
        <v>180</v>
      </c>
      <c r="B361" s="17" t="s">
        <v>194</v>
      </c>
      <c r="C361" s="16" t="s">
        <v>39</v>
      </c>
      <c r="D361" s="18" t="s">
        <v>353</v>
      </c>
      <c r="E361" s="9">
        <f>'№ 5  ведомственная'!F404</f>
        <v>50</v>
      </c>
      <c r="F361" s="9">
        <f>'№ 5  ведомственная'!G404</f>
        <v>48.9</v>
      </c>
      <c r="G361" s="77"/>
    </row>
    <row r="362" spans="1:7" outlineLevel="1" x14ac:dyDescent="0.3">
      <c r="A362" s="16" t="s">
        <v>195</v>
      </c>
      <c r="B362" s="17"/>
      <c r="C362" s="16"/>
      <c r="D362" s="18" t="s">
        <v>314</v>
      </c>
      <c r="E362" s="9">
        <f>E363+E372</f>
        <v>25201.899999999998</v>
      </c>
      <c r="F362" s="9">
        <f>F363+F372</f>
        <v>24736.799999999999</v>
      </c>
      <c r="G362" s="77"/>
    </row>
    <row r="363" spans="1:7" ht="39.6" outlineLevel="2" x14ac:dyDescent="0.3">
      <c r="A363" s="16" t="s">
        <v>195</v>
      </c>
      <c r="B363" s="17" t="s">
        <v>173</v>
      </c>
      <c r="C363" s="16"/>
      <c r="D363" s="18" t="s">
        <v>312</v>
      </c>
      <c r="E363" s="9">
        <f>E364</f>
        <v>18246.8</v>
      </c>
      <c r="F363" s="9">
        <f t="shared" ref="F363:F368" si="165">F364</f>
        <v>18201.5</v>
      </c>
      <c r="G363" s="87"/>
    </row>
    <row r="364" spans="1:7" ht="26.4" outlineLevel="3" x14ac:dyDescent="0.3">
      <c r="A364" s="16" t="s">
        <v>195</v>
      </c>
      <c r="B364" s="17" t="s">
        <v>196</v>
      </c>
      <c r="C364" s="16"/>
      <c r="D364" s="18" t="s">
        <v>488</v>
      </c>
      <c r="E364" s="9">
        <f>E365</f>
        <v>18246.8</v>
      </c>
      <c r="F364" s="9">
        <f t="shared" si="165"/>
        <v>18201.5</v>
      </c>
      <c r="G364" s="87"/>
    </row>
    <row r="365" spans="1:7" ht="26.4" outlineLevel="4" x14ac:dyDescent="0.3">
      <c r="A365" s="16" t="s">
        <v>195</v>
      </c>
      <c r="B365" s="17" t="s">
        <v>197</v>
      </c>
      <c r="C365" s="16"/>
      <c r="D365" s="18" t="s">
        <v>489</v>
      </c>
      <c r="E365" s="9">
        <f>E368+E366+E370</f>
        <v>18246.8</v>
      </c>
      <c r="F365" s="9">
        <f t="shared" ref="F365" si="166">F368+F366+F370</f>
        <v>18201.5</v>
      </c>
      <c r="G365" s="77"/>
    </row>
    <row r="366" spans="1:7" ht="52.8" outlineLevel="4" x14ac:dyDescent="0.3">
      <c r="A366" s="16" t="s">
        <v>195</v>
      </c>
      <c r="B366" s="17" t="s">
        <v>604</v>
      </c>
      <c r="C366" s="17"/>
      <c r="D366" s="18" t="s">
        <v>605</v>
      </c>
      <c r="E366" s="9">
        <f>E367</f>
        <v>3165.9</v>
      </c>
      <c r="F366" s="9">
        <f t="shared" ref="F366" si="167">F367</f>
        <v>3165.9</v>
      </c>
      <c r="G366" s="77"/>
    </row>
    <row r="367" spans="1:7" ht="26.4" outlineLevel="4" x14ac:dyDescent="0.3">
      <c r="A367" s="16" t="s">
        <v>195</v>
      </c>
      <c r="B367" s="17" t="s">
        <v>604</v>
      </c>
      <c r="C367" s="17" t="s">
        <v>39</v>
      </c>
      <c r="D367" s="18" t="s">
        <v>353</v>
      </c>
      <c r="E367" s="9">
        <f>'№ 5  ведомственная'!F410</f>
        <v>3165.9</v>
      </c>
      <c r="F367" s="9">
        <f>'№ 5  ведомственная'!G410</f>
        <v>3165.9</v>
      </c>
      <c r="G367" s="77"/>
    </row>
    <row r="368" spans="1:7" ht="39.6" outlineLevel="5" x14ac:dyDescent="0.3">
      <c r="A368" s="34" t="s">
        <v>195</v>
      </c>
      <c r="B368" s="52" t="s">
        <v>198</v>
      </c>
      <c r="C368" s="34"/>
      <c r="D368" s="35" t="s">
        <v>631</v>
      </c>
      <c r="E368" s="36">
        <f>E369</f>
        <v>15048.300000000001</v>
      </c>
      <c r="F368" s="36">
        <f t="shared" si="165"/>
        <v>15003</v>
      </c>
      <c r="G368" s="77"/>
    </row>
    <row r="369" spans="1:7" ht="26.4" outlineLevel="6" x14ac:dyDescent="0.3">
      <c r="A369" s="16" t="s">
        <v>195</v>
      </c>
      <c r="B369" s="17" t="s">
        <v>198</v>
      </c>
      <c r="C369" s="16" t="s">
        <v>39</v>
      </c>
      <c r="D369" s="18" t="s">
        <v>353</v>
      </c>
      <c r="E369" s="9">
        <f>'№ 5  ведомственная'!F412</f>
        <v>15048.300000000001</v>
      </c>
      <c r="F369" s="9">
        <f>'№ 5  ведомственная'!G412</f>
        <v>15003</v>
      </c>
      <c r="G369" s="77"/>
    </row>
    <row r="370" spans="1:7" ht="39.6" outlineLevel="6" x14ac:dyDescent="0.3">
      <c r="A370" s="17" t="s">
        <v>195</v>
      </c>
      <c r="B370" s="17" t="s">
        <v>615</v>
      </c>
      <c r="C370" s="16"/>
      <c r="D370" s="18" t="s">
        <v>614</v>
      </c>
      <c r="E370" s="9">
        <f>E371</f>
        <v>32.599999999999994</v>
      </c>
      <c r="F370" s="9">
        <f t="shared" ref="F370" si="168">F371</f>
        <v>32.6</v>
      </c>
      <c r="G370" s="77"/>
    </row>
    <row r="371" spans="1:7" ht="26.4" outlineLevel="6" x14ac:dyDescent="0.3">
      <c r="A371" s="17" t="s">
        <v>195</v>
      </c>
      <c r="B371" s="17" t="s">
        <v>615</v>
      </c>
      <c r="C371" s="16" t="s">
        <v>39</v>
      </c>
      <c r="D371" s="18" t="s">
        <v>353</v>
      </c>
      <c r="E371" s="9">
        <f>'№ 5  ведомственная'!F414</f>
        <v>32.599999999999994</v>
      </c>
      <c r="F371" s="9">
        <f>'№ 5  ведомственная'!G414</f>
        <v>32.6</v>
      </c>
      <c r="G371" s="77"/>
    </row>
    <row r="372" spans="1:7" ht="39.6" outlineLevel="2" x14ac:dyDescent="0.3">
      <c r="A372" s="34" t="s">
        <v>195</v>
      </c>
      <c r="B372" s="52" t="s">
        <v>227</v>
      </c>
      <c r="C372" s="34"/>
      <c r="D372" s="35" t="s">
        <v>320</v>
      </c>
      <c r="E372" s="36">
        <f>E373</f>
        <v>6955.0999999999985</v>
      </c>
      <c r="F372" s="36">
        <f t="shared" ref="F372:F377" si="169">F373</f>
        <v>6535.3</v>
      </c>
      <c r="G372" s="77"/>
    </row>
    <row r="373" spans="1:7" ht="39.6" outlineLevel="3" x14ac:dyDescent="0.3">
      <c r="A373" s="16" t="s">
        <v>195</v>
      </c>
      <c r="B373" s="17" t="s">
        <v>228</v>
      </c>
      <c r="C373" s="16"/>
      <c r="D373" s="18" t="s">
        <v>511</v>
      </c>
      <c r="E373" s="9">
        <f>E374+E381</f>
        <v>6955.0999999999985</v>
      </c>
      <c r="F373" s="9">
        <f>F374+F381</f>
        <v>6535.3</v>
      </c>
      <c r="G373" s="77"/>
    </row>
    <row r="374" spans="1:7" ht="26.4" outlineLevel="4" x14ac:dyDescent="0.3">
      <c r="A374" s="16" t="s">
        <v>195</v>
      </c>
      <c r="B374" s="17" t="s">
        <v>229</v>
      </c>
      <c r="C374" s="16"/>
      <c r="D374" s="18" t="s">
        <v>512</v>
      </c>
      <c r="E374" s="9">
        <f>E377+E375+E379</f>
        <v>6655.0999999999985</v>
      </c>
      <c r="F374" s="9">
        <f>F377+F375+F379</f>
        <v>6235.3</v>
      </c>
      <c r="G374" s="77"/>
    </row>
    <row r="375" spans="1:7" ht="39.6" outlineLevel="4" x14ac:dyDescent="0.3">
      <c r="A375" s="16" t="s">
        <v>195</v>
      </c>
      <c r="B375" s="17" t="s">
        <v>606</v>
      </c>
      <c r="C375" s="17"/>
      <c r="D375" s="18" t="s">
        <v>607</v>
      </c>
      <c r="E375" s="9">
        <f>E376</f>
        <v>886.69999999999993</v>
      </c>
      <c r="F375" s="9">
        <f t="shared" ref="F375" si="170">F376</f>
        <v>886.7</v>
      </c>
      <c r="G375" s="77"/>
    </row>
    <row r="376" spans="1:7" ht="26.4" outlineLevel="4" x14ac:dyDescent="0.3">
      <c r="A376" s="16" t="s">
        <v>195</v>
      </c>
      <c r="B376" s="17" t="s">
        <v>606</v>
      </c>
      <c r="C376" s="17" t="s">
        <v>39</v>
      </c>
      <c r="D376" s="18" t="s">
        <v>353</v>
      </c>
      <c r="E376" s="9">
        <f>'№ 5  ведомственная'!F508</f>
        <v>886.69999999999993</v>
      </c>
      <c r="F376" s="9">
        <f>'№ 5  ведомственная'!G508</f>
        <v>886.7</v>
      </c>
      <c r="G376" s="77"/>
    </row>
    <row r="377" spans="1:7" ht="52.8" outlineLevel="5" x14ac:dyDescent="0.3">
      <c r="A377" s="34" t="s">
        <v>195</v>
      </c>
      <c r="B377" s="52" t="s">
        <v>230</v>
      </c>
      <c r="C377" s="34"/>
      <c r="D377" s="35" t="s">
        <v>513</v>
      </c>
      <c r="E377" s="36">
        <f>E378</f>
        <v>5760.0999999999985</v>
      </c>
      <c r="F377" s="36">
        <f t="shared" si="169"/>
        <v>5340.3</v>
      </c>
      <c r="G377" s="77"/>
    </row>
    <row r="378" spans="1:7" ht="26.4" outlineLevel="6" x14ac:dyDescent="0.3">
      <c r="A378" s="16" t="s">
        <v>195</v>
      </c>
      <c r="B378" s="17" t="s">
        <v>230</v>
      </c>
      <c r="C378" s="16" t="s">
        <v>39</v>
      </c>
      <c r="D378" s="18" t="s">
        <v>353</v>
      </c>
      <c r="E378" s="9">
        <f>'№ 5  ведомственная'!F510</f>
        <v>5760.0999999999985</v>
      </c>
      <c r="F378" s="9">
        <f>'№ 5  ведомственная'!G510</f>
        <v>5340.3</v>
      </c>
      <c r="G378" s="77"/>
    </row>
    <row r="379" spans="1:7" ht="39.6" outlineLevel="6" x14ac:dyDescent="0.3">
      <c r="A379" s="17" t="s">
        <v>195</v>
      </c>
      <c r="B379" s="17" t="s">
        <v>616</v>
      </c>
      <c r="C379" s="38"/>
      <c r="D379" s="18" t="s">
        <v>614</v>
      </c>
      <c r="E379" s="9">
        <f>E380</f>
        <v>8.2999999999999989</v>
      </c>
      <c r="F379" s="9">
        <f t="shared" ref="F379" si="171">F380</f>
        <v>8.3000000000000007</v>
      </c>
      <c r="G379" s="77"/>
    </row>
    <row r="380" spans="1:7" ht="26.4" outlineLevel="6" x14ac:dyDescent="0.3">
      <c r="A380" s="17" t="s">
        <v>195</v>
      </c>
      <c r="B380" s="17" t="s">
        <v>616</v>
      </c>
      <c r="C380" s="16" t="s">
        <v>39</v>
      </c>
      <c r="D380" s="59" t="s">
        <v>353</v>
      </c>
      <c r="E380" s="9">
        <f>'№ 5  ведомственная'!F512</f>
        <v>8.2999999999999989</v>
      </c>
      <c r="F380" s="9">
        <f>'№ 5  ведомственная'!G512</f>
        <v>8.3000000000000007</v>
      </c>
      <c r="G380" s="77"/>
    </row>
    <row r="381" spans="1:7" ht="26.4" outlineLevel="6" x14ac:dyDescent="0.3">
      <c r="A381" s="17" t="s">
        <v>195</v>
      </c>
      <c r="B381" s="17" t="s">
        <v>700</v>
      </c>
      <c r="C381" s="16"/>
      <c r="D381" s="59" t="s">
        <v>701</v>
      </c>
      <c r="E381" s="9">
        <f>E382</f>
        <v>300</v>
      </c>
      <c r="F381" s="9">
        <f t="shared" ref="F381" si="172">F382</f>
        <v>300</v>
      </c>
      <c r="G381" s="77"/>
    </row>
    <row r="382" spans="1:7" outlineLevel="6" x14ac:dyDescent="0.3">
      <c r="A382" s="17" t="s">
        <v>195</v>
      </c>
      <c r="B382" s="17" t="s">
        <v>696</v>
      </c>
      <c r="C382" s="16"/>
      <c r="D382" s="59" t="s">
        <v>697</v>
      </c>
      <c r="E382" s="9">
        <f>E383</f>
        <v>300</v>
      </c>
      <c r="F382" s="9">
        <f t="shared" ref="F382" si="173">F383</f>
        <v>300</v>
      </c>
      <c r="G382" s="77"/>
    </row>
    <row r="383" spans="1:7" ht="26.4" outlineLevel="6" x14ac:dyDescent="0.3">
      <c r="A383" s="17" t="s">
        <v>195</v>
      </c>
      <c r="B383" s="17" t="s">
        <v>696</v>
      </c>
      <c r="C383" s="16">
        <v>600</v>
      </c>
      <c r="D383" s="59" t="s">
        <v>586</v>
      </c>
      <c r="E383" s="9">
        <f>'№ 5  ведомственная'!F515</f>
        <v>300</v>
      </c>
      <c r="F383" s="9">
        <f>'№ 5  ведомственная'!G515</f>
        <v>300</v>
      </c>
      <c r="G383" s="77"/>
    </row>
    <row r="384" spans="1:7" ht="26.4" outlineLevel="1" x14ac:dyDescent="0.3">
      <c r="A384" s="34" t="s">
        <v>199</v>
      </c>
      <c r="B384" s="52"/>
      <c r="C384" s="34"/>
      <c r="D384" s="35" t="s">
        <v>315</v>
      </c>
      <c r="E384" s="36">
        <f>E385</f>
        <v>100</v>
      </c>
      <c r="F384" s="36">
        <f t="shared" ref="F384" si="174">F385</f>
        <v>100</v>
      </c>
      <c r="G384" s="77"/>
    </row>
    <row r="385" spans="1:7" ht="39.6" outlineLevel="2" x14ac:dyDescent="0.3">
      <c r="A385" s="16" t="s">
        <v>199</v>
      </c>
      <c r="B385" s="17" t="s">
        <v>173</v>
      </c>
      <c r="C385" s="16"/>
      <c r="D385" s="18" t="s">
        <v>312</v>
      </c>
      <c r="E385" s="9">
        <f>E386+E390</f>
        <v>100</v>
      </c>
      <c r="F385" s="9">
        <f t="shared" ref="F385" si="175">F386+F390</f>
        <v>100</v>
      </c>
      <c r="G385" s="77"/>
    </row>
    <row r="386" spans="1:7" ht="26.4" outlineLevel="3" x14ac:dyDescent="0.3">
      <c r="A386" s="16" t="s">
        <v>199</v>
      </c>
      <c r="B386" s="17" t="s">
        <v>174</v>
      </c>
      <c r="C386" s="16"/>
      <c r="D386" s="18" t="s">
        <v>467</v>
      </c>
      <c r="E386" s="9">
        <f>E387</f>
        <v>24</v>
      </c>
      <c r="F386" s="9">
        <f t="shared" ref="F386:F388" si="176">F387</f>
        <v>24</v>
      </c>
      <c r="G386" s="77"/>
    </row>
    <row r="387" spans="1:7" ht="26.4" outlineLevel="4" x14ac:dyDescent="0.3">
      <c r="A387" s="16" t="s">
        <v>199</v>
      </c>
      <c r="B387" s="17" t="s">
        <v>200</v>
      </c>
      <c r="C387" s="16"/>
      <c r="D387" s="18" t="s">
        <v>491</v>
      </c>
      <c r="E387" s="9">
        <f>E388</f>
        <v>24</v>
      </c>
      <c r="F387" s="9">
        <f t="shared" si="176"/>
        <v>24</v>
      </c>
      <c r="G387" s="77"/>
    </row>
    <row r="388" spans="1:7" outlineLevel="5" x14ac:dyDescent="0.3">
      <c r="A388" s="16" t="s">
        <v>199</v>
      </c>
      <c r="B388" s="17" t="s">
        <v>201</v>
      </c>
      <c r="C388" s="16"/>
      <c r="D388" s="18" t="s">
        <v>492</v>
      </c>
      <c r="E388" s="9">
        <f>E389</f>
        <v>24</v>
      </c>
      <c r="F388" s="9">
        <f t="shared" si="176"/>
        <v>24</v>
      </c>
      <c r="G388" s="77"/>
    </row>
    <row r="389" spans="1:7" ht="26.4" outlineLevel="6" x14ac:dyDescent="0.3">
      <c r="A389" s="16" t="s">
        <v>199</v>
      </c>
      <c r="B389" s="17" t="s">
        <v>201</v>
      </c>
      <c r="C389" s="16" t="s">
        <v>39</v>
      </c>
      <c r="D389" s="18" t="s">
        <v>353</v>
      </c>
      <c r="E389" s="9">
        <f>'№ 5  ведомственная'!F420</f>
        <v>24</v>
      </c>
      <c r="F389" s="9">
        <f>'№ 5  ведомственная'!G420</f>
        <v>24</v>
      </c>
      <c r="G389" s="77"/>
    </row>
    <row r="390" spans="1:7" ht="26.4" outlineLevel="3" x14ac:dyDescent="0.3">
      <c r="A390" s="16" t="s">
        <v>199</v>
      </c>
      <c r="B390" s="17" t="s">
        <v>181</v>
      </c>
      <c r="C390" s="16"/>
      <c r="D390" s="18" t="s">
        <v>473</v>
      </c>
      <c r="E390" s="9">
        <f>E391</f>
        <v>76</v>
      </c>
      <c r="F390" s="9">
        <f t="shared" ref="F390:F392" si="177">F391</f>
        <v>76</v>
      </c>
      <c r="G390" s="77"/>
    </row>
    <row r="391" spans="1:7" ht="39.6" outlineLevel="4" x14ac:dyDescent="0.3">
      <c r="A391" s="16" t="s">
        <v>199</v>
      </c>
      <c r="B391" s="17" t="s">
        <v>182</v>
      </c>
      <c r="C391" s="16"/>
      <c r="D391" s="18" t="s">
        <v>474</v>
      </c>
      <c r="E391" s="9">
        <f>E392</f>
        <v>76</v>
      </c>
      <c r="F391" s="9">
        <f t="shared" si="177"/>
        <v>76</v>
      </c>
      <c r="G391" s="77"/>
    </row>
    <row r="392" spans="1:7" outlineLevel="5" x14ac:dyDescent="0.3">
      <c r="A392" s="16" t="s">
        <v>199</v>
      </c>
      <c r="B392" s="17" t="s">
        <v>202</v>
      </c>
      <c r="C392" s="16"/>
      <c r="D392" s="18" t="s">
        <v>493</v>
      </c>
      <c r="E392" s="9">
        <f>E393</f>
        <v>76</v>
      </c>
      <c r="F392" s="9">
        <f t="shared" si="177"/>
        <v>76</v>
      </c>
      <c r="G392" s="77"/>
    </row>
    <row r="393" spans="1:7" ht="26.4" outlineLevel="6" x14ac:dyDescent="0.3">
      <c r="A393" s="16" t="s">
        <v>199</v>
      </c>
      <c r="B393" s="17" t="s">
        <v>202</v>
      </c>
      <c r="C393" s="16" t="s">
        <v>39</v>
      </c>
      <c r="D393" s="18" t="s">
        <v>353</v>
      </c>
      <c r="E393" s="9">
        <f>'№ 5  ведомственная'!F424</f>
        <v>76</v>
      </c>
      <c r="F393" s="9">
        <f>'№ 5  ведомственная'!G424</f>
        <v>76</v>
      </c>
      <c r="G393" s="77"/>
    </row>
    <row r="394" spans="1:7" outlineLevel="1" x14ac:dyDescent="0.3">
      <c r="A394" s="16" t="s">
        <v>203</v>
      </c>
      <c r="B394" s="17"/>
      <c r="C394" s="16"/>
      <c r="D394" s="18" t="s">
        <v>316</v>
      </c>
      <c r="E394" s="9">
        <f>E395+E411</f>
        <v>8965</v>
      </c>
      <c r="F394" s="9">
        <f>F395+F411</f>
        <v>7961.2000000000007</v>
      </c>
      <c r="G394" s="77"/>
    </row>
    <row r="395" spans="1:7" ht="39.6" outlineLevel="2" x14ac:dyDescent="0.3">
      <c r="A395" s="16" t="s">
        <v>203</v>
      </c>
      <c r="B395" s="17" t="s">
        <v>173</v>
      </c>
      <c r="C395" s="16"/>
      <c r="D395" s="18" t="s">
        <v>312</v>
      </c>
      <c r="E395" s="9">
        <f>E396</f>
        <v>8807</v>
      </c>
      <c r="F395" s="9">
        <f t="shared" ref="F395" si="178">F396</f>
        <v>7883.9000000000005</v>
      </c>
      <c r="G395" s="77"/>
    </row>
    <row r="396" spans="1:7" ht="26.4" outlineLevel="3" x14ac:dyDescent="0.3">
      <c r="A396" s="16" t="s">
        <v>203</v>
      </c>
      <c r="B396" s="17" t="s">
        <v>204</v>
      </c>
      <c r="C396" s="16"/>
      <c r="D396" s="18" t="s">
        <v>494</v>
      </c>
      <c r="E396" s="9">
        <f>E397+E406</f>
        <v>8807</v>
      </c>
      <c r="F396" s="9">
        <f>F397+F406</f>
        <v>7883.9000000000005</v>
      </c>
      <c r="G396" s="77"/>
    </row>
    <row r="397" spans="1:7" ht="26.4" outlineLevel="4" x14ac:dyDescent="0.3">
      <c r="A397" s="16" t="s">
        <v>203</v>
      </c>
      <c r="B397" s="17" t="s">
        <v>205</v>
      </c>
      <c r="C397" s="16"/>
      <c r="D397" s="18" t="s">
        <v>495</v>
      </c>
      <c r="E397" s="9">
        <f>E400+E404+E398+E402</f>
        <v>7096.5</v>
      </c>
      <c r="F397" s="9">
        <f t="shared" ref="F397" si="179">F400+F404+F398+F402</f>
        <v>6454.3</v>
      </c>
      <c r="G397" s="77"/>
    </row>
    <row r="398" spans="1:7" s="78" customFormat="1" ht="39.6" outlineLevel="4" x14ac:dyDescent="0.3">
      <c r="A398" s="17" t="s">
        <v>203</v>
      </c>
      <c r="B398" s="17" t="s">
        <v>683</v>
      </c>
      <c r="C398" s="16"/>
      <c r="D398" s="18" t="s">
        <v>684</v>
      </c>
      <c r="E398" s="9">
        <f>E399</f>
        <v>2576.2000000000003</v>
      </c>
      <c r="F398" s="9">
        <f t="shared" ref="F398" si="180">F399</f>
        <v>2027.8</v>
      </c>
      <c r="G398" s="77"/>
    </row>
    <row r="399" spans="1:7" s="78" customFormat="1" ht="26.4" outlineLevel="4" x14ac:dyDescent="0.3">
      <c r="A399" s="17" t="s">
        <v>203</v>
      </c>
      <c r="B399" s="17" t="s">
        <v>683</v>
      </c>
      <c r="C399" s="16" t="s">
        <v>39</v>
      </c>
      <c r="D399" s="18" t="s">
        <v>353</v>
      </c>
      <c r="E399" s="9">
        <f>'№ 5  ведомственная'!F430</f>
        <v>2576.2000000000003</v>
      </c>
      <c r="F399" s="9">
        <f>'№ 5  ведомственная'!G430</f>
        <v>2027.8</v>
      </c>
      <c r="G399" s="77"/>
    </row>
    <row r="400" spans="1:7" ht="39.6" outlineLevel="5" x14ac:dyDescent="0.3">
      <c r="A400" s="34" t="s">
        <v>203</v>
      </c>
      <c r="B400" s="52" t="s">
        <v>206</v>
      </c>
      <c r="C400" s="34"/>
      <c r="D400" s="35" t="s">
        <v>496</v>
      </c>
      <c r="E400" s="36">
        <f>E401</f>
        <v>3697.1</v>
      </c>
      <c r="F400" s="36">
        <f t="shared" ref="F400" si="181">F401</f>
        <v>3684.5</v>
      </c>
      <c r="G400" s="77"/>
    </row>
    <row r="401" spans="1:7" ht="26.4" outlineLevel="6" x14ac:dyDescent="0.3">
      <c r="A401" s="16" t="s">
        <v>203</v>
      </c>
      <c r="B401" s="17" t="s">
        <v>206</v>
      </c>
      <c r="C401" s="16" t="s">
        <v>39</v>
      </c>
      <c r="D401" s="18" t="s">
        <v>353</v>
      </c>
      <c r="E401" s="9">
        <f>'№ 5  ведомственная'!F432</f>
        <v>3697.1</v>
      </c>
      <c r="F401" s="9">
        <f>'№ 5  ведомственная'!G432</f>
        <v>3684.5</v>
      </c>
      <c r="G401" s="77"/>
    </row>
    <row r="402" spans="1:7" ht="26.4" outlineLevel="6" x14ac:dyDescent="0.3">
      <c r="A402" s="17" t="s">
        <v>203</v>
      </c>
      <c r="B402" s="17" t="s">
        <v>741</v>
      </c>
      <c r="C402" s="16"/>
      <c r="D402" s="18" t="s">
        <v>740</v>
      </c>
      <c r="E402" s="9">
        <f>E403</f>
        <v>202.9</v>
      </c>
      <c r="F402" s="9">
        <f t="shared" ref="F402" si="182">F403</f>
        <v>202.9</v>
      </c>
      <c r="G402" s="77"/>
    </row>
    <row r="403" spans="1:7" ht="26.4" outlineLevel="6" x14ac:dyDescent="0.3">
      <c r="A403" s="17" t="s">
        <v>203</v>
      </c>
      <c r="B403" s="17" t="s">
        <v>741</v>
      </c>
      <c r="C403" s="16" t="s">
        <v>39</v>
      </c>
      <c r="D403" s="18" t="s">
        <v>353</v>
      </c>
      <c r="E403" s="9">
        <f>'№ 5  ведомственная'!F434</f>
        <v>202.9</v>
      </c>
      <c r="F403" s="9">
        <f>'№ 5  ведомственная'!G434</f>
        <v>202.9</v>
      </c>
      <c r="G403" s="77"/>
    </row>
    <row r="404" spans="1:7" ht="26.4" outlineLevel="5" x14ac:dyDescent="0.3">
      <c r="A404" s="31" t="s">
        <v>203</v>
      </c>
      <c r="B404" s="53" t="s">
        <v>566</v>
      </c>
      <c r="C404" s="31"/>
      <c r="D404" s="18" t="s">
        <v>654</v>
      </c>
      <c r="E404" s="33">
        <f>E405</f>
        <v>620.29999999999995</v>
      </c>
      <c r="F404" s="33">
        <f t="shared" ref="F404" si="183">F405</f>
        <v>539.1</v>
      </c>
      <c r="G404" s="77"/>
    </row>
    <row r="405" spans="1:7" ht="26.4" outlineLevel="6" x14ac:dyDescent="0.3">
      <c r="A405" s="41" t="s">
        <v>203</v>
      </c>
      <c r="B405" s="54" t="s">
        <v>566</v>
      </c>
      <c r="C405" s="41" t="s">
        <v>39</v>
      </c>
      <c r="D405" s="42" t="s">
        <v>353</v>
      </c>
      <c r="E405" s="19">
        <f>'№ 5  ведомственная'!F436</f>
        <v>620.29999999999995</v>
      </c>
      <c r="F405" s="19">
        <f>'№ 5  ведомственная'!G436</f>
        <v>539.1</v>
      </c>
      <c r="G405" s="77"/>
    </row>
    <row r="406" spans="1:7" outlineLevel="6" x14ac:dyDescent="0.3">
      <c r="A406" s="17" t="s">
        <v>203</v>
      </c>
      <c r="B406" s="17" t="s">
        <v>601</v>
      </c>
      <c r="C406" s="17"/>
      <c r="D406" s="18" t="s">
        <v>602</v>
      </c>
      <c r="E406" s="19">
        <f>E407+E409</f>
        <v>1710.5</v>
      </c>
      <c r="F406" s="19">
        <f t="shared" ref="F406" si="184">F407+F409</f>
        <v>1429.6000000000001</v>
      </c>
      <c r="G406" s="77"/>
    </row>
    <row r="407" spans="1:7" ht="39.6" outlineLevel="6" x14ac:dyDescent="0.3">
      <c r="A407" s="17" t="s">
        <v>203</v>
      </c>
      <c r="B407" s="17" t="s">
        <v>600</v>
      </c>
      <c r="C407" s="17"/>
      <c r="D407" s="18" t="s">
        <v>603</v>
      </c>
      <c r="E407" s="19">
        <f>E408</f>
        <v>1532.6</v>
      </c>
      <c r="F407" s="19">
        <f t="shared" ref="F407" si="185">F408</f>
        <v>1280.9000000000001</v>
      </c>
      <c r="G407" s="77"/>
    </row>
    <row r="408" spans="1:7" ht="26.4" outlineLevel="6" x14ac:dyDescent="0.3">
      <c r="A408" s="17" t="s">
        <v>203</v>
      </c>
      <c r="B408" s="17" t="s">
        <v>600</v>
      </c>
      <c r="C408" s="17" t="s">
        <v>39</v>
      </c>
      <c r="D408" s="18" t="s">
        <v>353</v>
      </c>
      <c r="E408" s="19">
        <f>'№ 5  ведомственная'!F441</f>
        <v>1532.6</v>
      </c>
      <c r="F408" s="19">
        <f>'№ 5  ведомственная'!G441</f>
        <v>1280.9000000000001</v>
      </c>
      <c r="G408" s="77"/>
    </row>
    <row r="409" spans="1:7" ht="26.4" outlineLevel="6" x14ac:dyDescent="0.3">
      <c r="A409" s="17" t="s">
        <v>203</v>
      </c>
      <c r="B409" s="17" t="s">
        <v>617</v>
      </c>
      <c r="C409" s="17"/>
      <c r="D409" s="58" t="s">
        <v>618</v>
      </c>
      <c r="E409" s="19">
        <f>E410</f>
        <v>177.9</v>
      </c>
      <c r="F409" s="19">
        <f t="shared" ref="F409" si="186">F410</f>
        <v>148.69999999999999</v>
      </c>
      <c r="G409" s="77"/>
    </row>
    <row r="410" spans="1:7" ht="26.4" outlineLevel="6" x14ac:dyDescent="0.3">
      <c r="A410" s="17" t="s">
        <v>203</v>
      </c>
      <c r="B410" s="17" t="s">
        <v>617</v>
      </c>
      <c r="C410" s="17" t="s">
        <v>39</v>
      </c>
      <c r="D410" s="58" t="s">
        <v>353</v>
      </c>
      <c r="E410" s="19">
        <f>'№ 5  ведомственная'!F439</f>
        <v>177.9</v>
      </c>
      <c r="F410" s="19">
        <f>'№ 5  ведомственная'!G439</f>
        <v>148.69999999999999</v>
      </c>
      <c r="G410" s="77"/>
    </row>
    <row r="411" spans="1:7" ht="39.6" outlineLevel="2" x14ac:dyDescent="0.3">
      <c r="A411" s="34" t="s">
        <v>203</v>
      </c>
      <c r="B411" s="52" t="s">
        <v>149</v>
      </c>
      <c r="C411" s="34"/>
      <c r="D411" s="35" t="s">
        <v>306</v>
      </c>
      <c r="E411" s="36">
        <f>E412</f>
        <v>158</v>
      </c>
      <c r="F411" s="36">
        <f t="shared" ref="F411" si="187">F412</f>
        <v>77.3</v>
      </c>
      <c r="G411" s="77"/>
    </row>
    <row r="412" spans="1:7" ht="26.4" outlineLevel="3" x14ac:dyDescent="0.3">
      <c r="A412" s="16" t="s">
        <v>203</v>
      </c>
      <c r="B412" s="17" t="s">
        <v>226</v>
      </c>
      <c r="C412" s="16"/>
      <c r="D412" s="18" t="s">
        <v>510</v>
      </c>
      <c r="E412" s="9">
        <f>E413+E416+E421+E424+E427+E430+E433</f>
        <v>158</v>
      </c>
      <c r="F412" s="9">
        <f t="shared" ref="F412" si="188">F413+F416+F421+F424+F427+F430+F433</f>
        <v>77.3</v>
      </c>
      <c r="G412" s="77"/>
    </row>
    <row r="413" spans="1:7" outlineLevel="4" x14ac:dyDescent="0.3">
      <c r="A413" s="16" t="s">
        <v>203</v>
      </c>
      <c r="B413" s="17" t="s">
        <v>231</v>
      </c>
      <c r="C413" s="16"/>
      <c r="D413" s="18" t="s">
        <v>514</v>
      </c>
      <c r="E413" s="9">
        <f>E414</f>
        <v>32</v>
      </c>
      <c r="F413" s="9">
        <f t="shared" ref="F413:F414" si="189">F414</f>
        <v>11.7</v>
      </c>
      <c r="G413" s="77"/>
    </row>
    <row r="414" spans="1:7" ht="39.6" outlineLevel="5" x14ac:dyDescent="0.3">
      <c r="A414" s="16" t="s">
        <v>203</v>
      </c>
      <c r="B414" s="17" t="s">
        <v>232</v>
      </c>
      <c r="C414" s="16"/>
      <c r="D414" s="18" t="s">
        <v>515</v>
      </c>
      <c r="E414" s="9">
        <f>E415</f>
        <v>32</v>
      </c>
      <c r="F414" s="9">
        <f t="shared" si="189"/>
        <v>11.7</v>
      </c>
      <c r="G414" s="77"/>
    </row>
    <row r="415" spans="1:7" ht="26.4" outlineLevel="6" x14ac:dyDescent="0.3">
      <c r="A415" s="16" t="s">
        <v>203</v>
      </c>
      <c r="B415" s="17" t="s">
        <v>232</v>
      </c>
      <c r="C415" s="16" t="s">
        <v>7</v>
      </c>
      <c r="D415" s="18" t="s">
        <v>327</v>
      </c>
      <c r="E415" s="9">
        <f>'№ 5  ведомственная'!F521</f>
        <v>32</v>
      </c>
      <c r="F415" s="9">
        <f>'№ 5  ведомственная'!G521</f>
        <v>11.7</v>
      </c>
      <c r="G415" s="77"/>
    </row>
    <row r="416" spans="1:7" ht="39.6" outlineLevel="4" x14ac:dyDescent="0.3">
      <c r="A416" s="16" t="s">
        <v>203</v>
      </c>
      <c r="B416" s="17" t="s">
        <v>233</v>
      </c>
      <c r="C416" s="16"/>
      <c r="D416" s="18" t="s">
        <v>516</v>
      </c>
      <c r="E416" s="9">
        <f>E417+E419</f>
        <v>26</v>
      </c>
      <c r="F416" s="9">
        <f t="shared" ref="F416" si="190">F417+F419</f>
        <v>21.6</v>
      </c>
      <c r="G416" s="77"/>
    </row>
    <row r="417" spans="1:7" ht="39.6" outlineLevel="5" x14ac:dyDescent="0.3">
      <c r="A417" s="16" t="s">
        <v>203</v>
      </c>
      <c r="B417" s="17" t="s">
        <v>234</v>
      </c>
      <c r="C417" s="16"/>
      <c r="D417" s="18" t="s">
        <v>517</v>
      </c>
      <c r="E417" s="9">
        <f>E418</f>
        <v>22</v>
      </c>
      <c r="F417" s="9">
        <f t="shared" ref="F417" si="191">F418</f>
        <v>21.6</v>
      </c>
      <c r="G417" s="77"/>
    </row>
    <row r="418" spans="1:7" ht="26.4" outlineLevel="6" x14ac:dyDescent="0.3">
      <c r="A418" s="16" t="s">
        <v>203</v>
      </c>
      <c r="B418" s="17" t="s">
        <v>234</v>
      </c>
      <c r="C418" s="16" t="s">
        <v>7</v>
      </c>
      <c r="D418" s="18" t="s">
        <v>327</v>
      </c>
      <c r="E418" s="9">
        <f>'№ 5  ведомственная'!F524</f>
        <v>22</v>
      </c>
      <c r="F418" s="9">
        <f>'№ 5  ведомственная'!G524</f>
        <v>21.6</v>
      </c>
      <c r="G418" s="77"/>
    </row>
    <row r="419" spans="1:7" ht="26.4" outlineLevel="5" x14ac:dyDescent="0.3">
      <c r="A419" s="16" t="s">
        <v>203</v>
      </c>
      <c r="B419" s="17" t="s">
        <v>235</v>
      </c>
      <c r="C419" s="16"/>
      <c r="D419" s="18" t="s">
        <v>518</v>
      </c>
      <c r="E419" s="9">
        <f>E420</f>
        <v>4</v>
      </c>
      <c r="F419" s="9">
        <f t="shared" ref="F419" si="192">F420</f>
        <v>0</v>
      </c>
      <c r="G419" s="77"/>
    </row>
    <row r="420" spans="1:7" outlineLevel="6" x14ac:dyDescent="0.3">
      <c r="A420" s="16" t="s">
        <v>203</v>
      </c>
      <c r="B420" s="17" t="s">
        <v>235</v>
      </c>
      <c r="C420" s="16">
        <v>300</v>
      </c>
      <c r="D420" s="18" t="s">
        <v>338</v>
      </c>
      <c r="E420" s="9">
        <f>'№ 5  ведомственная'!F526</f>
        <v>4</v>
      </c>
      <c r="F420" s="9">
        <f>'№ 5  ведомственная'!G526</f>
        <v>0</v>
      </c>
      <c r="G420" s="77"/>
    </row>
    <row r="421" spans="1:7" ht="26.4" outlineLevel="4" x14ac:dyDescent="0.3">
      <c r="A421" s="16" t="s">
        <v>203</v>
      </c>
      <c r="B421" s="17" t="s">
        <v>236</v>
      </c>
      <c r="C421" s="16"/>
      <c r="D421" s="18" t="s">
        <v>519</v>
      </c>
      <c r="E421" s="9">
        <f>E422</f>
        <v>40</v>
      </c>
      <c r="F421" s="9">
        <f t="shared" ref="F421:F422" si="193">F422</f>
        <v>0</v>
      </c>
      <c r="G421" s="77"/>
    </row>
    <row r="422" spans="1:7" ht="26.4" outlineLevel="5" x14ac:dyDescent="0.3">
      <c r="A422" s="16" t="s">
        <v>203</v>
      </c>
      <c r="B422" s="17" t="s">
        <v>237</v>
      </c>
      <c r="C422" s="16"/>
      <c r="D422" s="18" t="s">
        <v>520</v>
      </c>
      <c r="E422" s="9">
        <f>E423</f>
        <v>40</v>
      </c>
      <c r="F422" s="9">
        <f t="shared" si="193"/>
        <v>0</v>
      </c>
      <c r="G422" s="77"/>
    </row>
    <row r="423" spans="1:7" ht="26.4" outlineLevel="6" x14ac:dyDescent="0.3">
      <c r="A423" s="16" t="s">
        <v>203</v>
      </c>
      <c r="B423" s="17" t="s">
        <v>237</v>
      </c>
      <c r="C423" s="16" t="s">
        <v>7</v>
      </c>
      <c r="D423" s="18" t="s">
        <v>327</v>
      </c>
      <c r="E423" s="9">
        <f>'№ 5  ведомственная'!F529</f>
        <v>40</v>
      </c>
      <c r="F423" s="9">
        <f>'№ 5  ведомственная'!G529</f>
        <v>0</v>
      </c>
      <c r="G423" s="77"/>
    </row>
    <row r="424" spans="1:7" ht="39.6" outlineLevel="4" x14ac:dyDescent="0.3">
      <c r="A424" s="16" t="s">
        <v>203</v>
      </c>
      <c r="B424" s="17" t="s">
        <v>238</v>
      </c>
      <c r="C424" s="16"/>
      <c r="D424" s="18" t="s">
        <v>521</v>
      </c>
      <c r="E424" s="9">
        <f>E425</f>
        <v>15</v>
      </c>
      <c r="F424" s="9">
        <f t="shared" ref="F424:F425" si="194">F425</f>
        <v>0</v>
      </c>
      <c r="G424" s="77"/>
    </row>
    <row r="425" spans="1:7" ht="39.6" outlineLevel="5" x14ac:dyDescent="0.3">
      <c r="A425" s="16" t="s">
        <v>203</v>
      </c>
      <c r="B425" s="17" t="s">
        <v>239</v>
      </c>
      <c r="C425" s="16"/>
      <c r="D425" s="18" t="s">
        <v>522</v>
      </c>
      <c r="E425" s="9">
        <f>E426</f>
        <v>15</v>
      </c>
      <c r="F425" s="9">
        <f t="shared" si="194"/>
        <v>0</v>
      </c>
      <c r="G425" s="77"/>
    </row>
    <row r="426" spans="1:7" ht="26.4" outlineLevel="6" x14ac:dyDescent="0.3">
      <c r="A426" s="16" t="s">
        <v>203</v>
      </c>
      <c r="B426" s="17" t="s">
        <v>239</v>
      </c>
      <c r="C426" s="16" t="s">
        <v>7</v>
      </c>
      <c r="D426" s="18" t="s">
        <v>327</v>
      </c>
      <c r="E426" s="9">
        <f>'№ 5  ведомственная'!F532</f>
        <v>15</v>
      </c>
      <c r="F426" s="9">
        <f>'№ 5  ведомственная'!G532</f>
        <v>0</v>
      </c>
      <c r="G426" s="77"/>
    </row>
    <row r="427" spans="1:7" ht="26.4" outlineLevel="4" x14ac:dyDescent="0.3">
      <c r="A427" s="16" t="s">
        <v>203</v>
      </c>
      <c r="B427" s="17" t="s">
        <v>240</v>
      </c>
      <c r="C427" s="16"/>
      <c r="D427" s="18" t="s">
        <v>523</v>
      </c>
      <c r="E427" s="9">
        <f>E428</f>
        <v>29</v>
      </c>
      <c r="F427" s="9">
        <f t="shared" ref="F427:F428" si="195">F428</f>
        <v>29</v>
      </c>
      <c r="G427" s="77"/>
    </row>
    <row r="428" spans="1:7" ht="26.4" outlineLevel="5" x14ac:dyDescent="0.3">
      <c r="A428" s="16" t="s">
        <v>203</v>
      </c>
      <c r="B428" s="17" t="s">
        <v>241</v>
      </c>
      <c r="C428" s="16"/>
      <c r="D428" s="18" t="s">
        <v>524</v>
      </c>
      <c r="E428" s="9">
        <f>E429</f>
        <v>29</v>
      </c>
      <c r="F428" s="9">
        <f t="shared" si="195"/>
        <v>29</v>
      </c>
      <c r="G428" s="77"/>
    </row>
    <row r="429" spans="1:7" ht="26.4" outlineLevel="6" x14ac:dyDescent="0.3">
      <c r="A429" s="16" t="s">
        <v>203</v>
      </c>
      <c r="B429" s="17" t="s">
        <v>241</v>
      </c>
      <c r="C429" s="16" t="s">
        <v>7</v>
      </c>
      <c r="D429" s="18" t="s">
        <v>327</v>
      </c>
      <c r="E429" s="9">
        <f>'№ 5  ведомственная'!F535</f>
        <v>29</v>
      </c>
      <c r="F429" s="9">
        <f>'№ 5  ведомственная'!G535</f>
        <v>29</v>
      </c>
      <c r="G429" s="77"/>
    </row>
    <row r="430" spans="1:7" ht="26.4" outlineLevel="4" x14ac:dyDescent="0.3">
      <c r="A430" s="16" t="s">
        <v>203</v>
      </c>
      <c r="B430" s="17" t="s">
        <v>242</v>
      </c>
      <c r="C430" s="16"/>
      <c r="D430" s="18" t="s">
        <v>525</v>
      </c>
      <c r="E430" s="9">
        <f>E431</f>
        <v>1</v>
      </c>
      <c r="F430" s="9">
        <f t="shared" ref="F430:F431" si="196">F431</f>
        <v>0</v>
      </c>
      <c r="G430" s="77"/>
    </row>
    <row r="431" spans="1:7" ht="26.4" outlineLevel="5" x14ac:dyDescent="0.3">
      <c r="A431" s="16" t="s">
        <v>203</v>
      </c>
      <c r="B431" s="17" t="s">
        <v>243</v>
      </c>
      <c r="C431" s="16"/>
      <c r="D431" s="18" t="s">
        <v>526</v>
      </c>
      <c r="E431" s="9">
        <f>E432</f>
        <v>1</v>
      </c>
      <c r="F431" s="9">
        <f t="shared" si="196"/>
        <v>0</v>
      </c>
      <c r="G431" s="77"/>
    </row>
    <row r="432" spans="1:7" ht="26.4" outlineLevel="6" x14ac:dyDescent="0.3">
      <c r="A432" s="16" t="s">
        <v>203</v>
      </c>
      <c r="B432" s="17" t="s">
        <v>243</v>
      </c>
      <c r="C432" s="16" t="s">
        <v>7</v>
      </c>
      <c r="D432" s="18" t="s">
        <v>327</v>
      </c>
      <c r="E432" s="9">
        <f>'№ 5  ведомственная'!F538</f>
        <v>1</v>
      </c>
      <c r="F432" s="9">
        <f>'№ 5  ведомственная'!G538</f>
        <v>0</v>
      </c>
      <c r="G432" s="77"/>
    </row>
    <row r="433" spans="1:7" ht="26.4" outlineLevel="6" x14ac:dyDescent="0.3">
      <c r="A433" s="17" t="s">
        <v>203</v>
      </c>
      <c r="B433" s="17" t="s">
        <v>707</v>
      </c>
      <c r="C433" s="16"/>
      <c r="D433" s="18" t="s">
        <v>709</v>
      </c>
      <c r="E433" s="9">
        <f>E434</f>
        <v>15</v>
      </c>
      <c r="F433" s="9">
        <f t="shared" ref="F433" si="197">F434</f>
        <v>15</v>
      </c>
      <c r="G433" s="77"/>
    </row>
    <row r="434" spans="1:7" ht="26.4" outlineLevel="6" x14ac:dyDescent="0.3">
      <c r="A434" s="17" t="s">
        <v>203</v>
      </c>
      <c r="B434" s="17" t="s">
        <v>708</v>
      </c>
      <c r="C434" s="16"/>
      <c r="D434" s="18" t="s">
        <v>710</v>
      </c>
      <c r="E434" s="9">
        <f>E435</f>
        <v>15</v>
      </c>
      <c r="F434" s="9">
        <f t="shared" ref="F434" si="198">F435</f>
        <v>15</v>
      </c>
      <c r="G434" s="77"/>
    </row>
    <row r="435" spans="1:7" ht="26.4" outlineLevel="6" x14ac:dyDescent="0.3">
      <c r="A435" s="17" t="s">
        <v>203</v>
      </c>
      <c r="B435" s="17" t="s">
        <v>708</v>
      </c>
      <c r="C435" s="16">
        <v>200</v>
      </c>
      <c r="D435" s="18" t="s">
        <v>327</v>
      </c>
      <c r="E435" s="9">
        <f>'№ 5  ведомственная'!F541</f>
        <v>15</v>
      </c>
      <c r="F435" s="9">
        <f>'№ 5  ведомственная'!G541</f>
        <v>15</v>
      </c>
      <c r="G435" s="77"/>
    </row>
    <row r="436" spans="1:7" outlineLevel="1" x14ac:dyDescent="0.3">
      <c r="A436" s="16" t="s">
        <v>207</v>
      </c>
      <c r="B436" s="17"/>
      <c r="C436" s="16"/>
      <c r="D436" s="18" t="s">
        <v>317</v>
      </c>
      <c r="E436" s="9">
        <f>E437</f>
        <v>16172.999999999998</v>
      </c>
      <c r="F436" s="9">
        <f t="shared" ref="F436:F438" si="199">F437</f>
        <v>15971.999999999998</v>
      </c>
      <c r="G436" s="77"/>
    </row>
    <row r="437" spans="1:7" ht="39.6" outlineLevel="2" x14ac:dyDescent="0.3">
      <c r="A437" s="16" t="s">
        <v>207</v>
      </c>
      <c r="B437" s="17" t="s">
        <v>173</v>
      </c>
      <c r="C437" s="16"/>
      <c r="D437" s="18" t="s">
        <v>312</v>
      </c>
      <c r="E437" s="9">
        <f>E438</f>
        <v>16172.999999999998</v>
      </c>
      <c r="F437" s="9">
        <f t="shared" si="199"/>
        <v>15971.999999999998</v>
      </c>
      <c r="G437" s="77"/>
    </row>
    <row r="438" spans="1:7" ht="39.6" outlineLevel="3" x14ac:dyDescent="0.3">
      <c r="A438" s="31" t="s">
        <v>207</v>
      </c>
      <c r="B438" s="53" t="s">
        <v>208</v>
      </c>
      <c r="C438" s="31"/>
      <c r="D438" s="32" t="s">
        <v>497</v>
      </c>
      <c r="E438" s="33">
        <f>E439</f>
        <v>16172.999999999998</v>
      </c>
      <c r="F438" s="33">
        <f t="shared" si="199"/>
        <v>15971.999999999998</v>
      </c>
      <c r="G438" s="77"/>
    </row>
    <row r="439" spans="1:7" ht="26.4" outlineLevel="4" x14ac:dyDescent="0.3">
      <c r="A439" s="41" t="s">
        <v>207</v>
      </c>
      <c r="B439" s="54" t="s">
        <v>209</v>
      </c>
      <c r="C439" s="41"/>
      <c r="D439" s="42" t="s">
        <v>498</v>
      </c>
      <c r="E439" s="19">
        <f>E440+E444</f>
        <v>16172.999999999998</v>
      </c>
      <c r="F439" s="19">
        <f t="shared" ref="F439" si="200">F440+F444</f>
        <v>15971.999999999998</v>
      </c>
      <c r="G439" s="77"/>
    </row>
    <row r="440" spans="1:7" ht="26.4" outlineLevel="5" x14ac:dyDescent="0.3">
      <c r="A440" s="34" t="s">
        <v>207</v>
      </c>
      <c r="B440" s="52" t="s">
        <v>210</v>
      </c>
      <c r="C440" s="34"/>
      <c r="D440" s="35" t="s">
        <v>499</v>
      </c>
      <c r="E440" s="36">
        <f>E441+E442+E443</f>
        <v>11560.899999999998</v>
      </c>
      <c r="F440" s="36">
        <f t="shared" ref="F440" si="201">F441+F442+F443</f>
        <v>11515.899999999998</v>
      </c>
      <c r="G440" s="77"/>
    </row>
    <row r="441" spans="1:7" ht="52.8" outlineLevel="6" x14ac:dyDescent="0.3">
      <c r="A441" s="16" t="s">
        <v>207</v>
      </c>
      <c r="B441" s="17" t="s">
        <v>210</v>
      </c>
      <c r="C441" s="16" t="s">
        <v>6</v>
      </c>
      <c r="D441" s="18" t="s">
        <v>326</v>
      </c>
      <c r="E441" s="9">
        <f>'№ 5  ведомственная'!F447</f>
        <v>9436.9</v>
      </c>
      <c r="F441" s="9">
        <f>'№ 5  ведомственная'!G447</f>
        <v>9400.2999999999993</v>
      </c>
      <c r="G441" s="77"/>
    </row>
    <row r="442" spans="1:7" ht="26.4" outlineLevel="6" x14ac:dyDescent="0.3">
      <c r="A442" s="16" t="s">
        <v>207</v>
      </c>
      <c r="B442" s="17" t="s">
        <v>210</v>
      </c>
      <c r="C442" s="16" t="s">
        <v>7</v>
      </c>
      <c r="D442" s="18" t="s">
        <v>327</v>
      </c>
      <c r="E442" s="9">
        <f>'№ 5  ведомственная'!F448</f>
        <v>2118.6999999999998</v>
      </c>
      <c r="F442" s="9">
        <f>'№ 5  ведомственная'!G448</f>
        <v>2110.3000000000002</v>
      </c>
      <c r="G442" s="77"/>
    </row>
    <row r="443" spans="1:7" outlineLevel="6" x14ac:dyDescent="0.3">
      <c r="A443" s="16" t="s">
        <v>207</v>
      </c>
      <c r="B443" s="17" t="s">
        <v>210</v>
      </c>
      <c r="C443" s="16" t="s">
        <v>8</v>
      </c>
      <c r="D443" s="18" t="s">
        <v>328</v>
      </c>
      <c r="E443" s="9">
        <f>'№ 5  ведомственная'!F449</f>
        <v>5.3</v>
      </c>
      <c r="F443" s="9">
        <f>'№ 5  ведомственная'!G449</f>
        <v>5.3</v>
      </c>
      <c r="G443" s="77"/>
    </row>
    <row r="444" spans="1:7" ht="26.4" outlineLevel="5" x14ac:dyDescent="0.3">
      <c r="A444" s="16" t="s">
        <v>207</v>
      </c>
      <c r="B444" s="17" t="s">
        <v>211</v>
      </c>
      <c r="C444" s="16"/>
      <c r="D444" s="18" t="s">
        <v>500</v>
      </c>
      <c r="E444" s="9">
        <f>E445+E446</f>
        <v>4612.1000000000004</v>
      </c>
      <c r="F444" s="9">
        <f t="shared" ref="F444" si="202">F445+F446</f>
        <v>4456.1000000000004</v>
      </c>
      <c r="G444" s="77"/>
    </row>
    <row r="445" spans="1:7" ht="52.8" outlineLevel="6" x14ac:dyDescent="0.3">
      <c r="A445" s="16" t="s">
        <v>207</v>
      </c>
      <c r="B445" s="17" t="s">
        <v>211</v>
      </c>
      <c r="C445" s="16" t="s">
        <v>6</v>
      </c>
      <c r="D445" s="18" t="s">
        <v>326</v>
      </c>
      <c r="E445" s="9">
        <f>'№ 5  ведомственная'!F451</f>
        <v>4448</v>
      </c>
      <c r="F445" s="9">
        <f>'№ 5  ведомственная'!G451</f>
        <v>4329.1000000000004</v>
      </c>
      <c r="G445" s="77"/>
    </row>
    <row r="446" spans="1:7" ht="26.4" outlineLevel="6" x14ac:dyDescent="0.3">
      <c r="A446" s="31" t="s">
        <v>207</v>
      </c>
      <c r="B446" s="53" t="s">
        <v>211</v>
      </c>
      <c r="C446" s="31" t="s">
        <v>7</v>
      </c>
      <c r="D446" s="32" t="s">
        <v>327</v>
      </c>
      <c r="E446" s="33">
        <f>'№ 5  ведомственная'!F452</f>
        <v>164.1</v>
      </c>
      <c r="F446" s="33">
        <f>'№ 5  ведомственная'!G452</f>
        <v>127</v>
      </c>
      <c r="G446" s="77"/>
    </row>
    <row r="447" spans="1:7" s="29" customFormat="1" x14ac:dyDescent="0.3">
      <c r="A447" s="43" t="s">
        <v>136</v>
      </c>
      <c r="B447" s="43"/>
      <c r="C447" s="44"/>
      <c r="D447" s="45" t="s">
        <v>275</v>
      </c>
      <c r="E447" s="46">
        <f>E448+E473</f>
        <v>44317.3</v>
      </c>
      <c r="F447" s="46">
        <f>F448+F473</f>
        <v>41826.100000000006</v>
      </c>
      <c r="G447" s="86"/>
    </row>
    <row r="448" spans="1:7" outlineLevel="1" x14ac:dyDescent="0.3">
      <c r="A448" s="34" t="s">
        <v>137</v>
      </c>
      <c r="B448" s="52"/>
      <c r="C448" s="34"/>
      <c r="D448" s="35" t="s">
        <v>302</v>
      </c>
      <c r="E448" s="36">
        <f>E449</f>
        <v>40490.400000000001</v>
      </c>
      <c r="F448" s="36">
        <f t="shared" ref="F448" si="203">F449</f>
        <v>38030.600000000006</v>
      </c>
      <c r="G448" s="77"/>
    </row>
    <row r="449" spans="1:7" ht="39.6" outlineLevel="2" x14ac:dyDescent="0.3">
      <c r="A449" s="16" t="s">
        <v>137</v>
      </c>
      <c r="B449" s="17" t="s">
        <v>227</v>
      </c>
      <c r="C449" s="16"/>
      <c r="D449" s="18" t="s">
        <v>320</v>
      </c>
      <c r="E449" s="9">
        <f>E450</f>
        <v>40490.400000000001</v>
      </c>
      <c r="F449" s="9">
        <f t="shared" ref="F449" si="204">F450</f>
        <v>38030.600000000006</v>
      </c>
      <c r="G449" s="77"/>
    </row>
    <row r="450" spans="1:7" ht="26.4" outlineLevel="3" x14ac:dyDescent="0.3">
      <c r="A450" s="16" t="s">
        <v>137</v>
      </c>
      <c r="B450" s="17" t="s">
        <v>244</v>
      </c>
      <c r="C450" s="16"/>
      <c r="D450" s="18" t="s">
        <v>527</v>
      </c>
      <c r="E450" s="9">
        <f>E451+E462</f>
        <v>40490.400000000001</v>
      </c>
      <c r="F450" s="9">
        <f>F451+F462</f>
        <v>38030.600000000006</v>
      </c>
      <c r="G450" s="77"/>
    </row>
    <row r="451" spans="1:7" outlineLevel="4" x14ac:dyDescent="0.3">
      <c r="A451" s="16" t="s">
        <v>137</v>
      </c>
      <c r="B451" s="17" t="s">
        <v>245</v>
      </c>
      <c r="C451" s="16"/>
      <c r="D451" s="18" t="s">
        <v>528</v>
      </c>
      <c r="E451" s="9">
        <f>E454+E458+E452+E460</f>
        <v>14329.199999999999</v>
      </c>
      <c r="F451" s="9">
        <f>F454+F458+F452+F460</f>
        <v>13444.5</v>
      </c>
      <c r="G451" s="77"/>
    </row>
    <row r="452" spans="1:7" ht="52.8" outlineLevel="4" x14ac:dyDescent="0.3">
      <c r="A452" s="16" t="s">
        <v>137</v>
      </c>
      <c r="B452" s="17" t="s">
        <v>608</v>
      </c>
      <c r="C452" s="17"/>
      <c r="D452" s="18" t="s">
        <v>624</v>
      </c>
      <c r="E452" s="9">
        <f>E453</f>
        <v>4857.3999999999996</v>
      </c>
      <c r="F452" s="9">
        <f t="shared" ref="F452" si="205">F453</f>
        <v>4857.3999999999996</v>
      </c>
      <c r="G452" s="77"/>
    </row>
    <row r="453" spans="1:7" ht="52.8" outlineLevel="4" x14ac:dyDescent="0.3">
      <c r="A453" s="16" t="s">
        <v>137</v>
      </c>
      <c r="B453" s="17" t="s">
        <v>608</v>
      </c>
      <c r="C453" s="17" t="s">
        <v>6</v>
      </c>
      <c r="D453" s="18" t="s">
        <v>326</v>
      </c>
      <c r="E453" s="9">
        <f>'№ 5  ведомственная'!F548</f>
        <v>4857.3999999999996</v>
      </c>
      <c r="F453" s="9">
        <f>'№ 5  ведомственная'!G548</f>
        <v>4857.3999999999996</v>
      </c>
      <c r="G453" s="77"/>
    </row>
    <row r="454" spans="1:7" outlineLevel="5" x14ac:dyDescent="0.3">
      <c r="A454" s="16" t="s">
        <v>137</v>
      </c>
      <c r="B454" s="17" t="s">
        <v>246</v>
      </c>
      <c r="C454" s="16"/>
      <c r="D454" s="18" t="s">
        <v>529</v>
      </c>
      <c r="E454" s="9">
        <f>E455+E456+E457</f>
        <v>9322.6999999999989</v>
      </c>
      <c r="F454" s="9">
        <f t="shared" ref="F454" si="206">F455+F456+F457</f>
        <v>8438</v>
      </c>
      <c r="G454" s="77"/>
    </row>
    <row r="455" spans="1:7" ht="52.8" outlineLevel="6" x14ac:dyDescent="0.3">
      <c r="A455" s="16" t="s">
        <v>137</v>
      </c>
      <c r="B455" s="17" t="s">
        <v>246</v>
      </c>
      <c r="C455" s="16" t="s">
        <v>6</v>
      </c>
      <c r="D455" s="18" t="s">
        <v>326</v>
      </c>
      <c r="E455" s="9">
        <f>'№ 5  ведомственная'!F550</f>
        <v>5869.1</v>
      </c>
      <c r="F455" s="9">
        <f>'№ 5  ведомственная'!G550</f>
        <v>5434.2</v>
      </c>
      <c r="G455" s="77"/>
    </row>
    <row r="456" spans="1:7" ht="26.4" outlineLevel="6" x14ac:dyDescent="0.3">
      <c r="A456" s="16" t="s">
        <v>137</v>
      </c>
      <c r="B456" s="17" t="s">
        <v>246</v>
      </c>
      <c r="C456" s="16" t="s">
        <v>7</v>
      </c>
      <c r="D456" s="18" t="s">
        <v>327</v>
      </c>
      <c r="E456" s="9">
        <f>'№ 5  ведомственная'!F551</f>
        <v>3415.7</v>
      </c>
      <c r="F456" s="9">
        <f>'№ 5  ведомственная'!G551</f>
        <v>2973.3</v>
      </c>
      <c r="G456" s="77"/>
    </row>
    <row r="457" spans="1:7" outlineLevel="6" x14ac:dyDescent="0.3">
      <c r="A457" s="16" t="s">
        <v>137</v>
      </c>
      <c r="B457" s="17" t="s">
        <v>246</v>
      </c>
      <c r="C457" s="16" t="s">
        <v>8</v>
      </c>
      <c r="D457" s="18" t="s">
        <v>328</v>
      </c>
      <c r="E457" s="9">
        <f>'№ 5  ведомственная'!F552</f>
        <v>37.9</v>
      </c>
      <c r="F457" s="9">
        <f>'№ 5  ведомственная'!G552</f>
        <v>30.5</v>
      </c>
      <c r="G457" s="77"/>
    </row>
    <row r="458" spans="1:7" ht="39.6" outlineLevel="6" x14ac:dyDescent="0.3">
      <c r="A458" s="16" t="s">
        <v>137</v>
      </c>
      <c r="B458" s="17" t="s">
        <v>698</v>
      </c>
      <c r="C458" s="16"/>
      <c r="D458" s="18" t="s">
        <v>553</v>
      </c>
      <c r="E458" s="9">
        <f>E459</f>
        <v>100</v>
      </c>
      <c r="F458" s="9">
        <f t="shared" ref="F458" si="207">F459</f>
        <v>100</v>
      </c>
      <c r="G458" s="77"/>
    </row>
    <row r="459" spans="1:7" ht="26.4" outlineLevel="6" x14ac:dyDescent="0.3">
      <c r="A459" s="16" t="s">
        <v>137</v>
      </c>
      <c r="B459" s="17" t="s">
        <v>698</v>
      </c>
      <c r="C459" s="16">
        <v>200</v>
      </c>
      <c r="D459" s="18" t="s">
        <v>327</v>
      </c>
      <c r="E459" s="9">
        <f>'№ 5  ведомственная'!F554</f>
        <v>100</v>
      </c>
      <c r="F459" s="9">
        <f>'№ 5  ведомственная'!G554</f>
        <v>100</v>
      </c>
      <c r="G459" s="77"/>
    </row>
    <row r="460" spans="1:7" ht="39.6" outlineLevel="6" x14ac:dyDescent="0.3">
      <c r="A460" s="17" t="s">
        <v>137</v>
      </c>
      <c r="B460" s="17" t="s">
        <v>612</v>
      </c>
      <c r="C460" s="16"/>
      <c r="D460" s="18" t="s">
        <v>611</v>
      </c>
      <c r="E460" s="9">
        <f>E461</f>
        <v>49.1</v>
      </c>
      <c r="F460" s="9">
        <f t="shared" ref="F460" si="208">F461</f>
        <v>49.1</v>
      </c>
      <c r="G460" s="77"/>
    </row>
    <row r="461" spans="1:7" ht="52.8" outlineLevel="6" x14ac:dyDescent="0.3">
      <c r="A461" s="17" t="s">
        <v>137</v>
      </c>
      <c r="B461" s="17" t="s">
        <v>612</v>
      </c>
      <c r="C461" s="16" t="s">
        <v>6</v>
      </c>
      <c r="D461" s="18" t="s">
        <v>326</v>
      </c>
      <c r="E461" s="9">
        <f>'№ 5  ведомственная'!F556</f>
        <v>49.1</v>
      </c>
      <c r="F461" s="9">
        <f>'№ 5  ведомственная'!G556</f>
        <v>49.1</v>
      </c>
      <c r="G461" s="77"/>
    </row>
    <row r="462" spans="1:7" ht="26.4" outlineLevel="4" x14ac:dyDescent="0.3">
      <c r="A462" s="16" t="s">
        <v>137</v>
      </c>
      <c r="B462" s="17" t="s">
        <v>247</v>
      </c>
      <c r="C462" s="16"/>
      <c r="D462" s="18" t="s">
        <v>530</v>
      </c>
      <c r="E462" s="9">
        <f>E465+E467+E471+E469+E463</f>
        <v>26161.200000000001</v>
      </c>
      <c r="F462" s="9">
        <f>F465+F467+F471+F469+F463</f>
        <v>24586.100000000002</v>
      </c>
      <c r="G462" s="77"/>
    </row>
    <row r="463" spans="1:7" ht="26.4" outlineLevel="4" x14ac:dyDescent="0.3">
      <c r="A463" s="17" t="s">
        <v>137</v>
      </c>
      <c r="B463" s="17" t="s">
        <v>725</v>
      </c>
      <c r="C463" s="16"/>
      <c r="D463" s="18" t="s">
        <v>726</v>
      </c>
      <c r="E463" s="9">
        <f>E464</f>
        <v>250</v>
      </c>
      <c r="F463" s="9">
        <f t="shared" ref="F463" si="209">F464</f>
        <v>250</v>
      </c>
      <c r="G463" s="77"/>
    </row>
    <row r="464" spans="1:7" ht="26.4" outlineLevel="4" x14ac:dyDescent="0.3">
      <c r="A464" s="17" t="s">
        <v>137</v>
      </c>
      <c r="B464" s="17" t="s">
        <v>725</v>
      </c>
      <c r="C464" s="16" t="s">
        <v>39</v>
      </c>
      <c r="D464" s="18" t="s">
        <v>353</v>
      </c>
      <c r="E464" s="9">
        <f>'№ 5  ведомственная'!F565</f>
        <v>250</v>
      </c>
      <c r="F464" s="9">
        <f>'№ 5  ведомственная'!G565</f>
        <v>250</v>
      </c>
      <c r="G464" s="77"/>
    </row>
    <row r="465" spans="1:7" ht="52.8" outlineLevel="4" x14ac:dyDescent="0.3">
      <c r="A465" s="16" t="s">
        <v>137</v>
      </c>
      <c r="B465" s="17" t="s">
        <v>609</v>
      </c>
      <c r="C465" s="17"/>
      <c r="D465" s="18" t="s">
        <v>624</v>
      </c>
      <c r="E465" s="9">
        <f>E466</f>
        <v>6375.2000000000007</v>
      </c>
      <c r="F465" s="9">
        <f t="shared" ref="F465" si="210">F466</f>
        <v>6375.2</v>
      </c>
      <c r="G465" s="77"/>
    </row>
    <row r="466" spans="1:7" ht="26.4" outlineLevel="4" x14ac:dyDescent="0.3">
      <c r="A466" s="16" t="s">
        <v>137</v>
      </c>
      <c r="B466" s="17" t="s">
        <v>609</v>
      </c>
      <c r="C466" s="17" t="s">
        <v>39</v>
      </c>
      <c r="D466" s="18" t="s">
        <v>353</v>
      </c>
      <c r="E466" s="9">
        <f>'№ 5  ведомственная'!F559</f>
        <v>6375.2000000000007</v>
      </c>
      <c r="F466" s="9">
        <f>'№ 5  ведомственная'!G559</f>
        <v>6375.2</v>
      </c>
      <c r="G466" s="77"/>
    </row>
    <row r="467" spans="1:7" ht="26.4" outlineLevel="5" x14ac:dyDescent="0.3">
      <c r="A467" s="16" t="s">
        <v>137</v>
      </c>
      <c r="B467" s="17" t="s">
        <v>248</v>
      </c>
      <c r="C467" s="16"/>
      <c r="D467" s="18" t="s">
        <v>531</v>
      </c>
      <c r="E467" s="9">
        <f>E468</f>
        <v>19214.599999999999</v>
      </c>
      <c r="F467" s="9">
        <f t="shared" ref="F467" si="211">F468</f>
        <v>17639.5</v>
      </c>
      <c r="G467" s="77"/>
    </row>
    <row r="468" spans="1:7" ht="26.4" outlineLevel="6" x14ac:dyDescent="0.3">
      <c r="A468" s="16" t="s">
        <v>137</v>
      </c>
      <c r="B468" s="17" t="s">
        <v>248</v>
      </c>
      <c r="C468" s="16" t="s">
        <v>39</v>
      </c>
      <c r="D468" s="18" t="s">
        <v>353</v>
      </c>
      <c r="E468" s="9">
        <f>'№ 5  ведомственная'!F561</f>
        <v>19214.599999999999</v>
      </c>
      <c r="F468" s="9">
        <f>'№ 5  ведомственная'!G561</f>
        <v>17639.5</v>
      </c>
      <c r="G468" s="77"/>
    </row>
    <row r="469" spans="1:7" ht="39.6" outlineLevel="6" x14ac:dyDescent="0.3">
      <c r="A469" s="17" t="s">
        <v>137</v>
      </c>
      <c r="B469" s="17" t="s">
        <v>687</v>
      </c>
      <c r="C469" s="16"/>
      <c r="D469" s="18" t="s">
        <v>688</v>
      </c>
      <c r="E469" s="9">
        <f>E470</f>
        <v>257</v>
      </c>
      <c r="F469" s="9">
        <f t="shared" ref="F469" si="212">F470</f>
        <v>257</v>
      </c>
      <c r="G469" s="77"/>
    </row>
    <row r="470" spans="1:7" ht="26.4" outlineLevel="6" x14ac:dyDescent="0.3">
      <c r="A470" s="17" t="s">
        <v>137</v>
      </c>
      <c r="B470" s="17" t="s">
        <v>687</v>
      </c>
      <c r="C470" s="16"/>
      <c r="D470" s="18" t="s">
        <v>353</v>
      </c>
      <c r="E470" s="9">
        <f>'№ 5  ведомственная'!F563</f>
        <v>257</v>
      </c>
      <c r="F470" s="9">
        <f>'№ 5  ведомственная'!G563</f>
        <v>257</v>
      </c>
      <c r="G470" s="77"/>
    </row>
    <row r="471" spans="1:7" ht="39.6" outlineLevel="6" x14ac:dyDescent="0.3">
      <c r="A471" s="17" t="s">
        <v>137</v>
      </c>
      <c r="B471" s="17" t="s">
        <v>613</v>
      </c>
      <c r="C471" s="16"/>
      <c r="D471" s="18" t="s">
        <v>611</v>
      </c>
      <c r="E471" s="9">
        <f>E472</f>
        <v>64.400000000000006</v>
      </c>
      <c r="F471" s="9">
        <f t="shared" ref="F471" si="213">F472</f>
        <v>64.400000000000006</v>
      </c>
      <c r="G471" s="77"/>
    </row>
    <row r="472" spans="1:7" ht="26.4" outlineLevel="6" x14ac:dyDescent="0.3">
      <c r="A472" s="17" t="s">
        <v>137</v>
      </c>
      <c r="B472" s="17" t="s">
        <v>613</v>
      </c>
      <c r="C472" s="16">
        <v>600</v>
      </c>
      <c r="D472" s="18" t="s">
        <v>353</v>
      </c>
      <c r="E472" s="9">
        <f>'№ 5  ведомственная'!F567</f>
        <v>64.400000000000006</v>
      </c>
      <c r="F472" s="9">
        <f>'№ 5  ведомственная'!G567</f>
        <v>64.400000000000006</v>
      </c>
      <c r="G472" s="77"/>
    </row>
    <row r="473" spans="1:7" outlineLevel="1" x14ac:dyDescent="0.3">
      <c r="A473" s="16" t="s">
        <v>249</v>
      </c>
      <c r="B473" s="17"/>
      <c r="C473" s="16"/>
      <c r="D473" s="18" t="s">
        <v>321</v>
      </c>
      <c r="E473" s="9">
        <f>E474</f>
        <v>3826.9</v>
      </c>
      <c r="F473" s="9">
        <f t="shared" ref="F473:F475" si="214">F474</f>
        <v>3795.4999999999995</v>
      </c>
      <c r="G473" s="77"/>
    </row>
    <row r="474" spans="1:7" ht="39.6" outlineLevel="2" x14ac:dyDescent="0.3">
      <c r="A474" s="16" t="s">
        <v>249</v>
      </c>
      <c r="B474" s="17" t="s">
        <v>227</v>
      </c>
      <c r="C474" s="16"/>
      <c r="D474" s="18" t="s">
        <v>320</v>
      </c>
      <c r="E474" s="9">
        <f>E475</f>
        <v>3826.9</v>
      </c>
      <c r="F474" s="9">
        <f t="shared" si="214"/>
        <v>3795.4999999999995</v>
      </c>
      <c r="G474" s="77"/>
    </row>
    <row r="475" spans="1:7" ht="39.6" outlineLevel="3" x14ac:dyDescent="0.3">
      <c r="A475" s="16" t="s">
        <v>249</v>
      </c>
      <c r="B475" s="17" t="s">
        <v>250</v>
      </c>
      <c r="C475" s="16"/>
      <c r="D475" s="18" t="s">
        <v>568</v>
      </c>
      <c r="E475" s="9">
        <f>E476</f>
        <v>3826.9</v>
      </c>
      <c r="F475" s="9">
        <f t="shared" si="214"/>
        <v>3795.4999999999995</v>
      </c>
      <c r="G475" s="77"/>
    </row>
    <row r="476" spans="1:7" ht="39.6" outlineLevel="5" x14ac:dyDescent="0.3">
      <c r="A476" s="16" t="s">
        <v>249</v>
      </c>
      <c r="B476" s="17" t="s">
        <v>251</v>
      </c>
      <c r="C476" s="16"/>
      <c r="D476" s="18" t="s">
        <v>532</v>
      </c>
      <c r="E476" s="9">
        <f>E477+E478+E479</f>
        <v>3826.9</v>
      </c>
      <c r="F476" s="9">
        <f>F477+F478+F479</f>
        <v>3795.4999999999995</v>
      </c>
      <c r="G476" s="77"/>
    </row>
    <row r="477" spans="1:7" ht="52.8" outlineLevel="6" x14ac:dyDescent="0.3">
      <c r="A477" s="16" t="s">
        <v>249</v>
      </c>
      <c r="B477" s="17" t="s">
        <v>251</v>
      </c>
      <c r="C477" s="16" t="s">
        <v>6</v>
      </c>
      <c r="D477" s="18" t="s">
        <v>326</v>
      </c>
      <c r="E477" s="9">
        <f>'№ 5  ведомственная'!F572</f>
        <v>3610.7999999999997</v>
      </c>
      <c r="F477" s="9">
        <f>'№ 5  ведомственная'!G572</f>
        <v>3598.2</v>
      </c>
      <c r="G477" s="77"/>
    </row>
    <row r="478" spans="1:7" ht="26.4" outlineLevel="6" x14ac:dyDescent="0.3">
      <c r="A478" s="16" t="s">
        <v>249</v>
      </c>
      <c r="B478" s="17" t="s">
        <v>251</v>
      </c>
      <c r="C478" s="16" t="s">
        <v>7</v>
      </c>
      <c r="D478" s="18" t="s">
        <v>327</v>
      </c>
      <c r="E478" s="9">
        <f>'№ 5  ведомственная'!F573</f>
        <v>214.8</v>
      </c>
      <c r="F478" s="9">
        <f>'№ 5  ведомственная'!G573</f>
        <v>191.1</v>
      </c>
      <c r="G478" s="77"/>
    </row>
    <row r="479" spans="1:7" outlineLevel="6" x14ac:dyDescent="0.3">
      <c r="A479" s="16" t="s">
        <v>249</v>
      </c>
      <c r="B479" s="17" t="s">
        <v>251</v>
      </c>
      <c r="C479" s="16" t="s">
        <v>8</v>
      </c>
      <c r="D479" s="18" t="s">
        <v>328</v>
      </c>
      <c r="E479" s="9">
        <f>'№ 5  ведомственная'!F574</f>
        <v>1.3</v>
      </c>
      <c r="F479" s="9">
        <f>'№ 5  ведомственная'!G574</f>
        <v>6.2</v>
      </c>
      <c r="G479" s="77"/>
    </row>
    <row r="480" spans="1:7" s="29" customFormat="1" x14ac:dyDescent="0.3">
      <c r="A480" s="21" t="s">
        <v>138</v>
      </c>
      <c r="B480" s="49"/>
      <c r="C480" s="21"/>
      <c r="D480" s="22" t="s">
        <v>276</v>
      </c>
      <c r="E480" s="8">
        <f>E481+E487+E514</f>
        <v>19349.599999999999</v>
      </c>
      <c r="F480" s="8">
        <f>F481+F487+F514</f>
        <v>18435.400000000001</v>
      </c>
      <c r="G480" s="86"/>
    </row>
    <row r="481" spans="1:7" outlineLevel="1" x14ac:dyDescent="0.3">
      <c r="A481" s="16" t="s">
        <v>139</v>
      </c>
      <c r="B481" s="17"/>
      <c r="C481" s="16"/>
      <c r="D481" s="18" t="s">
        <v>303</v>
      </c>
      <c r="E481" s="9">
        <f>E482</f>
        <v>1200</v>
      </c>
      <c r="F481" s="9">
        <f t="shared" ref="F481:F482" si="215">F482</f>
        <v>1042.4000000000001</v>
      </c>
      <c r="G481" s="77"/>
    </row>
    <row r="482" spans="1:7" ht="52.8" outlineLevel="2" x14ac:dyDescent="0.3">
      <c r="A482" s="16" t="s">
        <v>139</v>
      </c>
      <c r="B482" s="17" t="s">
        <v>13</v>
      </c>
      <c r="C482" s="16"/>
      <c r="D482" s="18" t="s">
        <v>283</v>
      </c>
      <c r="E482" s="9">
        <f>E483</f>
        <v>1200</v>
      </c>
      <c r="F482" s="9">
        <f t="shared" si="215"/>
        <v>1042.4000000000001</v>
      </c>
      <c r="G482" s="77"/>
    </row>
    <row r="483" spans="1:7" ht="26.4" outlineLevel="3" x14ac:dyDescent="0.3">
      <c r="A483" s="16" t="s">
        <v>139</v>
      </c>
      <c r="B483" s="17" t="s">
        <v>41</v>
      </c>
      <c r="C483" s="16"/>
      <c r="D483" s="18" t="s">
        <v>355</v>
      </c>
      <c r="E483" s="9">
        <f>E484</f>
        <v>1200</v>
      </c>
      <c r="F483" s="9">
        <f t="shared" ref="F483:F485" si="216">F484</f>
        <v>1042.4000000000001</v>
      </c>
      <c r="G483" s="77"/>
    </row>
    <row r="484" spans="1:7" ht="52.8" outlineLevel="4" x14ac:dyDescent="0.3">
      <c r="A484" s="16" t="s">
        <v>139</v>
      </c>
      <c r="B484" s="17" t="s">
        <v>140</v>
      </c>
      <c r="C484" s="16"/>
      <c r="D484" s="18" t="s">
        <v>447</v>
      </c>
      <c r="E484" s="9">
        <f>E485</f>
        <v>1200</v>
      </c>
      <c r="F484" s="9">
        <f t="shared" si="216"/>
        <v>1042.4000000000001</v>
      </c>
      <c r="G484" s="77"/>
    </row>
    <row r="485" spans="1:7" ht="26.4" outlineLevel="5" x14ac:dyDescent="0.3">
      <c r="A485" s="16" t="s">
        <v>139</v>
      </c>
      <c r="B485" s="17" t="s">
        <v>141</v>
      </c>
      <c r="C485" s="16"/>
      <c r="D485" s="18" t="s">
        <v>448</v>
      </c>
      <c r="E485" s="9">
        <f>E486</f>
        <v>1200</v>
      </c>
      <c r="F485" s="9">
        <f t="shared" si="216"/>
        <v>1042.4000000000001</v>
      </c>
      <c r="G485" s="77"/>
    </row>
    <row r="486" spans="1:7" outlineLevel="6" x14ac:dyDescent="0.3">
      <c r="A486" s="16" t="s">
        <v>139</v>
      </c>
      <c r="B486" s="17" t="s">
        <v>141</v>
      </c>
      <c r="C486" s="16" t="s">
        <v>21</v>
      </c>
      <c r="D486" s="18" t="s">
        <v>338</v>
      </c>
      <c r="E486" s="9">
        <f>'№ 5  ведомственная'!F284</f>
        <v>1200</v>
      </c>
      <c r="F486" s="9">
        <f>'№ 5  ведомственная'!G284</f>
        <v>1042.4000000000001</v>
      </c>
      <c r="G486" s="77"/>
    </row>
    <row r="487" spans="1:7" outlineLevel="1" x14ac:dyDescent="0.3">
      <c r="A487" s="16" t="s">
        <v>142</v>
      </c>
      <c r="B487" s="17"/>
      <c r="C487" s="16"/>
      <c r="D487" s="18" t="s">
        <v>304</v>
      </c>
      <c r="E487" s="9">
        <f>E488+E497+E502+E509</f>
        <v>2474.5</v>
      </c>
      <c r="F487" s="9">
        <f t="shared" ref="F487" si="217">F488+F497+F502+F509</f>
        <v>2134.1000000000004</v>
      </c>
      <c r="G487" s="77"/>
    </row>
    <row r="488" spans="1:7" ht="39.6" outlineLevel="2" x14ac:dyDescent="0.3">
      <c r="A488" s="16" t="s">
        <v>142</v>
      </c>
      <c r="B488" s="17" t="s">
        <v>173</v>
      </c>
      <c r="C488" s="16"/>
      <c r="D488" s="18" t="s">
        <v>312</v>
      </c>
      <c r="E488" s="9">
        <f>E489+E493</f>
        <v>1381.5</v>
      </c>
      <c r="F488" s="9">
        <f t="shared" ref="F488" si="218">F489+F493</f>
        <v>1378.8000000000002</v>
      </c>
      <c r="G488" s="77"/>
    </row>
    <row r="489" spans="1:7" ht="26.4" outlineLevel="3" x14ac:dyDescent="0.3">
      <c r="A489" s="16" t="s">
        <v>142</v>
      </c>
      <c r="B489" s="17" t="s">
        <v>174</v>
      </c>
      <c r="C489" s="16"/>
      <c r="D489" s="18" t="s">
        <v>467</v>
      </c>
      <c r="E489" s="9">
        <f>E490</f>
        <v>305</v>
      </c>
      <c r="F489" s="9">
        <f t="shared" ref="F489:F491" si="219">F490</f>
        <v>302.39999999999998</v>
      </c>
      <c r="G489" s="77"/>
    </row>
    <row r="490" spans="1:7" ht="26.4" outlineLevel="4" x14ac:dyDescent="0.3">
      <c r="A490" s="16" t="s">
        <v>142</v>
      </c>
      <c r="B490" s="17" t="s">
        <v>200</v>
      </c>
      <c r="C490" s="16"/>
      <c r="D490" s="18" t="s">
        <v>491</v>
      </c>
      <c r="E490" s="9">
        <f>E491</f>
        <v>305</v>
      </c>
      <c r="F490" s="9">
        <f t="shared" si="219"/>
        <v>302.39999999999998</v>
      </c>
      <c r="G490" s="77"/>
    </row>
    <row r="491" spans="1:7" ht="66" outlineLevel="5" x14ac:dyDescent="0.3">
      <c r="A491" s="16" t="s">
        <v>142</v>
      </c>
      <c r="B491" s="17" t="s">
        <v>212</v>
      </c>
      <c r="C491" s="16"/>
      <c r="D491" s="18" t="s">
        <v>501</v>
      </c>
      <c r="E491" s="9">
        <f>E492</f>
        <v>305</v>
      </c>
      <c r="F491" s="9">
        <f t="shared" si="219"/>
        <v>302.39999999999998</v>
      </c>
      <c r="G491" s="77"/>
    </row>
    <row r="492" spans="1:7" outlineLevel="6" x14ac:dyDescent="0.3">
      <c r="A492" s="16" t="s">
        <v>142</v>
      </c>
      <c r="B492" s="17" t="s">
        <v>212</v>
      </c>
      <c r="C492" s="16" t="s">
        <v>21</v>
      </c>
      <c r="D492" s="18" t="s">
        <v>338</v>
      </c>
      <c r="E492" s="9">
        <f>'№ 5  ведомственная'!F459</f>
        <v>305</v>
      </c>
      <c r="F492" s="9">
        <f>'№ 5  ведомственная'!G459</f>
        <v>302.39999999999998</v>
      </c>
      <c r="G492" s="77"/>
    </row>
    <row r="493" spans="1:7" ht="26.4" outlineLevel="3" x14ac:dyDescent="0.3">
      <c r="A493" s="16" t="s">
        <v>142</v>
      </c>
      <c r="B493" s="17" t="s">
        <v>181</v>
      </c>
      <c r="C493" s="16"/>
      <c r="D493" s="18" t="s">
        <v>473</v>
      </c>
      <c r="E493" s="9">
        <f>E494</f>
        <v>1076.5</v>
      </c>
      <c r="F493" s="9">
        <f t="shared" ref="F493:F495" si="220">F494</f>
        <v>1076.4000000000001</v>
      </c>
      <c r="G493" s="77"/>
    </row>
    <row r="494" spans="1:7" ht="39.6" outlineLevel="4" x14ac:dyDescent="0.3">
      <c r="A494" s="16" t="s">
        <v>142</v>
      </c>
      <c r="B494" s="17" t="s">
        <v>182</v>
      </c>
      <c r="C494" s="16"/>
      <c r="D494" s="18" t="s">
        <v>474</v>
      </c>
      <c r="E494" s="9">
        <f>E495</f>
        <v>1076.5</v>
      </c>
      <c r="F494" s="9">
        <f t="shared" si="220"/>
        <v>1076.4000000000001</v>
      </c>
      <c r="G494" s="77"/>
    </row>
    <row r="495" spans="1:7" ht="66" outlineLevel="5" x14ac:dyDescent="0.3">
      <c r="A495" s="16" t="s">
        <v>142</v>
      </c>
      <c r="B495" s="17" t="s">
        <v>213</v>
      </c>
      <c r="C495" s="16"/>
      <c r="D495" s="18" t="s">
        <v>501</v>
      </c>
      <c r="E495" s="9">
        <f>E496</f>
        <v>1076.5</v>
      </c>
      <c r="F495" s="9">
        <f t="shared" si="220"/>
        <v>1076.4000000000001</v>
      </c>
      <c r="G495" s="77"/>
    </row>
    <row r="496" spans="1:7" outlineLevel="6" x14ac:dyDescent="0.3">
      <c r="A496" s="16" t="s">
        <v>142</v>
      </c>
      <c r="B496" s="17" t="s">
        <v>213</v>
      </c>
      <c r="C496" s="16" t="s">
        <v>21</v>
      </c>
      <c r="D496" s="18" t="s">
        <v>338</v>
      </c>
      <c r="E496" s="9">
        <f>'№ 5  ведомственная'!F463</f>
        <v>1076.5</v>
      </c>
      <c r="F496" s="9">
        <f>'№ 5  ведомственная'!G463</f>
        <v>1076.4000000000001</v>
      </c>
      <c r="G496" s="77"/>
    </row>
    <row r="497" spans="1:7" ht="39.6" outlineLevel="2" x14ac:dyDescent="0.3">
      <c r="A497" s="16" t="s">
        <v>142</v>
      </c>
      <c r="B497" s="17" t="s">
        <v>143</v>
      </c>
      <c r="C497" s="16"/>
      <c r="D497" s="18" t="s">
        <v>305</v>
      </c>
      <c r="E497" s="9">
        <f>E498</f>
        <v>100</v>
      </c>
      <c r="F497" s="9">
        <f t="shared" ref="F497:F500" si="221">F498</f>
        <v>0</v>
      </c>
      <c r="G497" s="77"/>
    </row>
    <row r="498" spans="1:7" ht="26.4" outlineLevel="3" x14ac:dyDescent="0.3">
      <c r="A498" s="16" t="s">
        <v>142</v>
      </c>
      <c r="B498" s="17" t="s">
        <v>144</v>
      </c>
      <c r="C498" s="16"/>
      <c r="D498" s="18" t="s">
        <v>449</v>
      </c>
      <c r="E498" s="9">
        <f>E499</f>
        <v>100</v>
      </c>
      <c r="F498" s="9">
        <f t="shared" si="221"/>
        <v>0</v>
      </c>
      <c r="G498" s="77"/>
    </row>
    <row r="499" spans="1:7" ht="26.4" outlineLevel="4" x14ac:dyDescent="0.3">
      <c r="A499" s="16" t="s">
        <v>142</v>
      </c>
      <c r="B499" s="17" t="s">
        <v>145</v>
      </c>
      <c r="C499" s="16"/>
      <c r="D499" s="18" t="s">
        <v>450</v>
      </c>
      <c r="E499" s="9">
        <f>E500</f>
        <v>100</v>
      </c>
      <c r="F499" s="9">
        <f t="shared" si="221"/>
        <v>0</v>
      </c>
      <c r="G499" s="77"/>
    </row>
    <row r="500" spans="1:7" ht="39.6" outlineLevel="5" x14ac:dyDescent="0.3">
      <c r="A500" s="16" t="s">
        <v>142</v>
      </c>
      <c r="B500" s="17" t="s">
        <v>146</v>
      </c>
      <c r="C500" s="16"/>
      <c r="D500" s="18" t="s">
        <v>451</v>
      </c>
      <c r="E500" s="9">
        <f>E501</f>
        <v>100</v>
      </c>
      <c r="F500" s="9">
        <f t="shared" si="221"/>
        <v>0</v>
      </c>
      <c r="G500" s="77"/>
    </row>
    <row r="501" spans="1:7" outlineLevel="6" x14ac:dyDescent="0.3">
      <c r="A501" s="16" t="s">
        <v>142</v>
      </c>
      <c r="B501" s="17" t="s">
        <v>146</v>
      </c>
      <c r="C501" s="16" t="s">
        <v>21</v>
      </c>
      <c r="D501" s="18" t="s">
        <v>338</v>
      </c>
      <c r="E501" s="9">
        <f>'№ 5  ведомственная'!F290</f>
        <v>100</v>
      </c>
      <c r="F501" s="9">
        <f>'№ 5  ведомственная'!G290</f>
        <v>0</v>
      </c>
      <c r="G501" s="77"/>
    </row>
    <row r="502" spans="1:7" ht="52.8" outlineLevel="2" x14ac:dyDescent="0.3">
      <c r="A502" s="16" t="s">
        <v>142</v>
      </c>
      <c r="B502" s="17" t="s">
        <v>13</v>
      </c>
      <c r="C502" s="16"/>
      <c r="D502" s="18" t="s">
        <v>283</v>
      </c>
      <c r="E502" s="9">
        <f>E503</f>
        <v>693</v>
      </c>
      <c r="F502" s="9">
        <f t="shared" ref="F502:F503" si="222">F503</f>
        <v>595.29999999999995</v>
      </c>
      <c r="G502" s="77"/>
    </row>
    <row r="503" spans="1:7" ht="26.4" outlineLevel="3" x14ac:dyDescent="0.3">
      <c r="A503" s="16" t="s">
        <v>142</v>
      </c>
      <c r="B503" s="17" t="s">
        <v>41</v>
      </c>
      <c r="C503" s="16"/>
      <c r="D503" s="18" t="s">
        <v>355</v>
      </c>
      <c r="E503" s="9">
        <f>E504</f>
        <v>693</v>
      </c>
      <c r="F503" s="9">
        <f t="shared" si="222"/>
        <v>595.29999999999995</v>
      </c>
      <c r="G503" s="77"/>
    </row>
    <row r="504" spans="1:7" ht="52.8" outlineLevel="4" x14ac:dyDescent="0.3">
      <c r="A504" s="16" t="s">
        <v>142</v>
      </c>
      <c r="B504" s="17" t="s">
        <v>140</v>
      </c>
      <c r="C504" s="16"/>
      <c r="D504" s="18" t="s">
        <v>447</v>
      </c>
      <c r="E504" s="9">
        <f>E505+E507</f>
        <v>693</v>
      </c>
      <c r="F504" s="9">
        <f t="shared" ref="F504" si="223">F505+F507</f>
        <v>595.29999999999995</v>
      </c>
      <c r="G504" s="77"/>
    </row>
    <row r="505" spans="1:7" ht="26.4" outlineLevel="5" x14ac:dyDescent="0.3">
      <c r="A505" s="16" t="s">
        <v>142</v>
      </c>
      <c r="B505" s="17" t="s">
        <v>147</v>
      </c>
      <c r="C505" s="16"/>
      <c r="D505" s="18" t="s">
        <v>452</v>
      </c>
      <c r="E505" s="9">
        <f>E506</f>
        <v>205</v>
      </c>
      <c r="F505" s="9">
        <f t="shared" ref="F505" si="224">F506</f>
        <v>150</v>
      </c>
      <c r="G505" s="77"/>
    </row>
    <row r="506" spans="1:7" outlineLevel="6" x14ac:dyDescent="0.3">
      <c r="A506" s="16" t="s">
        <v>142</v>
      </c>
      <c r="B506" s="17" t="s">
        <v>147</v>
      </c>
      <c r="C506" s="16" t="s">
        <v>21</v>
      </c>
      <c r="D506" s="18" t="s">
        <v>338</v>
      </c>
      <c r="E506" s="9">
        <f>'№ 5  ведомственная'!F295</f>
        <v>205</v>
      </c>
      <c r="F506" s="9">
        <f>'№ 5  ведомственная'!G295</f>
        <v>150</v>
      </c>
      <c r="G506" s="77"/>
    </row>
    <row r="507" spans="1:7" ht="26.4" outlineLevel="5" x14ac:dyDescent="0.3">
      <c r="A507" s="16" t="s">
        <v>142</v>
      </c>
      <c r="B507" s="17" t="s">
        <v>148</v>
      </c>
      <c r="C507" s="16"/>
      <c r="D507" s="18" t="s">
        <v>557</v>
      </c>
      <c r="E507" s="9">
        <f>E508</f>
        <v>488</v>
      </c>
      <c r="F507" s="9">
        <f t="shared" ref="F507" si="225">F508</f>
        <v>445.3</v>
      </c>
      <c r="G507" s="77"/>
    </row>
    <row r="508" spans="1:7" outlineLevel="6" x14ac:dyDescent="0.3">
      <c r="A508" s="16" t="s">
        <v>142</v>
      </c>
      <c r="B508" s="17" t="s">
        <v>148</v>
      </c>
      <c r="C508" s="16" t="s">
        <v>21</v>
      </c>
      <c r="D508" s="18" t="s">
        <v>338</v>
      </c>
      <c r="E508" s="9">
        <f>'№ 5  ведомственная'!F297</f>
        <v>488</v>
      </c>
      <c r="F508" s="9">
        <f>'№ 5  ведомственная'!G297</f>
        <v>445.3</v>
      </c>
      <c r="G508" s="77"/>
    </row>
    <row r="509" spans="1:7" ht="39.6" outlineLevel="2" x14ac:dyDescent="0.3">
      <c r="A509" s="16" t="s">
        <v>142</v>
      </c>
      <c r="B509" s="17" t="s">
        <v>149</v>
      </c>
      <c r="C509" s="16"/>
      <c r="D509" s="18" t="s">
        <v>306</v>
      </c>
      <c r="E509" s="9">
        <f>E510</f>
        <v>300</v>
      </c>
      <c r="F509" s="9">
        <f t="shared" ref="F509" si="226">F510</f>
        <v>160</v>
      </c>
      <c r="G509" s="77"/>
    </row>
    <row r="510" spans="1:7" ht="39.6" outlineLevel="3" x14ac:dyDescent="0.3">
      <c r="A510" s="16" t="s">
        <v>142</v>
      </c>
      <c r="B510" s="17" t="s">
        <v>150</v>
      </c>
      <c r="C510" s="16"/>
      <c r="D510" s="18" t="s">
        <v>453</v>
      </c>
      <c r="E510" s="9">
        <f>E511</f>
        <v>300</v>
      </c>
      <c r="F510" s="9">
        <f t="shared" ref="F510:F512" si="227">F511</f>
        <v>160</v>
      </c>
      <c r="G510" s="77"/>
    </row>
    <row r="511" spans="1:7" ht="39.6" outlineLevel="4" x14ac:dyDescent="0.3">
      <c r="A511" s="16" t="s">
        <v>142</v>
      </c>
      <c r="B511" s="17" t="s">
        <v>151</v>
      </c>
      <c r="C511" s="16"/>
      <c r="D511" s="18" t="s">
        <v>454</v>
      </c>
      <c r="E511" s="9">
        <f>E512</f>
        <v>300</v>
      </c>
      <c r="F511" s="9">
        <f t="shared" si="227"/>
        <v>160</v>
      </c>
      <c r="G511" s="77"/>
    </row>
    <row r="512" spans="1:7" ht="39.6" outlineLevel="5" x14ac:dyDescent="0.3">
      <c r="A512" s="16" t="s">
        <v>142</v>
      </c>
      <c r="B512" s="17" t="s">
        <v>152</v>
      </c>
      <c r="C512" s="16"/>
      <c r="D512" s="18" t="s">
        <v>455</v>
      </c>
      <c r="E512" s="9">
        <f>E513</f>
        <v>300</v>
      </c>
      <c r="F512" s="9">
        <f t="shared" si="227"/>
        <v>160</v>
      </c>
      <c r="G512" s="77"/>
    </row>
    <row r="513" spans="1:7" outlineLevel="6" x14ac:dyDescent="0.3">
      <c r="A513" s="16" t="s">
        <v>142</v>
      </c>
      <c r="B513" s="17" t="s">
        <v>152</v>
      </c>
      <c r="C513" s="16" t="s">
        <v>21</v>
      </c>
      <c r="D513" s="18" t="s">
        <v>338</v>
      </c>
      <c r="E513" s="9">
        <f>'№ 5  ведомственная'!F302</f>
        <v>300</v>
      </c>
      <c r="F513" s="9">
        <f>'№ 5  ведомственная'!G302</f>
        <v>160</v>
      </c>
      <c r="G513" s="77"/>
    </row>
    <row r="514" spans="1:7" outlineLevel="1" x14ac:dyDescent="0.3">
      <c r="A514" s="16" t="s">
        <v>156</v>
      </c>
      <c r="B514" s="17"/>
      <c r="C514" s="16"/>
      <c r="D514" s="18" t="s">
        <v>307</v>
      </c>
      <c r="E514" s="9">
        <f>E515+E521+E531</f>
        <v>15675.1</v>
      </c>
      <c r="F514" s="9">
        <f>F515+F521+F531</f>
        <v>15258.9</v>
      </c>
      <c r="G514" s="77"/>
    </row>
    <row r="515" spans="1:7" ht="39.6" outlineLevel="2" x14ac:dyDescent="0.3">
      <c r="A515" s="16" t="s">
        <v>156</v>
      </c>
      <c r="B515" s="17" t="s">
        <v>173</v>
      </c>
      <c r="C515" s="16"/>
      <c r="D515" s="18" t="s">
        <v>312</v>
      </c>
      <c r="E515" s="9">
        <f>E516</f>
        <v>4980.8</v>
      </c>
      <c r="F515" s="9">
        <f t="shared" ref="F515:F517" si="228">F516</f>
        <v>4564.5999999999995</v>
      </c>
      <c r="G515" s="77"/>
    </row>
    <row r="516" spans="1:7" ht="26.4" outlineLevel="3" x14ac:dyDescent="0.3">
      <c r="A516" s="16" t="s">
        <v>156</v>
      </c>
      <c r="B516" s="17" t="s">
        <v>174</v>
      </c>
      <c r="C516" s="16"/>
      <c r="D516" s="18" t="s">
        <v>467</v>
      </c>
      <c r="E516" s="9">
        <f>E517</f>
        <v>4980.8</v>
      </c>
      <c r="F516" s="9">
        <f t="shared" si="228"/>
        <v>4564.5999999999995</v>
      </c>
      <c r="G516" s="77"/>
    </row>
    <row r="517" spans="1:7" ht="26.4" outlineLevel="4" x14ac:dyDescent="0.3">
      <c r="A517" s="16" t="s">
        <v>156</v>
      </c>
      <c r="B517" s="17" t="s">
        <v>175</v>
      </c>
      <c r="C517" s="16"/>
      <c r="D517" s="18" t="s">
        <v>468</v>
      </c>
      <c r="E517" s="9">
        <f>E518</f>
        <v>4980.8</v>
      </c>
      <c r="F517" s="9">
        <f t="shared" si="228"/>
        <v>4564.5999999999995</v>
      </c>
      <c r="G517" s="77"/>
    </row>
    <row r="518" spans="1:7" ht="52.8" outlineLevel="5" x14ac:dyDescent="0.3">
      <c r="A518" s="16" t="s">
        <v>156</v>
      </c>
      <c r="B518" s="17" t="s">
        <v>214</v>
      </c>
      <c r="C518" s="16"/>
      <c r="D518" s="18" t="s">
        <v>502</v>
      </c>
      <c r="E518" s="9">
        <f>E519+E520</f>
        <v>4980.8</v>
      </c>
      <c r="F518" s="9">
        <f t="shared" ref="F518" si="229">F519+F520</f>
        <v>4564.5999999999995</v>
      </c>
      <c r="G518" s="77"/>
    </row>
    <row r="519" spans="1:7" ht="26.4" outlineLevel="6" x14ac:dyDescent="0.3">
      <c r="A519" s="16" t="s">
        <v>156</v>
      </c>
      <c r="B519" s="17" t="s">
        <v>214</v>
      </c>
      <c r="C519" s="16" t="s">
        <v>7</v>
      </c>
      <c r="D519" s="18" t="s">
        <v>327</v>
      </c>
      <c r="E519" s="9">
        <f>'№ 5  ведомственная'!F469</f>
        <v>124.5</v>
      </c>
      <c r="F519" s="9">
        <f>'№ 5  ведомственная'!G469</f>
        <v>119.7</v>
      </c>
      <c r="G519" s="77"/>
    </row>
    <row r="520" spans="1:7" outlineLevel="6" x14ac:dyDescent="0.3">
      <c r="A520" s="16" t="s">
        <v>156</v>
      </c>
      <c r="B520" s="17" t="s">
        <v>214</v>
      </c>
      <c r="C520" s="16" t="s">
        <v>21</v>
      </c>
      <c r="D520" s="18" t="s">
        <v>338</v>
      </c>
      <c r="E520" s="9">
        <f>'№ 5  ведомственная'!F470</f>
        <v>4856.3</v>
      </c>
      <c r="F520" s="9">
        <f>'№ 5  ведомственная'!G470</f>
        <v>4444.8999999999996</v>
      </c>
      <c r="G520" s="77"/>
    </row>
    <row r="521" spans="1:7" ht="39.6" outlineLevel="2" x14ac:dyDescent="0.3">
      <c r="A521" s="16" t="s">
        <v>156</v>
      </c>
      <c r="B521" s="17" t="s">
        <v>157</v>
      </c>
      <c r="C521" s="16"/>
      <c r="D521" s="18" t="s">
        <v>308</v>
      </c>
      <c r="E521" s="9">
        <f>E522</f>
        <v>7670.3</v>
      </c>
      <c r="F521" s="9">
        <f>F522</f>
        <v>7670.3</v>
      </c>
      <c r="G521" s="77"/>
    </row>
    <row r="522" spans="1:7" ht="26.4" outlineLevel="3" x14ac:dyDescent="0.3">
      <c r="A522" s="16" t="s">
        <v>156</v>
      </c>
      <c r="B522" s="17" t="s">
        <v>158</v>
      </c>
      <c r="C522" s="16"/>
      <c r="D522" s="18" t="s">
        <v>610</v>
      </c>
      <c r="E522" s="9">
        <f>E523+E526</f>
        <v>7670.3</v>
      </c>
      <c r="F522" s="9">
        <f>F523+F526</f>
        <v>7670.3</v>
      </c>
      <c r="G522" s="77"/>
    </row>
    <row r="523" spans="1:7" ht="79.2" outlineLevel="4" x14ac:dyDescent="0.3">
      <c r="A523" s="16" t="s">
        <v>156</v>
      </c>
      <c r="B523" s="17" t="s">
        <v>159</v>
      </c>
      <c r="C523" s="16"/>
      <c r="D523" s="18" t="s">
        <v>460</v>
      </c>
      <c r="E523" s="9">
        <f>E524</f>
        <v>3355.8</v>
      </c>
      <c r="F523" s="9">
        <f>F524</f>
        <v>3355.8</v>
      </c>
      <c r="G523" s="77"/>
    </row>
    <row r="524" spans="1:7" ht="52.8" outlineLevel="5" x14ac:dyDescent="0.3">
      <c r="A524" s="16" t="s">
        <v>156</v>
      </c>
      <c r="B524" s="17" t="s">
        <v>160</v>
      </c>
      <c r="C524" s="16"/>
      <c r="D524" s="18" t="s">
        <v>461</v>
      </c>
      <c r="E524" s="9">
        <f>E525</f>
        <v>3355.8</v>
      </c>
      <c r="F524" s="9">
        <f t="shared" ref="F524" si="230">F525</f>
        <v>3355.8</v>
      </c>
      <c r="G524" s="77"/>
    </row>
    <row r="525" spans="1:7" ht="26.4" outlineLevel="6" x14ac:dyDescent="0.3">
      <c r="A525" s="16" t="s">
        <v>156</v>
      </c>
      <c r="B525" s="17" t="s">
        <v>160</v>
      </c>
      <c r="C525" s="16" t="s">
        <v>109</v>
      </c>
      <c r="D525" s="18" t="s">
        <v>419</v>
      </c>
      <c r="E525" s="9">
        <f>'№ 5  ведомственная'!F308</f>
        <v>3355.8</v>
      </c>
      <c r="F525" s="9">
        <f>'№ 5  ведомственная'!G308</f>
        <v>3355.8</v>
      </c>
      <c r="G525" s="77"/>
    </row>
    <row r="526" spans="1:7" ht="26.4" outlineLevel="6" x14ac:dyDescent="0.3">
      <c r="A526" s="16" t="s">
        <v>156</v>
      </c>
      <c r="B526" s="17" t="s">
        <v>583</v>
      </c>
      <c r="C526" s="16"/>
      <c r="D526" s="18" t="s">
        <v>584</v>
      </c>
      <c r="E526" s="9">
        <f>E529+E527</f>
        <v>4314.5</v>
      </c>
      <c r="F526" s="9">
        <f t="shared" ref="F526" si="231">F529+F527</f>
        <v>4314.5</v>
      </c>
      <c r="G526" s="77"/>
    </row>
    <row r="527" spans="1:7" ht="39.6" outlineLevel="6" x14ac:dyDescent="0.3">
      <c r="A527" s="17" t="s">
        <v>156</v>
      </c>
      <c r="B527" s="17" t="s">
        <v>729</v>
      </c>
      <c r="C527" s="16"/>
      <c r="D527" s="18" t="s">
        <v>730</v>
      </c>
      <c r="E527" s="9">
        <f>E528</f>
        <v>3451.6</v>
      </c>
      <c r="F527" s="9">
        <f t="shared" ref="F527" si="232">F528</f>
        <v>3451.6</v>
      </c>
      <c r="G527" s="77"/>
    </row>
    <row r="528" spans="1:7" ht="26.4" outlineLevel="6" x14ac:dyDescent="0.3">
      <c r="A528" s="17" t="s">
        <v>156</v>
      </c>
      <c r="B528" s="17" t="s">
        <v>729</v>
      </c>
      <c r="C528" s="16">
        <v>400</v>
      </c>
      <c r="D528" s="18" t="s">
        <v>419</v>
      </c>
      <c r="E528" s="9">
        <f>'№ 5  ведомственная'!F311</f>
        <v>3451.6</v>
      </c>
      <c r="F528" s="9">
        <f>'№ 5  ведомственная'!G311</f>
        <v>3451.6</v>
      </c>
      <c r="G528" s="77"/>
    </row>
    <row r="529" spans="1:7" ht="30.75" customHeight="1" outlineLevel="6" x14ac:dyDescent="0.3">
      <c r="A529" s="16" t="s">
        <v>156</v>
      </c>
      <c r="B529" s="17" t="s">
        <v>585</v>
      </c>
      <c r="C529" s="16"/>
      <c r="D529" s="18" t="s">
        <v>644</v>
      </c>
      <c r="E529" s="9">
        <f>E530</f>
        <v>862.9</v>
      </c>
      <c r="F529" s="9">
        <f t="shared" ref="F529" si="233">F530</f>
        <v>862.9</v>
      </c>
      <c r="G529" s="77"/>
    </row>
    <row r="530" spans="1:7" ht="26.4" outlineLevel="6" x14ac:dyDescent="0.3">
      <c r="A530" s="16" t="s">
        <v>156</v>
      </c>
      <c r="B530" s="17" t="s">
        <v>585</v>
      </c>
      <c r="C530" s="16" t="s">
        <v>109</v>
      </c>
      <c r="D530" s="18" t="s">
        <v>419</v>
      </c>
      <c r="E530" s="9">
        <f>'№ 5  ведомственная'!F313</f>
        <v>862.9</v>
      </c>
      <c r="F530" s="9">
        <f>'№ 5  ведомственная'!G313</f>
        <v>862.9</v>
      </c>
      <c r="G530" s="77"/>
    </row>
    <row r="531" spans="1:7" ht="39.6" outlineLevel="6" x14ac:dyDescent="0.3">
      <c r="A531" s="16" t="s">
        <v>156</v>
      </c>
      <c r="B531" s="17" t="s">
        <v>149</v>
      </c>
      <c r="C531" s="16"/>
      <c r="D531" s="18" t="s">
        <v>306</v>
      </c>
      <c r="E531" s="9">
        <f>E532</f>
        <v>3023.9999999999995</v>
      </c>
      <c r="F531" s="9">
        <f>F532</f>
        <v>3024</v>
      </c>
      <c r="G531" s="77"/>
    </row>
    <row r="532" spans="1:7" ht="26.4" outlineLevel="6" x14ac:dyDescent="0.3">
      <c r="A532" s="16" t="s">
        <v>156</v>
      </c>
      <c r="B532" s="17" t="s">
        <v>153</v>
      </c>
      <c r="C532" s="16"/>
      <c r="D532" s="18" t="s">
        <v>456</v>
      </c>
      <c r="E532" s="9">
        <f>E533</f>
        <v>3023.9999999999995</v>
      </c>
      <c r="F532" s="9">
        <f t="shared" ref="F532" si="234">F533</f>
        <v>3024</v>
      </c>
      <c r="G532" s="77"/>
    </row>
    <row r="533" spans="1:7" ht="26.4" outlineLevel="6" x14ac:dyDescent="0.3">
      <c r="A533" s="16" t="s">
        <v>156</v>
      </c>
      <c r="B533" s="17" t="s">
        <v>154</v>
      </c>
      <c r="C533" s="16"/>
      <c r="D533" s="18" t="s">
        <v>457</v>
      </c>
      <c r="E533" s="9">
        <f>E534</f>
        <v>3023.9999999999995</v>
      </c>
      <c r="F533" s="9">
        <f t="shared" ref="F533" si="235">F534</f>
        <v>3024</v>
      </c>
      <c r="G533" s="77"/>
    </row>
    <row r="534" spans="1:7" ht="39.6" outlineLevel="6" x14ac:dyDescent="0.3">
      <c r="A534" s="16" t="s">
        <v>156</v>
      </c>
      <c r="B534" s="17" t="s">
        <v>155</v>
      </c>
      <c r="C534" s="16"/>
      <c r="D534" s="18" t="s">
        <v>458</v>
      </c>
      <c r="E534" s="9">
        <f>E535</f>
        <v>3023.9999999999995</v>
      </c>
      <c r="F534" s="9">
        <f t="shared" ref="F534" si="236">F535</f>
        <v>3024</v>
      </c>
      <c r="G534" s="77"/>
    </row>
    <row r="535" spans="1:7" outlineLevel="6" x14ac:dyDescent="0.3">
      <c r="A535" s="16" t="s">
        <v>156</v>
      </c>
      <c r="B535" s="17" t="s">
        <v>155</v>
      </c>
      <c r="C535" s="16" t="s">
        <v>21</v>
      </c>
      <c r="D535" s="18" t="s">
        <v>338</v>
      </c>
      <c r="E535" s="9">
        <f>'№ 5  ведомственная'!F318</f>
        <v>3023.9999999999995</v>
      </c>
      <c r="F535" s="9">
        <f>'№ 5  ведомственная'!G318</f>
        <v>3024</v>
      </c>
      <c r="G535" s="77"/>
    </row>
    <row r="536" spans="1:7" s="29" customFormat="1" x14ac:dyDescent="0.3">
      <c r="A536" s="21" t="s">
        <v>215</v>
      </c>
      <c r="B536" s="49"/>
      <c r="C536" s="21"/>
      <c r="D536" s="22" t="s">
        <v>279</v>
      </c>
      <c r="E536" s="8">
        <f>E545+E570+E537</f>
        <v>9145.1</v>
      </c>
      <c r="F536" s="8">
        <f>F545+F570+F537</f>
        <v>7089.1</v>
      </c>
      <c r="G536" s="86"/>
    </row>
    <row r="537" spans="1:7" s="29" customFormat="1" x14ac:dyDescent="0.3">
      <c r="A537" s="17" t="s">
        <v>702</v>
      </c>
      <c r="B537" s="17"/>
      <c r="C537" s="16"/>
      <c r="D537" s="18" t="s">
        <v>704</v>
      </c>
      <c r="E537" s="9">
        <f>E538</f>
        <v>1733</v>
      </c>
      <c r="F537" s="9">
        <f t="shared" ref="F537" si="237">F538</f>
        <v>0</v>
      </c>
      <c r="G537" s="86"/>
    </row>
    <row r="538" spans="1:7" s="29" customFormat="1" ht="39.6" x14ac:dyDescent="0.3">
      <c r="A538" s="17" t="s">
        <v>702</v>
      </c>
      <c r="B538" s="17" t="s">
        <v>253</v>
      </c>
      <c r="C538" s="16"/>
      <c r="D538" s="18" t="s">
        <v>323</v>
      </c>
      <c r="E538" s="9">
        <f>E539</f>
        <v>1733</v>
      </c>
      <c r="F538" s="9">
        <f t="shared" ref="F538" si="238">F539</f>
        <v>0</v>
      </c>
      <c r="G538" s="86"/>
    </row>
    <row r="539" spans="1:7" s="29" customFormat="1" ht="26.4" x14ac:dyDescent="0.3">
      <c r="A539" s="17" t="s">
        <v>702</v>
      </c>
      <c r="B539" s="17" t="s">
        <v>254</v>
      </c>
      <c r="C539" s="16"/>
      <c r="D539" s="18" t="s">
        <v>533</v>
      </c>
      <c r="E539" s="9">
        <f>E540</f>
        <v>1733</v>
      </c>
      <c r="F539" s="9">
        <f t="shared" ref="F539" si="239">F540</f>
        <v>0</v>
      </c>
      <c r="G539" s="86"/>
    </row>
    <row r="540" spans="1:7" s="29" customFormat="1" ht="26.4" x14ac:dyDescent="0.3">
      <c r="A540" s="17" t="s">
        <v>702</v>
      </c>
      <c r="B540" s="17" t="s">
        <v>703</v>
      </c>
      <c r="C540" s="16"/>
      <c r="D540" s="18" t="s">
        <v>705</v>
      </c>
      <c r="E540" s="9">
        <f>E541+E543</f>
        <v>1733</v>
      </c>
      <c r="F540" s="9">
        <f>F541+F543</f>
        <v>0</v>
      </c>
      <c r="G540" s="86"/>
    </row>
    <row r="541" spans="1:7" s="29" customFormat="1" ht="52.8" x14ac:dyDescent="0.3">
      <c r="A541" s="17" t="s">
        <v>702</v>
      </c>
      <c r="B541" s="17" t="s">
        <v>761</v>
      </c>
      <c r="C541" s="16"/>
      <c r="D541" s="18" t="s">
        <v>743</v>
      </c>
      <c r="E541" s="9">
        <f>E542</f>
        <v>1500</v>
      </c>
      <c r="F541" s="9">
        <f t="shared" ref="F541" si="240">F542</f>
        <v>0</v>
      </c>
      <c r="G541" s="86"/>
    </row>
    <row r="542" spans="1:7" s="29" customFormat="1" ht="26.4" x14ac:dyDescent="0.3">
      <c r="A542" s="17" t="s">
        <v>702</v>
      </c>
      <c r="B542" s="17" t="s">
        <v>761</v>
      </c>
      <c r="C542" s="16">
        <v>200</v>
      </c>
      <c r="D542" s="18" t="s">
        <v>327</v>
      </c>
      <c r="E542" s="9">
        <f>'№ 5  ведомственная'!F581</f>
        <v>1500</v>
      </c>
      <c r="F542" s="9">
        <f>'№ 5  ведомственная'!G581</f>
        <v>0</v>
      </c>
      <c r="G542" s="86"/>
    </row>
    <row r="543" spans="1:7" s="29" customFormat="1" ht="66" x14ac:dyDescent="0.3">
      <c r="A543" s="17" t="s">
        <v>702</v>
      </c>
      <c r="B543" s="17" t="s">
        <v>762</v>
      </c>
      <c r="C543" s="16"/>
      <c r="D543" s="18" t="s">
        <v>706</v>
      </c>
      <c r="E543" s="9">
        <f>E544</f>
        <v>233</v>
      </c>
      <c r="F543" s="9">
        <f t="shared" ref="F543" si="241">F544</f>
        <v>0</v>
      </c>
      <c r="G543" s="86"/>
    </row>
    <row r="544" spans="1:7" s="29" customFormat="1" ht="26.4" x14ac:dyDescent="0.3">
      <c r="A544" s="17" t="s">
        <v>702</v>
      </c>
      <c r="B544" s="17" t="s">
        <v>762</v>
      </c>
      <c r="C544" s="16">
        <v>200</v>
      </c>
      <c r="D544" s="18" t="s">
        <v>327</v>
      </c>
      <c r="E544" s="9">
        <f>'№ 5  ведомственная'!F583</f>
        <v>233</v>
      </c>
      <c r="F544" s="9">
        <f>'№ 5  ведомственная'!G583</f>
        <v>0</v>
      </c>
      <c r="G544" s="86"/>
    </row>
    <row r="545" spans="1:7" outlineLevel="1" x14ac:dyDescent="0.3">
      <c r="A545" s="16" t="s">
        <v>252</v>
      </c>
      <c r="B545" s="17"/>
      <c r="C545" s="16"/>
      <c r="D545" s="18" t="s">
        <v>322</v>
      </c>
      <c r="E545" s="9">
        <f>E546</f>
        <v>5043.8999999999996</v>
      </c>
      <c r="F545" s="9">
        <f t="shared" ref="F545" si="242">F546</f>
        <v>4720.8999999999996</v>
      </c>
      <c r="G545" s="77"/>
    </row>
    <row r="546" spans="1:7" ht="39.6" outlineLevel="2" x14ac:dyDescent="0.3">
      <c r="A546" s="16" t="s">
        <v>252</v>
      </c>
      <c r="B546" s="17" t="s">
        <v>253</v>
      </c>
      <c r="C546" s="16"/>
      <c r="D546" s="18" t="s">
        <v>323</v>
      </c>
      <c r="E546" s="9">
        <f>E547+E564</f>
        <v>5043.8999999999996</v>
      </c>
      <c r="F546" s="9">
        <f>F547+F564</f>
        <v>4720.8999999999996</v>
      </c>
      <c r="G546" s="77"/>
    </row>
    <row r="547" spans="1:7" ht="26.4" outlineLevel="3" x14ac:dyDescent="0.3">
      <c r="A547" s="16" t="s">
        <v>252</v>
      </c>
      <c r="B547" s="17" t="s">
        <v>254</v>
      </c>
      <c r="C547" s="16"/>
      <c r="D547" s="18" t="s">
        <v>533</v>
      </c>
      <c r="E547" s="9">
        <f>E548+E552+E556+E559</f>
        <v>3146</v>
      </c>
      <c r="F547" s="9">
        <f>F548+F552+F556+F559</f>
        <v>3074.6</v>
      </c>
      <c r="G547" s="77"/>
    </row>
    <row r="548" spans="1:7" ht="66" outlineLevel="4" x14ac:dyDescent="0.3">
      <c r="A548" s="16" t="s">
        <v>252</v>
      </c>
      <c r="B548" s="17" t="s">
        <v>255</v>
      </c>
      <c r="C548" s="16"/>
      <c r="D548" s="18" t="s">
        <v>534</v>
      </c>
      <c r="E548" s="9">
        <f>E549</f>
        <v>500.8</v>
      </c>
      <c r="F548" s="9">
        <f>F549</f>
        <v>496.9</v>
      </c>
      <c r="G548" s="77"/>
    </row>
    <row r="549" spans="1:7" ht="92.4" outlineLevel="5" x14ac:dyDescent="0.3">
      <c r="A549" s="16" t="s">
        <v>252</v>
      </c>
      <c r="B549" s="17" t="s">
        <v>256</v>
      </c>
      <c r="C549" s="16"/>
      <c r="D549" s="18" t="s">
        <v>535</v>
      </c>
      <c r="E549" s="9">
        <f>E550+E551</f>
        <v>500.8</v>
      </c>
      <c r="F549" s="9">
        <f t="shared" ref="F549" si="243">F550+F551</f>
        <v>496.9</v>
      </c>
      <c r="G549" s="77"/>
    </row>
    <row r="550" spans="1:7" ht="52.8" outlineLevel="6" x14ac:dyDescent="0.3">
      <c r="A550" s="16" t="s">
        <v>252</v>
      </c>
      <c r="B550" s="17" t="s">
        <v>256</v>
      </c>
      <c r="C550" s="16" t="s">
        <v>6</v>
      </c>
      <c r="D550" s="18" t="s">
        <v>326</v>
      </c>
      <c r="E550" s="9">
        <f>'№ 5  ведомственная'!F589</f>
        <v>5.2</v>
      </c>
      <c r="F550" s="9">
        <f>'№ 5  ведомственная'!G589</f>
        <v>4</v>
      </c>
      <c r="G550" s="77"/>
    </row>
    <row r="551" spans="1:7" ht="26.4" outlineLevel="6" x14ac:dyDescent="0.3">
      <c r="A551" s="16" t="s">
        <v>252</v>
      </c>
      <c r="B551" s="17" t="s">
        <v>256</v>
      </c>
      <c r="C551" s="16" t="s">
        <v>7</v>
      </c>
      <c r="D551" s="18" t="s">
        <v>327</v>
      </c>
      <c r="E551" s="9">
        <f>'№ 5  ведомственная'!F590</f>
        <v>495.6</v>
      </c>
      <c r="F551" s="9">
        <f>'№ 5  ведомственная'!G590</f>
        <v>492.9</v>
      </c>
      <c r="G551" s="77"/>
    </row>
    <row r="552" spans="1:7" ht="39.6" outlineLevel="4" x14ac:dyDescent="0.3">
      <c r="A552" s="16" t="s">
        <v>252</v>
      </c>
      <c r="B552" s="17" t="s">
        <v>257</v>
      </c>
      <c r="C552" s="16"/>
      <c r="D552" s="18" t="s">
        <v>537</v>
      </c>
      <c r="E552" s="9">
        <f>E553</f>
        <v>1224.0999999999999</v>
      </c>
      <c r="F552" s="9">
        <f t="shared" ref="F552" si="244">F553</f>
        <v>1177.5999999999999</v>
      </c>
      <c r="G552" s="77"/>
    </row>
    <row r="553" spans="1:7" ht="39.6" outlineLevel="5" x14ac:dyDescent="0.3">
      <c r="A553" s="16" t="s">
        <v>252</v>
      </c>
      <c r="B553" s="17" t="s">
        <v>258</v>
      </c>
      <c r="C553" s="16"/>
      <c r="D553" s="18" t="s">
        <v>538</v>
      </c>
      <c r="E553" s="9">
        <f>E554+E555</f>
        <v>1224.0999999999999</v>
      </c>
      <c r="F553" s="9">
        <f t="shared" ref="F553" si="245">F554+F555</f>
        <v>1177.5999999999999</v>
      </c>
      <c r="G553" s="77"/>
    </row>
    <row r="554" spans="1:7" ht="52.8" outlineLevel="6" x14ac:dyDescent="0.3">
      <c r="A554" s="16" t="s">
        <v>252</v>
      </c>
      <c r="B554" s="17" t="s">
        <v>258</v>
      </c>
      <c r="C554" s="16" t="s">
        <v>6</v>
      </c>
      <c r="D554" s="18" t="s">
        <v>326</v>
      </c>
      <c r="E554" s="9">
        <f>'№ 5  ведомственная'!F593</f>
        <v>409.5</v>
      </c>
      <c r="F554" s="9">
        <f>'№ 5  ведомственная'!G593</f>
        <v>408.7</v>
      </c>
      <c r="G554" s="77"/>
    </row>
    <row r="555" spans="1:7" ht="26.4" outlineLevel="6" x14ac:dyDescent="0.3">
      <c r="A555" s="16" t="s">
        <v>252</v>
      </c>
      <c r="B555" s="17" t="s">
        <v>258</v>
      </c>
      <c r="C555" s="16" t="s">
        <v>7</v>
      </c>
      <c r="D555" s="18" t="s">
        <v>327</v>
      </c>
      <c r="E555" s="9">
        <f>'№ 5  ведомственная'!F594</f>
        <v>814.6</v>
      </c>
      <c r="F555" s="9">
        <f>'№ 5  ведомственная'!G594</f>
        <v>768.9</v>
      </c>
      <c r="G555" s="77"/>
    </row>
    <row r="556" spans="1:7" ht="26.4" outlineLevel="6" x14ac:dyDescent="0.3">
      <c r="A556" s="17" t="s">
        <v>252</v>
      </c>
      <c r="B556" s="17" t="s">
        <v>259</v>
      </c>
      <c r="C556" s="16"/>
      <c r="D556" s="18" t="s">
        <v>587</v>
      </c>
      <c r="E556" s="9">
        <f>E557</f>
        <v>5.0999999999999996</v>
      </c>
      <c r="F556" s="9">
        <f t="shared" ref="F556" si="246">F557</f>
        <v>5.0999999999999996</v>
      </c>
      <c r="G556" s="77"/>
    </row>
    <row r="557" spans="1:7" outlineLevel="6" x14ac:dyDescent="0.3">
      <c r="A557" s="17" t="s">
        <v>252</v>
      </c>
      <c r="B557" s="17" t="s">
        <v>260</v>
      </c>
      <c r="C557" s="16"/>
      <c r="D557" s="18" t="s">
        <v>588</v>
      </c>
      <c r="E557" s="9">
        <f>E558</f>
        <v>5.0999999999999996</v>
      </c>
      <c r="F557" s="9">
        <f t="shared" ref="F557" si="247">F558</f>
        <v>5.0999999999999996</v>
      </c>
      <c r="G557" s="77"/>
    </row>
    <row r="558" spans="1:7" ht="26.4" outlineLevel="6" x14ac:dyDescent="0.3">
      <c r="A558" s="17" t="s">
        <v>252</v>
      </c>
      <c r="B558" s="17" t="s">
        <v>260</v>
      </c>
      <c r="C558" s="16">
        <v>200</v>
      </c>
      <c r="D558" s="18" t="s">
        <v>327</v>
      </c>
      <c r="E558" s="9">
        <f>'№ 5  ведомственная'!F597</f>
        <v>5.0999999999999996</v>
      </c>
      <c r="F558" s="9">
        <f>'№ 5  ведомственная'!G597</f>
        <v>5.0999999999999996</v>
      </c>
      <c r="G558" s="77"/>
    </row>
    <row r="559" spans="1:7" ht="26.4" outlineLevel="6" x14ac:dyDescent="0.3">
      <c r="A559" s="17" t="s">
        <v>252</v>
      </c>
      <c r="B559" s="74" t="s">
        <v>664</v>
      </c>
      <c r="C559" s="75"/>
      <c r="D559" s="18" t="s">
        <v>665</v>
      </c>
      <c r="E559" s="9">
        <f>E562+E560</f>
        <v>1416</v>
      </c>
      <c r="F559" s="9">
        <f t="shared" ref="F559" si="248">F562+F560</f>
        <v>1395</v>
      </c>
      <c r="G559" s="77"/>
    </row>
    <row r="560" spans="1:7" ht="52.8" outlineLevel="6" x14ac:dyDescent="0.3">
      <c r="A560" s="17" t="s">
        <v>252</v>
      </c>
      <c r="B560" s="74" t="s">
        <v>721</v>
      </c>
      <c r="C560" s="75"/>
      <c r="D560" s="18" t="s">
        <v>722</v>
      </c>
      <c r="E560" s="9">
        <f>E561</f>
        <v>1116</v>
      </c>
      <c r="F560" s="9">
        <f t="shared" ref="F560" si="249">F561</f>
        <v>1116</v>
      </c>
      <c r="G560" s="77"/>
    </row>
    <row r="561" spans="1:7" ht="26.4" outlineLevel="6" x14ac:dyDescent="0.3">
      <c r="A561" s="17" t="s">
        <v>252</v>
      </c>
      <c r="B561" s="74" t="s">
        <v>721</v>
      </c>
      <c r="C561" s="74">
        <v>200</v>
      </c>
      <c r="D561" s="18" t="s">
        <v>327</v>
      </c>
      <c r="E561" s="9">
        <f>'№ 5  ведомственная'!F600</f>
        <v>1116</v>
      </c>
      <c r="F561" s="9">
        <f>'№ 5  ведомственная'!G600</f>
        <v>1116</v>
      </c>
      <c r="G561" s="77"/>
    </row>
    <row r="562" spans="1:7" ht="39.6" outlineLevel="6" x14ac:dyDescent="0.3">
      <c r="A562" s="17" t="s">
        <v>252</v>
      </c>
      <c r="B562" s="74" t="s">
        <v>678</v>
      </c>
      <c r="C562" s="75"/>
      <c r="D562" s="18" t="s">
        <v>671</v>
      </c>
      <c r="E562" s="9">
        <f>E563</f>
        <v>300</v>
      </c>
      <c r="F562" s="9">
        <f t="shared" ref="F562" si="250">F563</f>
        <v>279</v>
      </c>
      <c r="G562" s="77"/>
    </row>
    <row r="563" spans="1:7" ht="26.4" outlineLevel="6" x14ac:dyDescent="0.3">
      <c r="A563" s="17" t="s">
        <v>252</v>
      </c>
      <c r="B563" s="74" t="s">
        <v>678</v>
      </c>
      <c r="C563" s="74">
        <v>200</v>
      </c>
      <c r="D563" s="18" t="s">
        <v>327</v>
      </c>
      <c r="E563" s="9">
        <f>'№ 5  ведомственная'!F602</f>
        <v>300</v>
      </c>
      <c r="F563" s="9">
        <f>'№ 5  ведомственная'!G602</f>
        <v>279</v>
      </c>
      <c r="G563" s="77"/>
    </row>
    <row r="564" spans="1:7" ht="26.4" outlineLevel="3" x14ac:dyDescent="0.3">
      <c r="A564" s="16" t="s">
        <v>252</v>
      </c>
      <c r="B564" s="17" t="s">
        <v>261</v>
      </c>
      <c r="C564" s="16"/>
      <c r="D564" s="18" t="s">
        <v>541</v>
      </c>
      <c r="E564" s="9">
        <f>E565</f>
        <v>1897.8999999999999</v>
      </c>
      <c r="F564" s="9">
        <f t="shared" ref="F564:F565" si="251">F565</f>
        <v>1646.3000000000002</v>
      </c>
      <c r="G564" s="77"/>
    </row>
    <row r="565" spans="1:7" ht="26.4" outlineLevel="4" x14ac:dyDescent="0.3">
      <c r="A565" s="16" t="s">
        <v>252</v>
      </c>
      <c r="B565" s="17" t="s">
        <v>262</v>
      </c>
      <c r="C565" s="16"/>
      <c r="D565" s="18" t="s">
        <v>542</v>
      </c>
      <c r="E565" s="9">
        <f>E566</f>
        <v>1897.8999999999999</v>
      </c>
      <c r="F565" s="9">
        <f t="shared" si="251"/>
        <v>1646.3000000000002</v>
      </c>
      <c r="G565" s="77"/>
    </row>
    <row r="566" spans="1:7" ht="26.4" outlineLevel="5" x14ac:dyDescent="0.3">
      <c r="A566" s="16" t="s">
        <v>252</v>
      </c>
      <c r="B566" s="17" t="s">
        <v>263</v>
      </c>
      <c r="C566" s="16"/>
      <c r="D566" s="18" t="s">
        <v>543</v>
      </c>
      <c r="E566" s="9">
        <f>E567+E568+E569</f>
        <v>1897.8999999999999</v>
      </c>
      <c r="F566" s="9">
        <f t="shared" ref="F566" si="252">F567+F568+F569</f>
        <v>1646.3000000000002</v>
      </c>
      <c r="G566" s="77"/>
    </row>
    <row r="567" spans="1:7" ht="52.8" outlineLevel="6" x14ac:dyDescent="0.3">
      <c r="A567" s="16" t="s">
        <v>252</v>
      </c>
      <c r="B567" s="17" t="s">
        <v>263</v>
      </c>
      <c r="C567" s="16" t="s">
        <v>6</v>
      </c>
      <c r="D567" s="18" t="s">
        <v>326</v>
      </c>
      <c r="E567" s="9">
        <f>'№ 5  ведомственная'!F606</f>
        <v>949</v>
      </c>
      <c r="F567" s="9">
        <f>'№ 5  ведомственная'!G606</f>
        <v>920.2</v>
      </c>
      <c r="G567" s="77"/>
    </row>
    <row r="568" spans="1:7" ht="26.4" outlineLevel="6" x14ac:dyDescent="0.3">
      <c r="A568" s="16" t="s">
        <v>252</v>
      </c>
      <c r="B568" s="17" t="s">
        <v>263</v>
      </c>
      <c r="C568" s="16" t="s">
        <v>7</v>
      </c>
      <c r="D568" s="18" t="s">
        <v>327</v>
      </c>
      <c r="E568" s="9">
        <f>'№ 5  ведомственная'!F607</f>
        <v>675.1</v>
      </c>
      <c r="F568" s="9">
        <f>'№ 5  ведомственная'!G607</f>
        <v>553.70000000000005</v>
      </c>
      <c r="G568" s="77"/>
    </row>
    <row r="569" spans="1:7" outlineLevel="6" x14ac:dyDescent="0.3">
      <c r="A569" s="17" t="s">
        <v>252</v>
      </c>
      <c r="B569" s="17" t="s">
        <v>263</v>
      </c>
      <c r="C569" s="16">
        <v>800</v>
      </c>
      <c r="D569" s="18" t="s">
        <v>328</v>
      </c>
      <c r="E569" s="9">
        <f>'№ 5  ведомственная'!F608</f>
        <v>273.8</v>
      </c>
      <c r="F569" s="9">
        <f>'№ 5  ведомственная'!G608</f>
        <v>172.4</v>
      </c>
      <c r="G569" s="77"/>
    </row>
    <row r="570" spans="1:7" outlineLevel="1" x14ac:dyDescent="0.3">
      <c r="A570" s="16" t="s">
        <v>216</v>
      </c>
      <c r="B570" s="17"/>
      <c r="C570" s="16"/>
      <c r="D570" s="18" t="s">
        <v>318</v>
      </c>
      <c r="E570" s="9">
        <f>E571</f>
        <v>2368.2000000000003</v>
      </c>
      <c r="F570" s="9">
        <f t="shared" ref="F570:F574" si="253">F571</f>
        <v>2368.2000000000003</v>
      </c>
      <c r="G570" s="77"/>
    </row>
    <row r="571" spans="1:7" ht="39.6" outlineLevel="2" x14ac:dyDescent="0.3">
      <c r="A571" s="16" t="s">
        <v>216</v>
      </c>
      <c r="B571" s="17" t="s">
        <v>173</v>
      </c>
      <c r="C571" s="16"/>
      <c r="D571" s="18" t="s">
        <v>312</v>
      </c>
      <c r="E571" s="9">
        <f>E572</f>
        <v>2368.2000000000003</v>
      </c>
      <c r="F571" s="9">
        <f t="shared" si="253"/>
        <v>2368.2000000000003</v>
      </c>
      <c r="G571" s="77"/>
    </row>
    <row r="572" spans="1:7" ht="26.4" outlineLevel="3" x14ac:dyDescent="0.3">
      <c r="A572" s="16" t="s">
        <v>216</v>
      </c>
      <c r="B572" s="17" t="s">
        <v>196</v>
      </c>
      <c r="C572" s="16"/>
      <c r="D572" s="18" t="s">
        <v>488</v>
      </c>
      <c r="E572" s="9">
        <f>E573+E576</f>
        <v>2368.2000000000003</v>
      </c>
      <c r="F572" s="9">
        <f t="shared" ref="F572" si="254">F573+F576</f>
        <v>2368.2000000000003</v>
      </c>
      <c r="G572" s="77"/>
    </row>
    <row r="573" spans="1:7" ht="26.4" outlineLevel="4" x14ac:dyDescent="0.3">
      <c r="A573" s="16" t="s">
        <v>216</v>
      </c>
      <c r="B573" s="17" t="s">
        <v>197</v>
      </c>
      <c r="C573" s="16"/>
      <c r="D573" s="18" t="s">
        <v>489</v>
      </c>
      <c r="E573" s="9">
        <f>E574</f>
        <v>2145.9</v>
      </c>
      <c r="F573" s="9">
        <f t="shared" si="253"/>
        <v>2145.9</v>
      </c>
      <c r="G573" s="77"/>
    </row>
    <row r="574" spans="1:7" ht="39.6" outlineLevel="5" x14ac:dyDescent="0.3">
      <c r="A574" s="16" t="s">
        <v>216</v>
      </c>
      <c r="B574" s="17" t="s">
        <v>217</v>
      </c>
      <c r="C574" s="16"/>
      <c r="D574" s="18" t="s">
        <v>503</v>
      </c>
      <c r="E574" s="9">
        <f>E575</f>
        <v>2145.9</v>
      </c>
      <c r="F574" s="9">
        <f t="shared" si="253"/>
        <v>2145.9</v>
      </c>
      <c r="G574" s="77"/>
    </row>
    <row r="575" spans="1:7" ht="26.4" outlineLevel="6" x14ac:dyDescent="0.3">
      <c r="A575" s="16" t="s">
        <v>216</v>
      </c>
      <c r="B575" s="17" t="s">
        <v>217</v>
      </c>
      <c r="C575" s="16" t="s">
        <v>39</v>
      </c>
      <c r="D575" s="18" t="s">
        <v>353</v>
      </c>
      <c r="E575" s="9">
        <f>'№ 5  ведомственная'!F477</f>
        <v>2145.9</v>
      </c>
      <c r="F575" s="9">
        <f>'№ 5  ведомственная'!G477</f>
        <v>2145.9</v>
      </c>
      <c r="G575" s="77"/>
    </row>
    <row r="576" spans="1:7" ht="26.4" outlineLevel="6" x14ac:dyDescent="0.3">
      <c r="A576" s="17" t="s">
        <v>216</v>
      </c>
      <c r="B576" s="17" t="s">
        <v>642</v>
      </c>
      <c r="C576" s="16"/>
      <c r="D576" s="18" t="s">
        <v>625</v>
      </c>
      <c r="E576" s="9">
        <f>E579+E577</f>
        <v>222.3</v>
      </c>
      <c r="F576" s="9">
        <f t="shared" ref="F576" si="255">F579+F577</f>
        <v>222.3</v>
      </c>
      <c r="G576" s="77"/>
    </row>
    <row r="577" spans="1:7" ht="79.2" outlineLevel="6" x14ac:dyDescent="0.3">
      <c r="A577" s="17" t="s">
        <v>216</v>
      </c>
      <c r="B577" s="17" t="s">
        <v>744</v>
      </c>
      <c r="C577" s="16"/>
      <c r="D577" s="18" t="s">
        <v>745</v>
      </c>
      <c r="E577" s="9">
        <f>E578</f>
        <v>200</v>
      </c>
      <c r="F577" s="9">
        <f t="shared" ref="F577" si="256">F578</f>
        <v>200</v>
      </c>
      <c r="G577" s="77"/>
    </row>
    <row r="578" spans="1:7" ht="26.4" outlineLevel="6" x14ac:dyDescent="0.3">
      <c r="A578" s="17" t="s">
        <v>216</v>
      </c>
      <c r="B578" s="17" t="s">
        <v>744</v>
      </c>
      <c r="C578" s="16" t="s">
        <v>39</v>
      </c>
      <c r="D578" s="18" t="s">
        <v>353</v>
      </c>
      <c r="E578" s="9">
        <f>'№ 5  ведомственная'!F480</f>
        <v>200</v>
      </c>
      <c r="F578" s="9">
        <f>'№ 5  ведомственная'!G480</f>
        <v>200</v>
      </c>
      <c r="G578" s="77"/>
    </row>
    <row r="579" spans="1:7" ht="79.2" outlineLevel="6" x14ac:dyDescent="0.3">
      <c r="A579" s="17" t="s">
        <v>216</v>
      </c>
      <c r="B579" s="17" t="s">
        <v>641</v>
      </c>
      <c r="C579" s="16"/>
      <c r="D579" s="18" t="s">
        <v>626</v>
      </c>
      <c r="E579" s="9">
        <f>E580</f>
        <v>22.299999999999997</v>
      </c>
      <c r="F579" s="9">
        <f t="shared" ref="F579" si="257">F580</f>
        <v>22.3</v>
      </c>
      <c r="G579" s="77"/>
    </row>
    <row r="580" spans="1:7" ht="26.4" outlineLevel="6" x14ac:dyDescent="0.3">
      <c r="A580" s="17" t="s">
        <v>216</v>
      </c>
      <c r="B580" s="17" t="s">
        <v>641</v>
      </c>
      <c r="C580" s="16" t="s">
        <v>39</v>
      </c>
      <c r="D580" s="18" t="s">
        <v>353</v>
      </c>
      <c r="E580" s="9">
        <f>'№ 5  ведомственная'!F482</f>
        <v>22.299999999999997</v>
      </c>
      <c r="F580" s="9">
        <f>'№ 5  ведомственная'!G482</f>
        <v>22.3</v>
      </c>
      <c r="G580" s="77"/>
    </row>
    <row r="581" spans="1:7" s="29" customFormat="1" x14ac:dyDescent="0.3">
      <c r="A581" s="21" t="s">
        <v>161</v>
      </c>
      <c r="B581" s="49"/>
      <c r="C581" s="21"/>
      <c r="D581" s="22" t="s">
        <v>277</v>
      </c>
      <c r="E581" s="8">
        <f t="shared" ref="E581:E588" si="258">E582</f>
        <v>2301.6</v>
      </c>
      <c r="F581" s="8">
        <f t="shared" ref="F581:F583" si="259">F582</f>
        <v>2301.6</v>
      </c>
      <c r="G581" s="86"/>
    </row>
    <row r="582" spans="1:7" outlineLevel="1" x14ac:dyDescent="0.3">
      <c r="A582" s="16" t="s">
        <v>162</v>
      </c>
      <c r="B582" s="17"/>
      <c r="C582" s="16"/>
      <c r="D582" s="18" t="s">
        <v>309</v>
      </c>
      <c r="E582" s="9">
        <f t="shared" si="258"/>
        <v>2301.6</v>
      </c>
      <c r="F582" s="9">
        <f t="shared" si="259"/>
        <v>2301.6</v>
      </c>
      <c r="G582" s="77"/>
    </row>
    <row r="583" spans="1:7" ht="52.8" outlineLevel="2" x14ac:dyDescent="0.3">
      <c r="A583" s="16" t="s">
        <v>162</v>
      </c>
      <c r="B583" s="17" t="s">
        <v>13</v>
      </c>
      <c r="C583" s="16"/>
      <c r="D583" s="18" t="s">
        <v>283</v>
      </c>
      <c r="E583" s="9">
        <f t="shared" si="258"/>
        <v>2301.6</v>
      </c>
      <c r="F583" s="9">
        <f t="shared" si="259"/>
        <v>2301.6</v>
      </c>
      <c r="G583" s="77"/>
    </row>
    <row r="584" spans="1:7" ht="26.4" outlineLevel="3" x14ac:dyDescent="0.3">
      <c r="A584" s="16" t="s">
        <v>162</v>
      </c>
      <c r="B584" s="17" t="s">
        <v>163</v>
      </c>
      <c r="C584" s="16"/>
      <c r="D584" s="18" t="s">
        <v>462</v>
      </c>
      <c r="E584" s="9">
        <f>E585+E590</f>
        <v>2301.6</v>
      </c>
      <c r="F584" s="9">
        <f t="shared" ref="F584" si="260">F585+F590</f>
        <v>2301.6</v>
      </c>
      <c r="G584" s="77"/>
    </row>
    <row r="585" spans="1:7" outlineLevel="4" x14ac:dyDescent="0.3">
      <c r="A585" s="16" t="s">
        <v>162</v>
      </c>
      <c r="B585" s="17" t="s">
        <v>164</v>
      </c>
      <c r="C585" s="16"/>
      <c r="D585" s="18" t="s">
        <v>558</v>
      </c>
      <c r="E585" s="9">
        <f>E586+E588</f>
        <v>2191.6</v>
      </c>
      <c r="F585" s="9">
        <f t="shared" ref="F585" si="261">F586+F588</f>
        <v>2191.6</v>
      </c>
      <c r="G585" s="77"/>
    </row>
    <row r="586" spans="1:7" ht="26.4" outlineLevel="4" x14ac:dyDescent="0.3">
      <c r="A586" s="17" t="s">
        <v>162</v>
      </c>
      <c r="B586" s="17" t="s">
        <v>595</v>
      </c>
      <c r="C586" s="16"/>
      <c r="D586" s="18" t="s">
        <v>596</v>
      </c>
      <c r="E586" s="9">
        <f>E587</f>
        <v>956</v>
      </c>
      <c r="F586" s="9">
        <f t="shared" ref="F586" si="262">F587</f>
        <v>956</v>
      </c>
      <c r="G586" s="77"/>
    </row>
    <row r="587" spans="1:7" ht="26.4" outlineLevel="4" x14ac:dyDescent="0.3">
      <c r="A587" s="17" t="s">
        <v>162</v>
      </c>
      <c r="B587" s="17" t="s">
        <v>595</v>
      </c>
      <c r="C587" s="16" t="s">
        <v>39</v>
      </c>
      <c r="D587" s="18" t="s">
        <v>353</v>
      </c>
      <c r="E587" s="9">
        <f>'№ 5  ведомственная'!F325</f>
        <v>956</v>
      </c>
      <c r="F587" s="9">
        <f>'№ 5  ведомственная'!G325</f>
        <v>956</v>
      </c>
      <c r="G587" s="77"/>
    </row>
    <row r="588" spans="1:7" outlineLevel="5" x14ac:dyDescent="0.3">
      <c r="A588" s="16" t="s">
        <v>162</v>
      </c>
      <c r="B588" s="17" t="s">
        <v>165</v>
      </c>
      <c r="C588" s="16"/>
      <c r="D588" s="18" t="s">
        <v>463</v>
      </c>
      <c r="E588" s="9">
        <f t="shared" si="258"/>
        <v>1235.5999999999999</v>
      </c>
      <c r="F588" s="9">
        <f t="shared" ref="F588" si="263">F589</f>
        <v>1235.5999999999999</v>
      </c>
      <c r="G588" s="77"/>
    </row>
    <row r="589" spans="1:7" ht="26.4" outlineLevel="6" x14ac:dyDescent="0.3">
      <c r="A589" s="31" t="s">
        <v>162</v>
      </c>
      <c r="B589" s="53" t="s">
        <v>165</v>
      </c>
      <c r="C589" s="31" t="s">
        <v>39</v>
      </c>
      <c r="D589" s="32" t="s">
        <v>353</v>
      </c>
      <c r="E589" s="33">
        <f>'№ 5  ведомственная'!F327</f>
        <v>1235.5999999999999</v>
      </c>
      <c r="F589" s="33">
        <f>'№ 5  ведомственная'!G327</f>
        <v>1235.5999999999999</v>
      </c>
      <c r="G589" s="77"/>
    </row>
    <row r="590" spans="1:7" ht="28.5" customHeight="1" x14ac:dyDescent="0.3">
      <c r="A590" s="74" t="s">
        <v>162</v>
      </c>
      <c r="B590" s="80" t="s">
        <v>692</v>
      </c>
      <c r="C590" s="74"/>
      <c r="D590" s="79" t="s">
        <v>693</v>
      </c>
      <c r="E590" s="71">
        <f>E591+E593</f>
        <v>110</v>
      </c>
      <c r="F590" s="71">
        <f>F591+F593</f>
        <v>110</v>
      </c>
      <c r="G590" s="77"/>
    </row>
    <row r="591" spans="1:7" ht="38.25" customHeight="1" x14ac:dyDescent="0.3">
      <c r="A591" s="74" t="s">
        <v>162</v>
      </c>
      <c r="B591" s="80" t="s">
        <v>749</v>
      </c>
      <c r="C591" s="74"/>
      <c r="D591" s="79" t="s">
        <v>750</v>
      </c>
      <c r="E591" s="71">
        <f>E592</f>
        <v>85</v>
      </c>
      <c r="F591" s="71">
        <f>F592</f>
        <v>85</v>
      </c>
      <c r="G591" s="77"/>
    </row>
    <row r="592" spans="1:7" ht="30" customHeight="1" x14ac:dyDescent="0.3">
      <c r="A592" s="74" t="s">
        <v>162</v>
      </c>
      <c r="B592" s="80" t="s">
        <v>749</v>
      </c>
      <c r="C592" s="74" t="s">
        <v>39</v>
      </c>
      <c r="D592" s="79" t="s">
        <v>353</v>
      </c>
      <c r="E592" s="71">
        <f>'№ 5  ведомственная'!F330</f>
        <v>85</v>
      </c>
      <c r="F592" s="71">
        <f>'№ 5  ведомственная'!G330</f>
        <v>85</v>
      </c>
      <c r="G592" s="77"/>
    </row>
    <row r="593" spans="1:7" ht="38.25" customHeight="1" x14ac:dyDescent="0.3">
      <c r="A593" s="74" t="s">
        <v>162</v>
      </c>
      <c r="B593" s="74" t="s">
        <v>694</v>
      </c>
      <c r="C593" s="74" t="s">
        <v>686</v>
      </c>
      <c r="D593" s="79" t="s">
        <v>695</v>
      </c>
      <c r="E593" s="82">
        <f>E594</f>
        <v>25</v>
      </c>
      <c r="F593" s="82">
        <f t="shared" ref="F593" si="264">F594</f>
        <v>25</v>
      </c>
      <c r="G593" s="77"/>
    </row>
    <row r="594" spans="1:7" ht="27" customHeight="1" x14ac:dyDescent="0.3">
      <c r="A594" s="74" t="s">
        <v>162</v>
      </c>
      <c r="B594" s="74" t="s">
        <v>694</v>
      </c>
      <c r="C594" s="74" t="s">
        <v>39</v>
      </c>
      <c r="D594" s="79" t="s">
        <v>353</v>
      </c>
      <c r="E594" s="81">
        <f>'№ 5  ведомственная'!F332</f>
        <v>25</v>
      </c>
      <c r="F594" s="81">
        <f>'№ 5  ведомственная'!G332</f>
        <v>25</v>
      </c>
      <c r="G594" s="77"/>
    </row>
  </sheetData>
  <mergeCells count="14">
    <mergeCell ref="A11:A12"/>
    <mergeCell ref="D10:F10"/>
    <mergeCell ref="A7:F8"/>
    <mergeCell ref="D9:F9"/>
    <mergeCell ref="D1:F1"/>
    <mergeCell ref="D2:F2"/>
    <mergeCell ref="D3:F3"/>
    <mergeCell ref="D4:F4"/>
    <mergeCell ref="D5:F5"/>
    <mergeCell ref="D11:D12"/>
    <mergeCell ref="C11:C12"/>
    <mergeCell ref="B11:B12"/>
    <mergeCell ref="E11:E12"/>
    <mergeCell ref="F11:F12"/>
  </mergeCells>
  <pageMargins left="0.78749999999999998" right="0.59027779999999996" top="0.59027779999999996" bottom="0.59027779999999996" header="0.39374999999999999" footer="0.51180550000000002"/>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18"/>
  <sheetViews>
    <sheetView showGridLines="0" zoomScale="120" zoomScaleNormal="120" zoomScaleSheetLayoutView="100" workbookViewId="0">
      <selection activeCell="E3" sqref="E3:G3"/>
    </sheetView>
  </sheetViews>
  <sheetFormatPr defaultColWidth="9.109375" defaultRowHeight="14.4" outlineLevelRow="7" x14ac:dyDescent="0.3"/>
  <cols>
    <col min="1" max="1" width="7.6640625" style="64" customWidth="1"/>
    <col min="2" max="2" width="7.6640625" style="65" customWidth="1"/>
    <col min="3" max="3" width="10.6640625" style="65" customWidth="1"/>
    <col min="4" max="4" width="6.44140625" style="64" customWidth="1"/>
    <col min="5" max="5" width="49" style="64" customWidth="1"/>
    <col min="6" max="6" width="17.88671875" style="105" customWidth="1"/>
    <col min="7" max="7" width="22" style="105" customWidth="1"/>
    <col min="8" max="16384" width="9.109375" style="1"/>
  </cols>
  <sheetData>
    <row r="1" spans="1:9" s="13" customFormat="1" x14ac:dyDescent="0.3">
      <c r="A1" s="114"/>
      <c r="B1" s="114"/>
      <c r="C1" s="114"/>
      <c r="D1" s="114"/>
      <c r="E1" s="136" t="s">
        <v>736</v>
      </c>
      <c r="F1" s="136"/>
      <c r="G1" s="136"/>
    </row>
    <row r="2" spans="1:9" s="13" customFormat="1" x14ac:dyDescent="0.3">
      <c r="A2" s="114"/>
      <c r="B2" s="114"/>
      <c r="C2" s="114"/>
      <c r="D2" s="114"/>
      <c r="E2" s="137" t="s">
        <v>551</v>
      </c>
      <c r="F2" s="137"/>
      <c r="G2" s="137"/>
    </row>
    <row r="3" spans="1:9" s="13" customFormat="1" x14ac:dyDescent="0.3">
      <c r="A3" s="114"/>
      <c r="B3" s="114"/>
      <c r="C3" s="114"/>
      <c r="D3" s="114"/>
      <c r="E3" s="136" t="s">
        <v>782</v>
      </c>
      <c r="F3" s="136"/>
      <c r="G3" s="136"/>
    </row>
    <row r="4" spans="1:9" s="13" customFormat="1" x14ac:dyDescent="0.3">
      <c r="A4" s="114"/>
      <c r="B4" s="114"/>
      <c r="C4" s="114"/>
      <c r="D4" s="114"/>
      <c r="E4" s="136" t="s">
        <v>771</v>
      </c>
      <c r="F4" s="136"/>
      <c r="G4" s="136"/>
    </row>
    <row r="5" spans="1:9" s="13" customFormat="1" x14ac:dyDescent="0.3">
      <c r="A5" s="114"/>
      <c r="B5" s="114"/>
      <c r="C5" s="114"/>
      <c r="D5" s="114"/>
      <c r="E5" s="136" t="s">
        <v>772</v>
      </c>
      <c r="F5" s="136"/>
      <c r="G5" s="136"/>
      <c r="H5" s="113"/>
    </row>
    <row r="6" spans="1:9" x14ac:dyDescent="0.3">
      <c r="F6" s="106"/>
      <c r="G6" s="104"/>
    </row>
    <row r="7" spans="1:9" s="13" customFormat="1" x14ac:dyDescent="0.3">
      <c r="A7" s="66"/>
      <c r="B7" s="67"/>
      <c r="C7" s="67"/>
      <c r="D7" s="66"/>
      <c r="E7" s="25"/>
      <c r="F7" s="26"/>
      <c r="G7" s="5"/>
    </row>
    <row r="8" spans="1:9" s="13" customFormat="1" ht="102" customHeight="1" x14ac:dyDescent="0.3">
      <c r="A8" s="135" t="s">
        <v>767</v>
      </c>
      <c r="B8" s="135"/>
      <c r="C8" s="135"/>
      <c r="D8" s="135"/>
      <c r="E8" s="135"/>
      <c r="F8" s="135"/>
      <c r="G8" s="135"/>
    </row>
    <row r="9" spans="1:9" ht="15.75" customHeight="1" x14ac:dyDescent="0.3">
      <c r="E9" s="125"/>
      <c r="F9" s="126"/>
      <c r="G9" s="126"/>
    </row>
    <row r="10" spans="1:9" ht="12" customHeight="1" x14ac:dyDescent="0.3">
      <c r="A10" s="127" t="s">
        <v>545</v>
      </c>
      <c r="B10" s="132" t="s">
        <v>546</v>
      </c>
      <c r="C10" s="132" t="s">
        <v>547</v>
      </c>
      <c r="D10" s="127" t="s">
        <v>548</v>
      </c>
      <c r="E10" s="127" t="s">
        <v>549</v>
      </c>
      <c r="F10" s="127" t="s">
        <v>773</v>
      </c>
      <c r="G10" s="127" t="s">
        <v>774</v>
      </c>
    </row>
    <row r="11" spans="1:9" ht="33" customHeight="1" x14ac:dyDescent="0.3">
      <c r="A11" s="127"/>
      <c r="B11" s="132"/>
      <c r="C11" s="132"/>
      <c r="D11" s="127"/>
      <c r="E11" s="127"/>
      <c r="F11" s="127"/>
      <c r="G11" s="127"/>
    </row>
    <row r="12" spans="1:9" ht="16.5" customHeight="1" x14ac:dyDescent="0.3">
      <c r="A12" s="68">
        <v>1</v>
      </c>
      <c r="B12" s="69">
        <v>2</v>
      </c>
      <c r="C12" s="69">
        <v>3</v>
      </c>
      <c r="D12" s="68">
        <v>4</v>
      </c>
      <c r="E12" s="68">
        <v>5</v>
      </c>
      <c r="F12" s="11">
        <v>6</v>
      </c>
      <c r="G12" s="11">
        <v>7</v>
      </c>
    </row>
    <row r="13" spans="1:9" s="3" customFormat="1" ht="16.5" customHeight="1" x14ac:dyDescent="0.3">
      <c r="A13" s="27"/>
      <c r="B13" s="51"/>
      <c r="C13" s="51"/>
      <c r="D13" s="27"/>
      <c r="E13" s="28" t="s">
        <v>544</v>
      </c>
      <c r="F13" s="7">
        <f>F14+F23+F333+F483+F609</f>
        <v>733074.3</v>
      </c>
      <c r="G13" s="7">
        <f>G14+G23+G333+G483+G609</f>
        <v>694693.20000000007</v>
      </c>
      <c r="H13" s="70"/>
      <c r="I13" s="70"/>
    </row>
    <row r="14" spans="1:9" s="3" customFormat="1" ht="26.4" x14ac:dyDescent="0.3">
      <c r="A14" s="21" t="s">
        <v>0</v>
      </c>
      <c r="B14" s="49"/>
      <c r="C14" s="49"/>
      <c r="D14" s="21"/>
      <c r="E14" s="22" t="s">
        <v>266</v>
      </c>
      <c r="F14" s="8">
        <f>F15</f>
        <v>8616.1</v>
      </c>
      <c r="G14" s="8">
        <f t="shared" ref="G14" si="0">G15</f>
        <v>8483.8000000000011</v>
      </c>
    </row>
    <row r="15" spans="1:9" outlineLevel="1" x14ac:dyDescent="0.3">
      <c r="A15" s="16" t="s">
        <v>0</v>
      </c>
      <c r="B15" s="17" t="s">
        <v>1</v>
      </c>
      <c r="C15" s="17"/>
      <c r="D15" s="16"/>
      <c r="E15" s="18" t="s">
        <v>271</v>
      </c>
      <c r="F15" s="9">
        <f>F16</f>
        <v>8616.1</v>
      </c>
      <c r="G15" s="9">
        <f t="shared" ref="G15:G17" si="1">G16</f>
        <v>8483.8000000000011</v>
      </c>
      <c r="I15" s="12"/>
    </row>
    <row r="16" spans="1:9" ht="39.6" outlineLevel="2" x14ac:dyDescent="0.3">
      <c r="A16" s="16" t="s">
        <v>0</v>
      </c>
      <c r="B16" s="17" t="s">
        <v>2</v>
      </c>
      <c r="C16" s="17"/>
      <c r="D16" s="16"/>
      <c r="E16" s="18" t="s">
        <v>280</v>
      </c>
      <c r="F16" s="9">
        <f>F17</f>
        <v>8616.1</v>
      </c>
      <c r="G16" s="9">
        <f t="shared" si="1"/>
        <v>8483.8000000000011</v>
      </c>
    </row>
    <row r="17" spans="1:7" outlineLevel="3" x14ac:dyDescent="0.3">
      <c r="A17" s="16" t="s">
        <v>0</v>
      </c>
      <c r="B17" s="17" t="s">
        <v>2</v>
      </c>
      <c r="C17" s="17" t="s">
        <v>3</v>
      </c>
      <c r="D17" s="16"/>
      <c r="E17" s="18" t="s">
        <v>281</v>
      </c>
      <c r="F17" s="9">
        <f>F18</f>
        <v>8616.1</v>
      </c>
      <c r="G17" s="9">
        <f t="shared" si="1"/>
        <v>8483.8000000000011</v>
      </c>
    </row>
    <row r="18" spans="1:7" ht="39.6" outlineLevel="4" x14ac:dyDescent="0.3">
      <c r="A18" s="16" t="s">
        <v>0</v>
      </c>
      <c r="B18" s="17" t="s">
        <v>2</v>
      </c>
      <c r="C18" s="17" t="s">
        <v>4</v>
      </c>
      <c r="D18" s="16"/>
      <c r="E18" s="18" t="s">
        <v>324</v>
      </c>
      <c r="F18" s="9">
        <f>F19</f>
        <v>8616.1</v>
      </c>
      <c r="G18" s="9">
        <f t="shared" ref="G18" si="2">G19</f>
        <v>8483.8000000000011</v>
      </c>
    </row>
    <row r="19" spans="1:7" ht="26.4" outlineLevel="6" x14ac:dyDescent="0.3">
      <c r="A19" s="16" t="s">
        <v>0</v>
      </c>
      <c r="B19" s="17" t="s">
        <v>2</v>
      </c>
      <c r="C19" s="17" t="s">
        <v>5</v>
      </c>
      <c r="D19" s="16"/>
      <c r="E19" s="18" t="s">
        <v>325</v>
      </c>
      <c r="F19" s="9">
        <f>F20+F21+F22</f>
        <v>8616.1</v>
      </c>
      <c r="G19" s="9">
        <f t="shared" ref="G19" si="3">G20+G21+G22</f>
        <v>8483.8000000000011</v>
      </c>
    </row>
    <row r="20" spans="1:7" ht="52.8" outlineLevel="7" x14ac:dyDescent="0.3">
      <c r="A20" s="16" t="s">
        <v>0</v>
      </c>
      <c r="B20" s="17" t="s">
        <v>2</v>
      </c>
      <c r="C20" s="17" t="s">
        <v>5</v>
      </c>
      <c r="D20" s="16" t="s">
        <v>6</v>
      </c>
      <c r="E20" s="18" t="s">
        <v>326</v>
      </c>
      <c r="F20" s="9">
        <f>7582.6+167.6</f>
        <v>7750.2000000000007</v>
      </c>
      <c r="G20" s="9">
        <v>7720.1</v>
      </c>
    </row>
    <row r="21" spans="1:7" ht="26.4" outlineLevel="7" x14ac:dyDescent="0.3">
      <c r="A21" s="16" t="s">
        <v>0</v>
      </c>
      <c r="B21" s="17" t="s">
        <v>2</v>
      </c>
      <c r="C21" s="17" t="s">
        <v>5</v>
      </c>
      <c r="D21" s="16" t="s">
        <v>7</v>
      </c>
      <c r="E21" s="18" t="s">
        <v>327</v>
      </c>
      <c r="F21" s="9">
        <v>859.9</v>
      </c>
      <c r="G21" s="9">
        <v>763.7</v>
      </c>
    </row>
    <row r="22" spans="1:7" outlineLevel="7" x14ac:dyDescent="0.3">
      <c r="A22" s="16" t="s">
        <v>0</v>
      </c>
      <c r="B22" s="17" t="s">
        <v>2</v>
      </c>
      <c r="C22" s="17" t="s">
        <v>5</v>
      </c>
      <c r="D22" s="16" t="s">
        <v>8</v>
      </c>
      <c r="E22" s="18" t="s">
        <v>328</v>
      </c>
      <c r="F22" s="9">
        <v>6</v>
      </c>
      <c r="G22" s="9">
        <v>0</v>
      </c>
    </row>
    <row r="23" spans="1:7" s="3" customFormat="1" x14ac:dyDescent="0.3">
      <c r="A23" s="21" t="s">
        <v>11</v>
      </c>
      <c r="B23" s="49"/>
      <c r="C23" s="49"/>
      <c r="D23" s="21"/>
      <c r="E23" s="22" t="s">
        <v>267</v>
      </c>
      <c r="F23" s="8">
        <f>F24+F99+F143+F186+F278+F320</f>
        <v>262902</v>
      </c>
      <c r="G23" s="8">
        <f>G24+G99+G143+G186+G278+G320</f>
        <v>242370.10000000003</v>
      </c>
    </row>
    <row r="24" spans="1:7" outlineLevel="1" x14ac:dyDescent="0.3">
      <c r="A24" s="16" t="s">
        <v>11</v>
      </c>
      <c r="B24" s="17" t="s">
        <v>1</v>
      </c>
      <c r="C24" s="17"/>
      <c r="D24" s="16"/>
      <c r="E24" s="18" t="s">
        <v>271</v>
      </c>
      <c r="F24" s="9">
        <f>F25+F31+F45+F57+F62+F51</f>
        <v>45729.5</v>
      </c>
      <c r="G24" s="9">
        <f t="shared" ref="G24" si="4">G25+G31+G45+G57+G62+G51</f>
        <v>42077.4</v>
      </c>
    </row>
    <row r="25" spans="1:7" ht="26.4" outlineLevel="2" x14ac:dyDescent="0.3">
      <c r="A25" s="16" t="s">
        <v>11</v>
      </c>
      <c r="B25" s="17" t="s">
        <v>12</v>
      </c>
      <c r="C25" s="17"/>
      <c r="D25" s="16"/>
      <c r="E25" s="18" t="s">
        <v>282</v>
      </c>
      <c r="F25" s="9">
        <f>F26</f>
        <v>2856.3</v>
      </c>
      <c r="G25" s="9">
        <f t="shared" ref="G25" si="5">G26</f>
        <v>2769.5</v>
      </c>
    </row>
    <row r="26" spans="1:7" ht="52.8" outlineLevel="3" x14ac:dyDescent="0.3">
      <c r="A26" s="16" t="s">
        <v>11</v>
      </c>
      <c r="B26" s="17" t="s">
        <v>12</v>
      </c>
      <c r="C26" s="17" t="s">
        <v>13</v>
      </c>
      <c r="D26" s="16"/>
      <c r="E26" s="18" t="s">
        <v>283</v>
      </c>
      <c r="F26" s="9">
        <f>F27</f>
        <v>2856.3</v>
      </c>
      <c r="G26" s="9">
        <f t="shared" ref="G26" si="6">G27</f>
        <v>2769.5</v>
      </c>
    </row>
    <row r="27" spans="1:7" ht="39.6" outlineLevel="4" x14ac:dyDescent="0.3">
      <c r="A27" s="16" t="s">
        <v>11</v>
      </c>
      <c r="B27" s="17" t="s">
        <v>12</v>
      </c>
      <c r="C27" s="17" t="s">
        <v>14</v>
      </c>
      <c r="D27" s="16"/>
      <c r="E27" s="18" t="s">
        <v>332</v>
      </c>
      <c r="F27" s="9">
        <f>F28</f>
        <v>2856.3</v>
      </c>
      <c r="G27" s="9">
        <f t="shared" ref="G27" si="7">G28</f>
        <v>2769.5</v>
      </c>
    </row>
    <row r="28" spans="1:7" ht="26.4" outlineLevel="5" x14ac:dyDescent="0.3">
      <c r="A28" s="16" t="s">
        <v>11</v>
      </c>
      <c r="B28" s="17" t="s">
        <v>12</v>
      </c>
      <c r="C28" s="17" t="s">
        <v>15</v>
      </c>
      <c r="D28" s="16"/>
      <c r="E28" s="18" t="s">
        <v>333</v>
      </c>
      <c r="F28" s="9">
        <f>F29</f>
        <v>2856.3</v>
      </c>
      <c r="G28" s="9">
        <f t="shared" ref="G28" si="8">G29</f>
        <v>2769.5</v>
      </c>
    </row>
    <row r="29" spans="1:7" outlineLevel="6" x14ac:dyDescent="0.3">
      <c r="A29" s="16" t="s">
        <v>11</v>
      </c>
      <c r="B29" s="17" t="s">
        <v>12</v>
      </c>
      <c r="C29" s="17" t="s">
        <v>16</v>
      </c>
      <c r="D29" s="16"/>
      <c r="E29" s="18" t="s">
        <v>334</v>
      </c>
      <c r="F29" s="9">
        <f>F30</f>
        <v>2856.3</v>
      </c>
      <c r="G29" s="9">
        <f t="shared" ref="G29" si="9">G30</f>
        <v>2769.5</v>
      </c>
    </row>
    <row r="30" spans="1:7" ht="52.8" outlineLevel="7" x14ac:dyDescent="0.3">
      <c r="A30" s="16" t="s">
        <v>11</v>
      </c>
      <c r="B30" s="17" t="s">
        <v>12</v>
      </c>
      <c r="C30" s="17" t="s">
        <v>16</v>
      </c>
      <c r="D30" s="16" t="s">
        <v>6</v>
      </c>
      <c r="E30" s="18" t="s">
        <v>326</v>
      </c>
      <c r="F30" s="9">
        <f>1701.5+1154.8</f>
        <v>2856.3</v>
      </c>
      <c r="G30" s="9">
        <v>2769.5</v>
      </c>
    </row>
    <row r="31" spans="1:7" ht="39.6" outlineLevel="2" x14ac:dyDescent="0.3">
      <c r="A31" s="16" t="s">
        <v>11</v>
      </c>
      <c r="B31" s="17" t="s">
        <v>17</v>
      </c>
      <c r="C31" s="17"/>
      <c r="D31" s="16"/>
      <c r="E31" s="18" t="s">
        <v>284</v>
      </c>
      <c r="F31" s="9">
        <f>F32</f>
        <v>36755.1</v>
      </c>
      <c r="G31" s="9">
        <f t="shared" ref="G31" si="10">G32</f>
        <v>35824.9</v>
      </c>
    </row>
    <row r="32" spans="1:7" ht="52.8" outlineLevel="3" x14ac:dyDescent="0.3">
      <c r="A32" s="16" t="s">
        <v>11</v>
      </c>
      <c r="B32" s="17" t="s">
        <v>17</v>
      </c>
      <c r="C32" s="17" t="s">
        <v>13</v>
      </c>
      <c r="D32" s="16"/>
      <c r="E32" s="18" t="s">
        <v>283</v>
      </c>
      <c r="F32" s="9">
        <f>F33+F38</f>
        <v>36755.1</v>
      </c>
      <c r="G32" s="9">
        <f t="shared" ref="G32" si="11">G33+G38</f>
        <v>35824.9</v>
      </c>
    </row>
    <row r="33" spans="1:7" ht="52.8" outlineLevel="4" x14ac:dyDescent="0.3">
      <c r="A33" s="16" t="s">
        <v>11</v>
      </c>
      <c r="B33" s="17" t="s">
        <v>17</v>
      </c>
      <c r="C33" s="17" t="s">
        <v>18</v>
      </c>
      <c r="D33" s="16"/>
      <c r="E33" s="18" t="s">
        <v>335</v>
      </c>
      <c r="F33" s="9">
        <f>F34</f>
        <v>338.20000000000005</v>
      </c>
      <c r="G33" s="9">
        <f t="shared" ref="G33:G34" si="12">G34</f>
        <v>336.90000000000003</v>
      </c>
    </row>
    <row r="34" spans="1:7" ht="66" outlineLevel="5" x14ac:dyDescent="0.3">
      <c r="A34" s="16" t="s">
        <v>11</v>
      </c>
      <c r="B34" s="17" t="s">
        <v>17</v>
      </c>
      <c r="C34" s="17" t="s">
        <v>19</v>
      </c>
      <c r="D34" s="16"/>
      <c r="E34" s="18" t="s">
        <v>336</v>
      </c>
      <c r="F34" s="9">
        <f>F35</f>
        <v>338.20000000000005</v>
      </c>
      <c r="G34" s="9">
        <f t="shared" si="12"/>
        <v>336.90000000000003</v>
      </c>
    </row>
    <row r="35" spans="1:7" ht="52.8" outlineLevel="6" x14ac:dyDescent="0.3">
      <c r="A35" s="16" t="s">
        <v>11</v>
      </c>
      <c r="B35" s="17" t="s">
        <v>17</v>
      </c>
      <c r="C35" s="17" t="s">
        <v>20</v>
      </c>
      <c r="D35" s="16"/>
      <c r="E35" s="18" t="s">
        <v>337</v>
      </c>
      <c r="F35" s="9">
        <f>F36+F37</f>
        <v>338.20000000000005</v>
      </c>
      <c r="G35" s="9">
        <f t="shared" ref="G35" si="13">G36+G37</f>
        <v>336.90000000000003</v>
      </c>
    </row>
    <row r="36" spans="1:7" ht="52.8" outlineLevel="7" x14ac:dyDescent="0.3">
      <c r="A36" s="16" t="s">
        <v>11</v>
      </c>
      <c r="B36" s="17" t="s">
        <v>17</v>
      </c>
      <c r="C36" s="17" t="s">
        <v>20</v>
      </c>
      <c r="D36" s="16" t="s">
        <v>6</v>
      </c>
      <c r="E36" s="18" t="s">
        <v>326</v>
      </c>
      <c r="F36" s="9">
        <v>284.60000000000002</v>
      </c>
      <c r="G36" s="9">
        <v>284.60000000000002</v>
      </c>
    </row>
    <row r="37" spans="1:7" ht="26.4" outlineLevel="7" x14ac:dyDescent="0.3">
      <c r="A37" s="16" t="s">
        <v>11</v>
      </c>
      <c r="B37" s="17" t="s">
        <v>17</v>
      </c>
      <c r="C37" s="17" t="s">
        <v>20</v>
      </c>
      <c r="D37" s="16" t="s">
        <v>7</v>
      </c>
      <c r="E37" s="18" t="s">
        <v>327</v>
      </c>
      <c r="F37" s="9">
        <v>53.6</v>
      </c>
      <c r="G37" s="9">
        <v>52.3</v>
      </c>
    </row>
    <row r="38" spans="1:7" ht="39.6" outlineLevel="4" x14ac:dyDescent="0.3">
      <c r="A38" s="16" t="s">
        <v>11</v>
      </c>
      <c r="B38" s="17" t="s">
        <v>17</v>
      </c>
      <c r="C38" s="17" t="s">
        <v>14</v>
      </c>
      <c r="D38" s="16"/>
      <c r="E38" s="18" t="s">
        <v>332</v>
      </c>
      <c r="F38" s="9">
        <f>F39</f>
        <v>36416.9</v>
      </c>
      <c r="G38" s="9">
        <f t="shared" ref="G38" si="14">G39</f>
        <v>35488</v>
      </c>
    </row>
    <row r="39" spans="1:7" ht="26.4" outlineLevel="5" x14ac:dyDescent="0.3">
      <c r="A39" s="16" t="s">
        <v>11</v>
      </c>
      <c r="B39" s="17" t="s">
        <v>17</v>
      </c>
      <c r="C39" s="17" t="s">
        <v>15</v>
      </c>
      <c r="D39" s="16"/>
      <c r="E39" s="18" t="s">
        <v>333</v>
      </c>
      <c r="F39" s="9">
        <f>F40</f>
        <v>36416.9</v>
      </c>
      <c r="G39" s="9">
        <f t="shared" ref="G39" si="15">G40</f>
        <v>35488</v>
      </c>
    </row>
    <row r="40" spans="1:7" ht="52.8" outlineLevel="6" x14ac:dyDescent="0.3">
      <c r="A40" s="16" t="s">
        <v>11</v>
      </c>
      <c r="B40" s="17" t="s">
        <v>17</v>
      </c>
      <c r="C40" s="17" t="s">
        <v>22</v>
      </c>
      <c r="D40" s="16"/>
      <c r="E40" s="18" t="s">
        <v>339</v>
      </c>
      <c r="F40" s="9">
        <f>F41+F42+F44+F43</f>
        <v>36416.9</v>
      </c>
      <c r="G40" s="9">
        <f t="shared" ref="G40" si="16">G41+G42+G44+G43</f>
        <v>35488</v>
      </c>
    </row>
    <row r="41" spans="1:7" ht="52.8" outlineLevel="7" x14ac:dyDescent="0.3">
      <c r="A41" s="16" t="s">
        <v>11</v>
      </c>
      <c r="B41" s="17" t="s">
        <v>17</v>
      </c>
      <c r="C41" s="17" t="s">
        <v>22</v>
      </c>
      <c r="D41" s="16" t="s">
        <v>6</v>
      </c>
      <c r="E41" s="18" t="s">
        <v>326</v>
      </c>
      <c r="F41" s="9">
        <f>27032-25.6+586</f>
        <v>27592.400000000001</v>
      </c>
      <c r="G41" s="9">
        <v>27221.8</v>
      </c>
    </row>
    <row r="42" spans="1:7" ht="26.4" outlineLevel="7" x14ac:dyDescent="0.3">
      <c r="A42" s="16" t="s">
        <v>11</v>
      </c>
      <c r="B42" s="17" t="s">
        <v>17</v>
      </c>
      <c r="C42" s="17" t="s">
        <v>22</v>
      </c>
      <c r="D42" s="16" t="s">
        <v>7</v>
      </c>
      <c r="E42" s="18" t="s">
        <v>327</v>
      </c>
      <c r="F42" s="9">
        <f>9239-25-1700+329.9-70-20-2-1-1</f>
        <v>7749.9</v>
      </c>
      <c r="G42" s="9">
        <v>7191.6</v>
      </c>
    </row>
    <row r="43" spans="1:7" outlineLevel="7" x14ac:dyDescent="0.3">
      <c r="A43" s="16" t="s">
        <v>11</v>
      </c>
      <c r="B43" s="17" t="s">
        <v>17</v>
      </c>
      <c r="C43" s="17" t="s">
        <v>22</v>
      </c>
      <c r="D43" s="16">
        <v>300</v>
      </c>
      <c r="E43" s="18" t="s">
        <v>338</v>
      </c>
      <c r="F43" s="9">
        <v>25.6</v>
      </c>
      <c r="G43" s="9">
        <v>25.6</v>
      </c>
    </row>
    <row r="44" spans="1:7" outlineLevel="7" x14ac:dyDescent="0.3">
      <c r="A44" s="16" t="s">
        <v>11</v>
      </c>
      <c r="B44" s="17" t="s">
        <v>17</v>
      </c>
      <c r="C44" s="17" t="s">
        <v>22</v>
      </c>
      <c r="D44" s="16" t="s">
        <v>8</v>
      </c>
      <c r="E44" s="18" t="s">
        <v>328</v>
      </c>
      <c r="F44" s="9">
        <f>205+70+400+20+250+2+100+1+1</f>
        <v>1049</v>
      </c>
      <c r="G44" s="9">
        <v>1049</v>
      </c>
    </row>
    <row r="45" spans="1:7" outlineLevel="2" x14ac:dyDescent="0.3">
      <c r="A45" s="16" t="s">
        <v>11</v>
      </c>
      <c r="B45" s="17" t="s">
        <v>23</v>
      </c>
      <c r="C45" s="17"/>
      <c r="D45" s="16"/>
      <c r="E45" s="18" t="s">
        <v>285</v>
      </c>
      <c r="F45" s="9">
        <f>F46</f>
        <v>23.2</v>
      </c>
      <c r="G45" s="9">
        <f t="shared" ref="G45" si="17">G46</f>
        <v>2.2999999999999998</v>
      </c>
    </row>
    <row r="46" spans="1:7" ht="52.8" outlineLevel="3" x14ac:dyDescent="0.3">
      <c r="A46" s="16" t="s">
        <v>11</v>
      </c>
      <c r="B46" s="17" t="s">
        <v>23</v>
      </c>
      <c r="C46" s="17" t="s">
        <v>13</v>
      </c>
      <c r="D46" s="16"/>
      <c r="E46" s="18" t="s">
        <v>283</v>
      </c>
      <c r="F46" s="9">
        <f>F47</f>
        <v>23.2</v>
      </c>
      <c r="G46" s="9">
        <f t="shared" ref="G46" si="18">G47</f>
        <v>2.2999999999999998</v>
      </c>
    </row>
    <row r="47" spans="1:7" ht="52.8" outlineLevel="4" x14ac:dyDescent="0.3">
      <c r="A47" s="16" t="s">
        <v>11</v>
      </c>
      <c r="B47" s="17" t="s">
        <v>23</v>
      </c>
      <c r="C47" s="17" t="s">
        <v>18</v>
      </c>
      <c r="D47" s="16"/>
      <c r="E47" s="18" t="s">
        <v>335</v>
      </c>
      <c r="F47" s="9">
        <f>F48</f>
        <v>23.2</v>
      </c>
      <c r="G47" s="9">
        <f t="shared" ref="G47" si="19">G48</f>
        <v>2.2999999999999998</v>
      </c>
    </row>
    <row r="48" spans="1:7" ht="66" outlineLevel="5" x14ac:dyDescent="0.3">
      <c r="A48" s="16" t="s">
        <v>11</v>
      </c>
      <c r="B48" s="17" t="s">
        <v>23</v>
      </c>
      <c r="C48" s="17" t="s">
        <v>19</v>
      </c>
      <c r="D48" s="16"/>
      <c r="E48" s="18" t="s">
        <v>336</v>
      </c>
      <c r="F48" s="9">
        <f>F49</f>
        <v>23.2</v>
      </c>
      <c r="G48" s="9">
        <f t="shared" ref="G48" si="20">G49</f>
        <v>2.2999999999999998</v>
      </c>
    </row>
    <row r="49" spans="1:7" ht="52.8" outlineLevel="6" x14ac:dyDescent="0.3">
      <c r="A49" s="16" t="s">
        <v>11</v>
      </c>
      <c r="B49" s="17" t="s">
        <v>23</v>
      </c>
      <c r="C49" s="17" t="s">
        <v>24</v>
      </c>
      <c r="D49" s="16"/>
      <c r="E49" s="18" t="s">
        <v>645</v>
      </c>
      <c r="F49" s="9">
        <f>F50</f>
        <v>23.2</v>
      </c>
      <c r="G49" s="9">
        <f t="shared" ref="G49" si="21">G50</f>
        <v>2.2999999999999998</v>
      </c>
    </row>
    <row r="50" spans="1:7" ht="26.4" outlineLevel="7" x14ac:dyDescent="0.3">
      <c r="A50" s="16" t="s">
        <v>11</v>
      </c>
      <c r="B50" s="17" t="s">
        <v>23</v>
      </c>
      <c r="C50" s="17" t="s">
        <v>24</v>
      </c>
      <c r="D50" s="16" t="s">
        <v>7</v>
      </c>
      <c r="E50" s="18" t="s">
        <v>327</v>
      </c>
      <c r="F50" s="9">
        <v>23.2</v>
      </c>
      <c r="G50" s="9">
        <v>2.2999999999999998</v>
      </c>
    </row>
    <row r="51" spans="1:7" outlineLevel="7" x14ac:dyDescent="0.3">
      <c r="A51" s="16" t="s">
        <v>11</v>
      </c>
      <c r="B51" s="17" t="s">
        <v>667</v>
      </c>
      <c r="C51" s="17"/>
      <c r="D51" s="16"/>
      <c r="E51" s="18" t="s">
        <v>733</v>
      </c>
      <c r="F51" s="9">
        <f>F52</f>
        <v>130</v>
      </c>
      <c r="G51" s="9">
        <f t="shared" ref="G51" si="22">G52</f>
        <v>130</v>
      </c>
    </row>
    <row r="52" spans="1:7" ht="52.8" outlineLevel="7" x14ac:dyDescent="0.3">
      <c r="A52" s="16" t="s">
        <v>11</v>
      </c>
      <c r="B52" s="17" t="s">
        <v>667</v>
      </c>
      <c r="C52" s="17" t="s">
        <v>13</v>
      </c>
      <c r="D52" s="16"/>
      <c r="E52" s="18" t="s">
        <v>283</v>
      </c>
      <c r="F52" s="9">
        <f>F53</f>
        <v>130</v>
      </c>
      <c r="G52" s="9">
        <f t="shared" ref="G52" si="23">G53</f>
        <v>130</v>
      </c>
    </row>
    <row r="53" spans="1:7" ht="52.8" outlineLevel="7" x14ac:dyDescent="0.3">
      <c r="A53" s="16" t="s">
        <v>11</v>
      </c>
      <c r="B53" s="17" t="s">
        <v>667</v>
      </c>
      <c r="C53" s="17" t="s">
        <v>18</v>
      </c>
      <c r="D53" s="16"/>
      <c r="E53" s="18" t="s">
        <v>335</v>
      </c>
      <c r="F53" s="9">
        <f>F54</f>
        <v>130</v>
      </c>
      <c r="G53" s="9">
        <f t="shared" ref="G53" si="24">G54</f>
        <v>130</v>
      </c>
    </row>
    <row r="54" spans="1:7" ht="66" outlineLevel="7" x14ac:dyDescent="0.3">
      <c r="A54" s="16" t="s">
        <v>11</v>
      </c>
      <c r="B54" s="17" t="s">
        <v>667</v>
      </c>
      <c r="C54" s="17" t="s">
        <v>19</v>
      </c>
      <c r="D54" s="16"/>
      <c r="E54" s="18" t="s">
        <v>336</v>
      </c>
      <c r="F54" s="9">
        <f>F55</f>
        <v>130</v>
      </c>
      <c r="G54" s="9">
        <f t="shared" ref="G54" si="25">G55</f>
        <v>130</v>
      </c>
    </row>
    <row r="55" spans="1:7" outlineLevel="7" x14ac:dyDescent="0.3">
      <c r="A55" s="16" t="s">
        <v>11</v>
      </c>
      <c r="B55" s="17" t="s">
        <v>667</v>
      </c>
      <c r="C55" s="17" t="s">
        <v>731</v>
      </c>
      <c r="D55" s="16"/>
      <c r="E55" s="18" t="s">
        <v>732</v>
      </c>
      <c r="F55" s="9">
        <f>F56</f>
        <v>130</v>
      </c>
      <c r="G55" s="9">
        <f t="shared" ref="G55" si="26">G56</f>
        <v>130</v>
      </c>
    </row>
    <row r="56" spans="1:7" outlineLevel="7" x14ac:dyDescent="0.3">
      <c r="A56" s="16" t="s">
        <v>11</v>
      </c>
      <c r="B56" s="17" t="s">
        <v>667</v>
      </c>
      <c r="C56" s="17" t="s">
        <v>731</v>
      </c>
      <c r="D56" s="16">
        <v>800</v>
      </c>
      <c r="E56" s="18" t="s">
        <v>328</v>
      </c>
      <c r="F56" s="9">
        <v>130</v>
      </c>
      <c r="G56" s="9">
        <v>130</v>
      </c>
    </row>
    <row r="57" spans="1:7" outlineLevel="2" x14ac:dyDescent="0.3">
      <c r="A57" s="16" t="s">
        <v>11</v>
      </c>
      <c r="B57" s="17" t="s">
        <v>25</v>
      </c>
      <c r="C57" s="17"/>
      <c r="D57" s="16"/>
      <c r="E57" s="18" t="s">
        <v>286</v>
      </c>
      <c r="F57" s="9">
        <f>F58</f>
        <v>300</v>
      </c>
      <c r="G57" s="9">
        <f t="shared" ref="G57" si="27">G58</f>
        <v>0</v>
      </c>
    </row>
    <row r="58" spans="1:7" outlineLevel="3" x14ac:dyDescent="0.3">
      <c r="A58" s="16" t="s">
        <v>11</v>
      </c>
      <c r="B58" s="17" t="s">
        <v>25</v>
      </c>
      <c r="C58" s="17" t="s">
        <v>3</v>
      </c>
      <c r="D58" s="16"/>
      <c r="E58" s="18" t="s">
        <v>281</v>
      </c>
      <c r="F58" s="9">
        <f>F59</f>
        <v>300</v>
      </c>
      <c r="G58" s="9">
        <f t="shared" ref="G58" si="28">G59</f>
        <v>0</v>
      </c>
    </row>
    <row r="59" spans="1:7" outlineLevel="4" x14ac:dyDescent="0.3">
      <c r="A59" s="16" t="s">
        <v>11</v>
      </c>
      <c r="B59" s="17" t="s">
        <v>25</v>
      </c>
      <c r="C59" s="17" t="s">
        <v>26</v>
      </c>
      <c r="D59" s="16"/>
      <c r="E59" s="18" t="s">
        <v>286</v>
      </c>
      <c r="F59" s="9">
        <f>F60</f>
        <v>300</v>
      </c>
      <c r="G59" s="9">
        <f t="shared" ref="G59" si="29">G60</f>
        <v>0</v>
      </c>
    </row>
    <row r="60" spans="1:7" ht="26.4" outlineLevel="6" x14ac:dyDescent="0.3">
      <c r="A60" s="16" t="s">
        <v>11</v>
      </c>
      <c r="B60" s="17" t="s">
        <v>25</v>
      </c>
      <c r="C60" s="17" t="s">
        <v>27</v>
      </c>
      <c r="D60" s="16"/>
      <c r="E60" s="18" t="s">
        <v>341</v>
      </c>
      <c r="F60" s="9">
        <f>F61</f>
        <v>300</v>
      </c>
      <c r="G60" s="9">
        <f t="shared" ref="G60" si="30">G61</f>
        <v>0</v>
      </c>
    </row>
    <row r="61" spans="1:7" outlineLevel="7" x14ac:dyDescent="0.3">
      <c r="A61" s="16" t="s">
        <v>11</v>
      </c>
      <c r="B61" s="17" t="s">
        <v>25</v>
      </c>
      <c r="C61" s="17" t="s">
        <v>27</v>
      </c>
      <c r="D61" s="16" t="s">
        <v>8</v>
      </c>
      <c r="E61" s="18" t="s">
        <v>328</v>
      </c>
      <c r="F61" s="9">
        <v>300</v>
      </c>
      <c r="G61" s="9">
        <v>0</v>
      </c>
    </row>
    <row r="62" spans="1:7" outlineLevel="2" x14ac:dyDescent="0.3">
      <c r="A62" s="16" t="s">
        <v>11</v>
      </c>
      <c r="B62" s="17" t="s">
        <v>28</v>
      </c>
      <c r="C62" s="17"/>
      <c r="D62" s="16"/>
      <c r="E62" s="18" t="s">
        <v>287</v>
      </c>
      <c r="F62" s="9">
        <f>F63+F72+F90</f>
        <v>5664.9000000000005</v>
      </c>
      <c r="G62" s="9">
        <f>G63+G72+G90</f>
        <v>3350.7</v>
      </c>
    </row>
    <row r="63" spans="1:7" ht="52.8" outlineLevel="3" x14ac:dyDescent="0.3">
      <c r="A63" s="16" t="s">
        <v>11</v>
      </c>
      <c r="B63" s="17" t="s">
        <v>28</v>
      </c>
      <c r="C63" s="17" t="s">
        <v>29</v>
      </c>
      <c r="D63" s="16"/>
      <c r="E63" s="18" t="s">
        <v>621</v>
      </c>
      <c r="F63" s="9">
        <f>F64</f>
        <v>2421</v>
      </c>
      <c r="G63" s="9">
        <f t="shared" ref="G63" si="31">G64</f>
        <v>1926.8</v>
      </c>
    </row>
    <row r="64" spans="1:7" ht="26.4" outlineLevel="4" x14ac:dyDescent="0.3">
      <c r="A64" s="16" t="s">
        <v>11</v>
      </c>
      <c r="B64" s="17" t="s">
        <v>28</v>
      </c>
      <c r="C64" s="17" t="s">
        <v>30</v>
      </c>
      <c r="D64" s="16"/>
      <c r="E64" s="18" t="s">
        <v>342</v>
      </c>
      <c r="F64" s="9">
        <f>F65</f>
        <v>2421</v>
      </c>
      <c r="G64" s="9">
        <f t="shared" ref="G64" si="32">G65</f>
        <v>1926.8</v>
      </c>
    </row>
    <row r="65" spans="1:7" ht="39.6" outlineLevel="5" x14ac:dyDescent="0.3">
      <c r="A65" s="16" t="s">
        <v>11</v>
      </c>
      <c r="B65" s="17" t="s">
        <v>28</v>
      </c>
      <c r="C65" s="17" t="s">
        <v>31</v>
      </c>
      <c r="D65" s="16"/>
      <c r="E65" s="18" t="s">
        <v>344</v>
      </c>
      <c r="F65" s="9">
        <f>F66+F68+F70</f>
        <v>2421</v>
      </c>
      <c r="G65" s="9">
        <f t="shared" ref="G65" si="33">G66+G68+G70</f>
        <v>1926.8</v>
      </c>
    </row>
    <row r="66" spans="1:7" ht="39.6" outlineLevel="6" x14ac:dyDescent="0.3">
      <c r="A66" s="16" t="s">
        <v>11</v>
      </c>
      <c r="B66" s="17" t="s">
        <v>28</v>
      </c>
      <c r="C66" s="17" t="s">
        <v>32</v>
      </c>
      <c r="D66" s="16"/>
      <c r="E66" s="18" t="s">
        <v>345</v>
      </c>
      <c r="F66" s="9">
        <f>F67</f>
        <v>160</v>
      </c>
      <c r="G66" s="9">
        <f t="shared" ref="G66" si="34">G67</f>
        <v>79</v>
      </c>
    </row>
    <row r="67" spans="1:7" ht="26.4" outlineLevel="7" x14ac:dyDescent="0.3">
      <c r="A67" s="16" t="s">
        <v>11</v>
      </c>
      <c r="B67" s="17" t="s">
        <v>28</v>
      </c>
      <c r="C67" s="17" t="s">
        <v>32</v>
      </c>
      <c r="D67" s="16" t="s">
        <v>7</v>
      </c>
      <c r="E67" s="18" t="s">
        <v>327</v>
      </c>
      <c r="F67" s="9">
        <v>160</v>
      </c>
      <c r="G67" s="9">
        <v>79</v>
      </c>
    </row>
    <row r="68" spans="1:7" ht="52.8" outlineLevel="6" x14ac:dyDescent="0.3">
      <c r="A68" s="16" t="s">
        <v>11</v>
      </c>
      <c r="B68" s="17" t="s">
        <v>28</v>
      </c>
      <c r="C68" s="17" t="s">
        <v>33</v>
      </c>
      <c r="D68" s="16"/>
      <c r="E68" s="18" t="s">
        <v>346</v>
      </c>
      <c r="F68" s="9">
        <f>F69</f>
        <v>209</v>
      </c>
      <c r="G68" s="9">
        <f t="shared" ref="G68" si="35">G69</f>
        <v>104.5</v>
      </c>
    </row>
    <row r="69" spans="1:7" ht="26.4" outlineLevel="7" x14ac:dyDescent="0.3">
      <c r="A69" s="16" t="s">
        <v>11</v>
      </c>
      <c r="B69" s="17" t="s">
        <v>28</v>
      </c>
      <c r="C69" s="17" t="s">
        <v>33</v>
      </c>
      <c r="D69" s="16" t="s">
        <v>7</v>
      </c>
      <c r="E69" s="18" t="s">
        <v>327</v>
      </c>
      <c r="F69" s="9">
        <v>209</v>
      </c>
      <c r="G69" s="9">
        <v>104.5</v>
      </c>
    </row>
    <row r="70" spans="1:7" ht="26.4" outlineLevel="6" x14ac:dyDescent="0.3">
      <c r="A70" s="16" t="s">
        <v>11</v>
      </c>
      <c r="B70" s="17" t="s">
        <v>28</v>
      </c>
      <c r="C70" s="17" t="s">
        <v>34</v>
      </c>
      <c r="D70" s="16"/>
      <c r="E70" s="18" t="s">
        <v>347</v>
      </c>
      <c r="F70" s="9">
        <f>F71</f>
        <v>2052</v>
      </c>
      <c r="G70" s="9">
        <f t="shared" ref="G70" si="36">G71</f>
        <v>1743.3</v>
      </c>
    </row>
    <row r="71" spans="1:7" ht="26.4" outlineLevel="7" x14ac:dyDescent="0.3">
      <c r="A71" s="16" t="s">
        <v>11</v>
      </c>
      <c r="B71" s="17" t="s">
        <v>28</v>
      </c>
      <c r="C71" s="17" t="s">
        <v>34</v>
      </c>
      <c r="D71" s="16" t="s">
        <v>7</v>
      </c>
      <c r="E71" s="18" t="s">
        <v>327</v>
      </c>
      <c r="F71" s="9">
        <f>2100-148+100</f>
        <v>2052</v>
      </c>
      <c r="G71" s="9">
        <v>1743.3</v>
      </c>
    </row>
    <row r="72" spans="1:7" ht="52.8" outlineLevel="3" x14ac:dyDescent="0.3">
      <c r="A72" s="16" t="s">
        <v>11</v>
      </c>
      <c r="B72" s="17" t="s">
        <v>28</v>
      </c>
      <c r="C72" s="17" t="s">
        <v>13</v>
      </c>
      <c r="D72" s="16"/>
      <c r="E72" s="18" t="s">
        <v>283</v>
      </c>
      <c r="F72" s="9">
        <f>F73+F84</f>
        <v>1654.1000000000001</v>
      </c>
      <c r="G72" s="9">
        <f>G73+G84</f>
        <v>1271.9000000000001</v>
      </c>
    </row>
    <row r="73" spans="1:7" ht="52.8" outlineLevel="4" x14ac:dyDescent="0.3">
      <c r="A73" s="16" t="s">
        <v>11</v>
      </c>
      <c r="B73" s="17" t="s">
        <v>28</v>
      </c>
      <c r="C73" s="17" t="s">
        <v>18</v>
      </c>
      <c r="D73" s="16"/>
      <c r="E73" s="18" t="s">
        <v>335</v>
      </c>
      <c r="F73" s="9">
        <f>F74</f>
        <v>1254.1000000000001</v>
      </c>
      <c r="G73" s="9">
        <f t="shared" ref="G73" si="37">G74</f>
        <v>913.2</v>
      </c>
    </row>
    <row r="74" spans="1:7" ht="66" outlineLevel="5" x14ac:dyDescent="0.3">
      <c r="A74" s="16" t="s">
        <v>11</v>
      </c>
      <c r="B74" s="17" t="s">
        <v>28</v>
      </c>
      <c r="C74" s="17" t="s">
        <v>19</v>
      </c>
      <c r="D74" s="16"/>
      <c r="E74" s="18" t="s">
        <v>336</v>
      </c>
      <c r="F74" s="9">
        <f>F75+F78+F80+F82</f>
        <v>1254.1000000000001</v>
      </c>
      <c r="G74" s="9">
        <f>G75+G78+G80+G82</f>
        <v>913.2</v>
      </c>
    </row>
    <row r="75" spans="1:7" ht="66" outlineLevel="6" x14ac:dyDescent="0.3">
      <c r="A75" s="16" t="s">
        <v>11</v>
      </c>
      <c r="B75" s="17" t="s">
        <v>28</v>
      </c>
      <c r="C75" s="17" t="s">
        <v>37</v>
      </c>
      <c r="D75" s="16"/>
      <c r="E75" s="18" t="s">
        <v>351</v>
      </c>
      <c r="F75" s="9">
        <f>F76+F77</f>
        <v>199.8</v>
      </c>
      <c r="G75" s="9">
        <f t="shared" ref="G75" si="38">G76+G77</f>
        <v>78.3</v>
      </c>
    </row>
    <row r="76" spans="1:7" ht="52.8" outlineLevel="7" x14ac:dyDescent="0.3">
      <c r="A76" s="16" t="s">
        <v>11</v>
      </c>
      <c r="B76" s="17" t="s">
        <v>28</v>
      </c>
      <c r="C76" s="17" t="s">
        <v>37</v>
      </c>
      <c r="D76" s="16" t="s">
        <v>6</v>
      </c>
      <c r="E76" s="18" t="s">
        <v>326</v>
      </c>
      <c r="F76" s="9">
        <v>167.9</v>
      </c>
      <c r="G76" s="9">
        <v>78.3</v>
      </c>
    </row>
    <row r="77" spans="1:7" ht="26.4" outlineLevel="7" x14ac:dyDescent="0.3">
      <c r="A77" s="16" t="s">
        <v>11</v>
      </c>
      <c r="B77" s="17" t="s">
        <v>28</v>
      </c>
      <c r="C77" s="17" t="s">
        <v>37</v>
      </c>
      <c r="D77" s="16" t="s">
        <v>7</v>
      </c>
      <c r="E77" s="18" t="s">
        <v>327</v>
      </c>
      <c r="F77" s="9">
        <v>31.9</v>
      </c>
      <c r="G77" s="9">
        <v>0</v>
      </c>
    </row>
    <row r="78" spans="1:7" outlineLevel="6" x14ac:dyDescent="0.3">
      <c r="A78" s="16" t="s">
        <v>11</v>
      </c>
      <c r="B78" s="17" t="s">
        <v>28</v>
      </c>
      <c r="C78" s="17" t="s">
        <v>38</v>
      </c>
      <c r="D78" s="16"/>
      <c r="E78" s="18" t="s">
        <v>352</v>
      </c>
      <c r="F78" s="9">
        <f>F79</f>
        <v>220</v>
      </c>
      <c r="G78" s="9">
        <f t="shared" ref="G78" si="39">G79</f>
        <v>220</v>
      </c>
    </row>
    <row r="79" spans="1:7" ht="26.4" outlineLevel="7" x14ac:dyDescent="0.3">
      <c r="A79" s="16" t="s">
        <v>11</v>
      </c>
      <c r="B79" s="17" t="s">
        <v>28</v>
      </c>
      <c r="C79" s="17" t="s">
        <v>38</v>
      </c>
      <c r="D79" s="16" t="s">
        <v>39</v>
      </c>
      <c r="E79" s="18" t="s">
        <v>353</v>
      </c>
      <c r="F79" s="9">
        <v>220</v>
      </c>
      <c r="G79" s="9">
        <v>220</v>
      </c>
    </row>
    <row r="80" spans="1:7" ht="39.6" outlineLevel="6" x14ac:dyDescent="0.3">
      <c r="A80" s="16" t="s">
        <v>11</v>
      </c>
      <c r="B80" s="17" t="s">
        <v>28</v>
      </c>
      <c r="C80" s="17" t="s">
        <v>40</v>
      </c>
      <c r="D80" s="16"/>
      <c r="E80" s="18" t="s">
        <v>354</v>
      </c>
      <c r="F80" s="9">
        <f>F81</f>
        <v>470.1</v>
      </c>
      <c r="G80" s="9">
        <f t="shared" ref="G80" si="40">G81</f>
        <v>425.8</v>
      </c>
    </row>
    <row r="81" spans="1:7" ht="26.4" outlineLevel="7" x14ac:dyDescent="0.3">
      <c r="A81" s="16" t="s">
        <v>11</v>
      </c>
      <c r="B81" s="17" t="s">
        <v>28</v>
      </c>
      <c r="C81" s="17" t="s">
        <v>40</v>
      </c>
      <c r="D81" s="16" t="s">
        <v>7</v>
      </c>
      <c r="E81" s="18" t="s">
        <v>327</v>
      </c>
      <c r="F81" s="9">
        <v>470.1</v>
      </c>
      <c r="G81" s="9">
        <v>425.8</v>
      </c>
    </row>
    <row r="82" spans="1:7" ht="39.6" outlineLevel="7" x14ac:dyDescent="0.3">
      <c r="A82" s="16" t="s">
        <v>11</v>
      </c>
      <c r="B82" s="17" t="s">
        <v>28</v>
      </c>
      <c r="C82" s="17" t="s">
        <v>662</v>
      </c>
      <c r="D82" s="16"/>
      <c r="E82" s="18" t="s">
        <v>663</v>
      </c>
      <c r="F82" s="9">
        <f>F83</f>
        <v>364.2</v>
      </c>
      <c r="G82" s="9">
        <f t="shared" ref="G82" si="41">G83</f>
        <v>189.1</v>
      </c>
    </row>
    <row r="83" spans="1:7" ht="26.4" outlineLevel="7" x14ac:dyDescent="0.3">
      <c r="A83" s="16" t="s">
        <v>11</v>
      </c>
      <c r="B83" s="17" t="s">
        <v>28</v>
      </c>
      <c r="C83" s="17" t="s">
        <v>662</v>
      </c>
      <c r="D83" s="16">
        <v>200</v>
      </c>
      <c r="E83" s="18" t="s">
        <v>327</v>
      </c>
      <c r="F83" s="9">
        <f>369.5-5.3</f>
        <v>364.2</v>
      </c>
      <c r="G83" s="9">
        <v>189.1</v>
      </c>
    </row>
    <row r="84" spans="1:7" ht="39.6" outlineLevel="4" x14ac:dyDescent="0.3">
      <c r="A84" s="16" t="s">
        <v>11</v>
      </c>
      <c r="B84" s="17" t="s">
        <v>28</v>
      </c>
      <c r="C84" s="17" t="s">
        <v>41</v>
      </c>
      <c r="D84" s="16"/>
      <c r="E84" s="18" t="s">
        <v>355</v>
      </c>
      <c r="F84" s="9">
        <f>F85</f>
        <v>400</v>
      </c>
      <c r="G84" s="9">
        <f t="shared" ref="G84" si="42">G85</f>
        <v>358.70000000000005</v>
      </c>
    </row>
    <row r="85" spans="1:7" ht="26.4" outlineLevel="5" x14ac:dyDescent="0.3">
      <c r="A85" s="16" t="s">
        <v>11</v>
      </c>
      <c r="B85" s="17" t="s">
        <v>28</v>
      </c>
      <c r="C85" s="17" t="s">
        <v>42</v>
      </c>
      <c r="D85" s="16"/>
      <c r="E85" s="18" t="s">
        <v>356</v>
      </c>
      <c r="F85" s="9">
        <f>F86+F88</f>
        <v>400</v>
      </c>
      <c r="G85" s="9">
        <f t="shared" ref="G85" si="43">G86+G88</f>
        <v>358.70000000000005</v>
      </c>
    </row>
    <row r="86" spans="1:7" ht="39.6" outlineLevel="6" x14ac:dyDescent="0.3">
      <c r="A86" s="16" t="s">
        <v>11</v>
      </c>
      <c r="B86" s="17" t="s">
        <v>28</v>
      </c>
      <c r="C86" s="17" t="s">
        <v>43</v>
      </c>
      <c r="D86" s="16"/>
      <c r="E86" s="18" t="s">
        <v>357</v>
      </c>
      <c r="F86" s="9">
        <f>F87</f>
        <v>181</v>
      </c>
      <c r="G86" s="9">
        <f t="shared" ref="G86" si="44">G87</f>
        <v>158.30000000000001</v>
      </c>
    </row>
    <row r="87" spans="1:7" ht="26.4" outlineLevel="7" x14ac:dyDescent="0.3">
      <c r="A87" s="16" t="s">
        <v>11</v>
      </c>
      <c r="B87" s="17" t="s">
        <v>28</v>
      </c>
      <c r="C87" s="17" t="s">
        <v>43</v>
      </c>
      <c r="D87" s="16" t="s">
        <v>7</v>
      </c>
      <c r="E87" s="18" t="s">
        <v>327</v>
      </c>
      <c r="F87" s="9">
        <f>200-19</f>
        <v>181</v>
      </c>
      <c r="G87" s="9">
        <v>158.30000000000001</v>
      </c>
    </row>
    <row r="88" spans="1:7" ht="39.6" outlineLevel="6" x14ac:dyDescent="0.3">
      <c r="A88" s="16" t="s">
        <v>11</v>
      </c>
      <c r="B88" s="17" t="s">
        <v>28</v>
      </c>
      <c r="C88" s="17" t="s">
        <v>44</v>
      </c>
      <c r="D88" s="16"/>
      <c r="E88" s="18" t="s">
        <v>358</v>
      </c>
      <c r="F88" s="9">
        <f>F89</f>
        <v>219</v>
      </c>
      <c r="G88" s="9">
        <f t="shared" ref="G88" si="45">G89</f>
        <v>200.4</v>
      </c>
    </row>
    <row r="89" spans="1:7" ht="26.4" outlineLevel="7" x14ac:dyDescent="0.3">
      <c r="A89" s="16" t="s">
        <v>11</v>
      </c>
      <c r="B89" s="17" t="s">
        <v>28</v>
      </c>
      <c r="C89" s="17" t="s">
        <v>44</v>
      </c>
      <c r="D89" s="16" t="s">
        <v>7</v>
      </c>
      <c r="E89" s="18" t="s">
        <v>327</v>
      </c>
      <c r="F89" s="9">
        <f>200+19</f>
        <v>219</v>
      </c>
      <c r="G89" s="9">
        <v>200.4</v>
      </c>
    </row>
    <row r="90" spans="1:7" ht="39.6" outlineLevel="3" x14ac:dyDescent="0.3">
      <c r="A90" s="16" t="s">
        <v>11</v>
      </c>
      <c r="B90" s="17" t="s">
        <v>28</v>
      </c>
      <c r="C90" s="17" t="s">
        <v>51</v>
      </c>
      <c r="D90" s="16"/>
      <c r="E90" s="59" t="s">
        <v>570</v>
      </c>
      <c r="F90" s="9">
        <f>F91+F95</f>
        <v>1589.8</v>
      </c>
      <c r="G90" s="9">
        <f t="shared" ref="G90" si="46">G91+G95</f>
        <v>152</v>
      </c>
    </row>
    <row r="91" spans="1:7" ht="39.6" outlineLevel="4" x14ac:dyDescent="0.3">
      <c r="A91" s="16" t="s">
        <v>11</v>
      </c>
      <c r="B91" s="17" t="s">
        <v>28</v>
      </c>
      <c r="C91" s="17" t="s">
        <v>52</v>
      </c>
      <c r="D91" s="16"/>
      <c r="E91" s="59" t="s">
        <v>648</v>
      </c>
      <c r="F91" s="9">
        <f>F92</f>
        <v>760</v>
      </c>
      <c r="G91" s="9">
        <f t="shared" ref="G91" si="47">G92</f>
        <v>152</v>
      </c>
    </row>
    <row r="92" spans="1:7" ht="26.4" outlineLevel="5" x14ac:dyDescent="0.3">
      <c r="A92" s="16" t="s">
        <v>11</v>
      </c>
      <c r="B92" s="17" t="s">
        <v>28</v>
      </c>
      <c r="C92" s="17" t="s">
        <v>53</v>
      </c>
      <c r="D92" s="16"/>
      <c r="E92" s="59" t="s">
        <v>364</v>
      </c>
      <c r="F92" s="9">
        <f>F93</f>
        <v>760</v>
      </c>
      <c r="G92" s="9">
        <f t="shared" ref="G92:G93" si="48">G93</f>
        <v>152</v>
      </c>
    </row>
    <row r="93" spans="1:7" ht="39.6" outlineLevel="6" x14ac:dyDescent="0.3">
      <c r="A93" s="16" t="s">
        <v>11</v>
      </c>
      <c r="B93" s="17" t="s">
        <v>28</v>
      </c>
      <c r="C93" s="17" t="s">
        <v>54</v>
      </c>
      <c r="D93" s="16"/>
      <c r="E93" s="59" t="s">
        <v>580</v>
      </c>
      <c r="F93" s="9">
        <f>F94</f>
        <v>760</v>
      </c>
      <c r="G93" s="9">
        <f t="shared" si="48"/>
        <v>152</v>
      </c>
    </row>
    <row r="94" spans="1:7" ht="26.4" outlineLevel="7" x14ac:dyDescent="0.3">
      <c r="A94" s="16" t="s">
        <v>11</v>
      </c>
      <c r="B94" s="17" t="s">
        <v>28</v>
      </c>
      <c r="C94" s="17" t="s">
        <v>54</v>
      </c>
      <c r="D94" s="16" t="s">
        <v>7</v>
      </c>
      <c r="E94" s="59" t="s">
        <v>327</v>
      </c>
      <c r="F94" s="9">
        <f>760</f>
        <v>760</v>
      </c>
      <c r="G94" s="9">
        <v>152</v>
      </c>
    </row>
    <row r="95" spans="1:7" ht="52.8" outlineLevel="4" x14ac:dyDescent="0.3">
      <c r="A95" s="16" t="s">
        <v>11</v>
      </c>
      <c r="B95" s="17" t="s">
        <v>28</v>
      </c>
      <c r="C95" s="17" t="s">
        <v>55</v>
      </c>
      <c r="D95" s="16"/>
      <c r="E95" s="59" t="s">
        <v>572</v>
      </c>
      <c r="F95" s="9">
        <f>F96</f>
        <v>829.8</v>
      </c>
      <c r="G95" s="9">
        <f t="shared" ref="G95" si="49">G96</f>
        <v>0</v>
      </c>
    </row>
    <row r="96" spans="1:7" ht="65.25" customHeight="1" outlineLevel="4" x14ac:dyDescent="0.3">
      <c r="A96" s="16" t="s">
        <v>11</v>
      </c>
      <c r="B96" s="17" t="s">
        <v>28</v>
      </c>
      <c r="C96" s="17" t="s">
        <v>561</v>
      </c>
      <c r="D96" s="16"/>
      <c r="E96" s="59" t="s">
        <v>581</v>
      </c>
      <c r="F96" s="9">
        <f>F97</f>
        <v>829.8</v>
      </c>
      <c r="G96" s="9">
        <f t="shared" ref="G96:G97" si="50">G97</f>
        <v>0</v>
      </c>
    </row>
    <row r="97" spans="1:7" ht="52.8" outlineLevel="4" x14ac:dyDescent="0.3">
      <c r="A97" s="16" t="s">
        <v>11</v>
      </c>
      <c r="B97" s="17" t="s">
        <v>28</v>
      </c>
      <c r="C97" s="17" t="s">
        <v>563</v>
      </c>
      <c r="D97" s="16"/>
      <c r="E97" s="59" t="s">
        <v>649</v>
      </c>
      <c r="F97" s="9">
        <f>F98</f>
        <v>829.8</v>
      </c>
      <c r="G97" s="9">
        <f t="shared" si="50"/>
        <v>0</v>
      </c>
    </row>
    <row r="98" spans="1:7" ht="26.4" outlineLevel="4" x14ac:dyDescent="0.3">
      <c r="A98" s="16" t="s">
        <v>11</v>
      </c>
      <c r="B98" s="17" t="s">
        <v>28</v>
      </c>
      <c r="C98" s="17" t="s">
        <v>563</v>
      </c>
      <c r="D98" s="16" t="s">
        <v>7</v>
      </c>
      <c r="E98" s="59" t="s">
        <v>327</v>
      </c>
      <c r="F98" s="9">
        <v>829.8</v>
      </c>
      <c r="G98" s="9">
        <v>0</v>
      </c>
    </row>
    <row r="99" spans="1:7" ht="26.4" outlineLevel="1" x14ac:dyDescent="0.3">
      <c r="A99" s="16" t="s">
        <v>11</v>
      </c>
      <c r="B99" s="17" t="s">
        <v>57</v>
      </c>
      <c r="C99" s="17"/>
      <c r="D99" s="16"/>
      <c r="E99" s="18" t="s">
        <v>272</v>
      </c>
      <c r="F99" s="9">
        <f>F100+F107+F129</f>
        <v>3001.5</v>
      </c>
      <c r="G99" s="9">
        <f>G100+G107+G129</f>
        <v>2911.4</v>
      </c>
    </row>
    <row r="100" spans="1:7" outlineLevel="2" x14ac:dyDescent="0.3">
      <c r="A100" s="16" t="s">
        <v>11</v>
      </c>
      <c r="B100" s="17" t="s">
        <v>58</v>
      </c>
      <c r="C100" s="17"/>
      <c r="D100" s="16"/>
      <c r="E100" s="18" t="s">
        <v>290</v>
      </c>
      <c r="F100" s="9">
        <f>F101</f>
        <v>836</v>
      </c>
      <c r="G100" s="9">
        <f t="shared" ref="G100:G103" si="51">G101</f>
        <v>836</v>
      </c>
    </row>
    <row r="101" spans="1:7" ht="52.8" outlineLevel="3" x14ac:dyDescent="0.3">
      <c r="A101" s="16" t="s">
        <v>11</v>
      </c>
      <c r="B101" s="17" t="s">
        <v>58</v>
      </c>
      <c r="C101" s="17" t="s">
        <v>13</v>
      </c>
      <c r="D101" s="16"/>
      <c r="E101" s="18" t="s">
        <v>283</v>
      </c>
      <c r="F101" s="9">
        <f>F102</f>
        <v>836</v>
      </c>
      <c r="G101" s="9">
        <f t="shared" si="51"/>
        <v>836</v>
      </c>
    </row>
    <row r="102" spans="1:7" ht="52.8" outlineLevel="4" x14ac:dyDescent="0.3">
      <c r="A102" s="16" t="s">
        <v>11</v>
      </c>
      <c r="B102" s="17" t="s">
        <v>58</v>
      </c>
      <c r="C102" s="17" t="s">
        <v>18</v>
      </c>
      <c r="D102" s="16"/>
      <c r="E102" s="18" t="s">
        <v>335</v>
      </c>
      <c r="F102" s="9">
        <f>F103</f>
        <v>836</v>
      </c>
      <c r="G102" s="9">
        <f t="shared" si="51"/>
        <v>836</v>
      </c>
    </row>
    <row r="103" spans="1:7" ht="66" outlineLevel="5" x14ac:dyDescent="0.3">
      <c r="A103" s="16" t="s">
        <v>11</v>
      </c>
      <c r="B103" s="17" t="s">
        <v>58</v>
      </c>
      <c r="C103" s="17" t="s">
        <v>19</v>
      </c>
      <c r="D103" s="16"/>
      <c r="E103" s="18" t="s">
        <v>336</v>
      </c>
      <c r="F103" s="9">
        <f>F104</f>
        <v>836</v>
      </c>
      <c r="G103" s="9">
        <f t="shared" si="51"/>
        <v>836</v>
      </c>
    </row>
    <row r="104" spans="1:7" ht="39.6" outlineLevel="6" x14ac:dyDescent="0.3">
      <c r="A104" s="16" t="s">
        <v>11</v>
      </c>
      <c r="B104" s="17" t="s">
        <v>58</v>
      </c>
      <c r="C104" s="17" t="s">
        <v>619</v>
      </c>
      <c r="D104" s="16"/>
      <c r="E104" s="18" t="s">
        <v>373</v>
      </c>
      <c r="F104" s="9">
        <f>F105+F106</f>
        <v>836</v>
      </c>
      <c r="G104" s="9">
        <f t="shared" ref="G104" si="52">G105+G106</f>
        <v>836</v>
      </c>
    </row>
    <row r="105" spans="1:7" ht="52.8" outlineLevel="7" x14ac:dyDescent="0.3">
      <c r="A105" s="16" t="s">
        <v>11</v>
      </c>
      <c r="B105" s="17" t="s">
        <v>58</v>
      </c>
      <c r="C105" s="17" t="s">
        <v>619</v>
      </c>
      <c r="D105" s="16" t="s">
        <v>6</v>
      </c>
      <c r="E105" s="18" t="s">
        <v>326</v>
      </c>
      <c r="F105" s="9">
        <f>836-15.3</f>
        <v>820.7</v>
      </c>
      <c r="G105" s="9">
        <v>820.7</v>
      </c>
    </row>
    <row r="106" spans="1:7" ht="26.4" outlineLevel="7" x14ac:dyDescent="0.3">
      <c r="A106" s="16" t="s">
        <v>11</v>
      </c>
      <c r="B106" s="17" t="s">
        <v>58</v>
      </c>
      <c r="C106" s="17" t="s">
        <v>619</v>
      </c>
      <c r="D106" s="16">
        <v>200</v>
      </c>
      <c r="E106" s="59" t="s">
        <v>327</v>
      </c>
      <c r="F106" s="9">
        <v>15.3</v>
      </c>
      <c r="G106" s="9">
        <v>15.3</v>
      </c>
    </row>
    <row r="107" spans="1:7" ht="38.25" customHeight="1" outlineLevel="2" x14ac:dyDescent="0.3">
      <c r="A107" s="16" t="s">
        <v>11</v>
      </c>
      <c r="B107" s="17" t="s">
        <v>64</v>
      </c>
      <c r="C107" s="17"/>
      <c r="D107" s="16"/>
      <c r="E107" s="18" t="s">
        <v>669</v>
      </c>
      <c r="F107" s="9">
        <f>F108</f>
        <v>2070.5</v>
      </c>
      <c r="G107" s="9">
        <f t="shared" ref="G107" si="53">G108</f>
        <v>1982.4</v>
      </c>
    </row>
    <row r="108" spans="1:7" ht="66" outlineLevel="3" x14ac:dyDescent="0.3">
      <c r="A108" s="16" t="s">
        <v>11</v>
      </c>
      <c r="B108" s="17" t="s">
        <v>64</v>
      </c>
      <c r="C108" s="17" t="s">
        <v>60</v>
      </c>
      <c r="D108" s="16"/>
      <c r="E108" s="18" t="s">
        <v>291</v>
      </c>
      <c r="F108" s="9">
        <f>F114+F118+F109</f>
        <v>2070.5</v>
      </c>
      <c r="G108" s="9">
        <f t="shared" ref="G108" si="54">G114+G118+G109</f>
        <v>1982.4</v>
      </c>
    </row>
    <row r="109" spans="1:7" ht="52.8" outlineLevel="4" x14ac:dyDescent="0.3">
      <c r="A109" s="16" t="s">
        <v>11</v>
      </c>
      <c r="B109" s="17" t="s">
        <v>64</v>
      </c>
      <c r="C109" s="17" t="s">
        <v>61</v>
      </c>
      <c r="D109" s="16"/>
      <c r="E109" s="18" t="s">
        <v>374</v>
      </c>
      <c r="F109" s="9">
        <f>F110</f>
        <v>1920.5</v>
      </c>
      <c r="G109" s="9">
        <f t="shared" ref="G109:G110" si="55">G110</f>
        <v>1887</v>
      </c>
    </row>
    <row r="110" spans="1:7" ht="39.6" outlineLevel="5" x14ac:dyDescent="0.3">
      <c r="A110" s="16" t="s">
        <v>11</v>
      </c>
      <c r="B110" s="17" t="s">
        <v>64</v>
      </c>
      <c r="C110" s="17" t="s">
        <v>62</v>
      </c>
      <c r="D110" s="16"/>
      <c r="E110" s="18" t="s">
        <v>375</v>
      </c>
      <c r="F110" s="9">
        <f>F111</f>
        <v>1920.5</v>
      </c>
      <c r="G110" s="9">
        <f t="shared" si="55"/>
        <v>1887</v>
      </c>
    </row>
    <row r="111" spans="1:7" ht="26.4" outlineLevel="6" x14ac:dyDescent="0.3">
      <c r="A111" s="16" t="s">
        <v>11</v>
      </c>
      <c r="B111" s="17" t="s">
        <v>64</v>
      </c>
      <c r="C111" s="17" t="s">
        <v>63</v>
      </c>
      <c r="D111" s="16"/>
      <c r="E111" s="18" t="s">
        <v>376</v>
      </c>
      <c r="F111" s="9">
        <f>F112+F113</f>
        <v>1920.5</v>
      </c>
      <c r="G111" s="9">
        <f t="shared" ref="G111" si="56">G112+G113</f>
        <v>1887</v>
      </c>
    </row>
    <row r="112" spans="1:7" ht="52.8" outlineLevel="7" x14ac:dyDescent="0.3">
      <c r="A112" s="16" t="s">
        <v>11</v>
      </c>
      <c r="B112" s="17" t="s">
        <v>64</v>
      </c>
      <c r="C112" s="17" t="s">
        <v>63</v>
      </c>
      <c r="D112" s="16" t="s">
        <v>6</v>
      </c>
      <c r="E112" s="18" t="s">
        <v>326</v>
      </c>
      <c r="F112" s="9">
        <v>1874</v>
      </c>
      <c r="G112" s="9">
        <v>1843.4</v>
      </c>
    </row>
    <row r="113" spans="1:7" ht="26.4" outlineLevel="7" x14ac:dyDescent="0.3">
      <c r="A113" s="16" t="s">
        <v>11</v>
      </c>
      <c r="B113" s="17" t="s">
        <v>64</v>
      </c>
      <c r="C113" s="17" t="s">
        <v>63</v>
      </c>
      <c r="D113" s="16" t="s">
        <v>7</v>
      </c>
      <c r="E113" s="18" t="s">
        <v>327</v>
      </c>
      <c r="F113" s="9">
        <v>46.5</v>
      </c>
      <c r="G113" s="9">
        <v>43.6</v>
      </c>
    </row>
    <row r="114" spans="1:7" ht="39.6" outlineLevel="4" x14ac:dyDescent="0.3">
      <c r="A114" s="16" t="s">
        <v>11</v>
      </c>
      <c r="B114" s="17" t="s">
        <v>64</v>
      </c>
      <c r="C114" s="17" t="s">
        <v>65</v>
      </c>
      <c r="D114" s="16"/>
      <c r="E114" s="18" t="s">
        <v>377</v>
      </c>
      <c r="F114" s="9">
        <f>F115</f>
        <v>50</v>
      </c>
      <c r="G114" s="9">
        <f t="shared" ref="G114" si="57">G115</f>
        <v>0</v>
      </c>
    </row>
    <row r="115" spans="1:7" ht="52.8" outlineLevel="5" x14ac:dyDescent="0.3">
      <c r="A115" s="16" t="s">
        <v>11</v>
      </c>
      <c r="B115" s="17" t="s">
        <v>64</v>
      </c>
      <c r="C115" s="17" t="s">
        <v>66</v>
      </c>
      <c r="D115" s="16"/>
      <c r="E115" s="18" t="s">
        <v>378</v>
      </c>
      <c r="F115" s="9">
        <f>F116</f>
        <v>50</v>
      </c>
      <c r="G115" s="9">
        <f t="shared" ref="G115" si="58">G116</f>
        <v>0</v>
      </c>
    </row>
    <row r="116" spans="1:7" ht="26.4" outlineLevel="6" x14ac:dyDescent="0.3">
      <c r="A116" s="16" t="s">
        <v>11</v>
      </c>
      <c r="B116" s="17" t="s">
        <v>64</v>
      </c>
      <c r="C116" s="17" t="s">
        <v>67</v>
      </c>
      <c r="D116" s="16"/>
      <c r="E116" s="18" t="s">
        <v>379</v>
      </c>
      <c r="F116" s="9">
        <f>F117</f>
        <v>50</v>
      </c>
      <c r="G116" s="9">
        <f t="shared" ref="G116" si="59">G117</f>
        <v>0</v>
      </c>
    </row>
    <row r="117" spans="1:7" ht="26.4" outlineLevel="7" x14ac:dyDescent="0.3">
      <c r="A117" s="16" t="s">
        <v>11</v>
      </c>
      <c r="B117" s="17" t="s">
        <v>64</v>
      </c>
      <c r="C117" s="17" t="s">
        <v>67</v>
      </c>
      <c r="D117" s="16" t="s">
        <v>7</v>
      </c>
      <c r="E117" s="18" t="s">
        <v>327</v>
      </c>
      <c r="F117" s="9">
        <v>50</v>
      </c>
      <c r="G117" s="9">
        <v>0</v>
      </c>
    </row>
    <row r="118" spans="1:7" ht="26.4" outlineLevel="4" x14ac:dyDescent="0.3">
      <c r="A118" s="16" t="s">
        <v>11</v>
      </c>
      <c r="B118" s="17" t="s">
        <v>64</v>
      </c>
      <c r="C118" s="17" t="s">
        <v>68</v>
      </c>
      <c r="D118" s="16"/>
      <c r="E118" s="18" t="s">
        <v>380</v>
      </c>
      <c r="F118" s="9">
        <f>F119+F126</f>
        <v>100</v>
      </c>
      <c r="G118" s="9">
        <f>G119+G126</f>
        <v>95.4</v>
      </c>
    </row>
    <row r="119" spans="1:7" ht="39.6" outlineLevel="5" x14ac:dyDescent="0.3">
      <c r="A119" s="16" t="s">
        <v>11</v>
      </c>
      <c r="B119" s="17" t="s">
        <v>64</v>
      </c>
      <c r="C119" s="17" t="s">
        <v>69</v>
      </c>
      <c r="D119" s="16"/>
      <c r="E119" s="18" t="s">
        <v>381</v>
      </c>
      <c r="F119" s="9">
        <f>F120+F122+F124</f>
        <v>39</v>
      </c>
      <c r="G119" s="9">
        <f>G120+G122+G124</f>
        <v>38.200000000000003</v>
      </c>
    </row>
    <row r="120" spans="1:7" outlineLevel="6" x14ac:dyDescent="0.3">
      <c r="A120" s="16" t="s">
        <v>11</v>
      </c>
      <c r="B120" s="17" t="s">
        <v>64</v>
      </c>
      <c r="C120" s="17" t="s">
        <v>70</v>
      </c>
      <c r="D120" s="16"/>
      <c r="E120" s="18" t="s">
        <v>383</v>
      </c>
      <c r="F120" s="9">
        <f>F121</f>
        <v>14</v>
      </c>
      <c r="G120" s="9">
        <f t="shared" ref="G120" si="60">G121</f>
        <v>14</v>
      </c>
    </row>
    <row r="121" spans="1:7" ht="26.4" outlineLevel="7" x14ac:dyDescent="0.3">
      <c r="A121" s="16" t="s">
        <v>11</v>
      </c>
      <c r="B121" s="17" t="s">
        <v>64</v>
      </c>
      <c r="C121" s="17" t="s">
        <v>70</v>
      </c>
      <c r="D121" s="16" t="s">
        <v>7</v>
      </c>
      <c r="E121" s="18" t="s">
        <v>327</v>
      </c>
      <c r="F121" s="9">
        <f>24-10</f>
        <v>14</v>
      </c>
      <c r="G121" s="9">
        <v>14</v>
      </c>
    </row>
    <row r="122" spans="1:7" outlineLevel="6" x14ac:dyDescent="0.3">
      <c r="A122" s="16" t="s">
        <v>11</v>
      </c>
      <c r="B122" s="17" t="s">
        <v>64</v>
      </c>
      <c r="C122" s="17" t="s">
        <v>71</v>
      </c>
      <c r="D122" s="16"/>
      <c r="E122" s="18" t="s">
        <v>384</v>
      </c>
      <c r="F122" s="9">
        <f>F123</f>
        <v>16</v>
      </c>
      <c r="G122" s="9">
        <f t="shared" ref="G122" si="61">G123</f>
        <v>16</v>
      </c>
    </row>
    <row r="123" spans="1:7" ht="26.4" outlineLevel="7" x14ac:dyDescent="0.3">
      <c r="A123" s="16" t="s">
        <v>11</v>
      </c>
      <c r="B123" s="17" t="s">
        <v>64</v>
      </c>
      <c r="C123" s="17" t="s">
        <v>71</v>
      </c>
      <c r="D123" s="16" t="s">
        <v>7</v>
      </c>
      <c r="E123" s="18" t="s">
        <v>327</v>
      </c>
      <c r="F123" s="9">
        <f>40-15-9</f>
        <v>16</v>
      </c>
      <c r="G123" s="9">
        <v>16</v>
      </c>
    </row>
    <row r="124" spans="1:7" outlineLevel="6" x14ac:dyDescent="0.3">
      <c r="A124" s="16" t="s">
        <v>11</v>
      </c>
      <c r="B124" s="17" t="s">
        <v>64</v>
      </c>
      <c r="C124" s="17" t="s">
        <v>72</v>
      </c>
      <c r="D124" s="16"/>
      <c r="E124" s="18" t="s">
        <v>386</v>
      </c>
      <c r="F124" s="9">
        <f>F125</f>
        <v>9</v>
      </c>
      <c r="G124" s="9">
        <f t="shared" ref="G124" si="62">G125</f>
        <v>8.1999999999999993</v>
      </c>
    </row>
    <row r="125" spans="1:7" ht="26.4" outlineLevel="7" x14ac:dyDescent="0.3">
      <c r="A125" s="16" t="s">
        <v>11</v>
      </c>
      <c r="B125" s="17" t="s">
        <v>64</v>
      </c>
      <c r="C125" s="17" t="s">
        <v>72</v>
      </c>
      <c r="D125" s="16" t="s">
        <v>7</v>
      </c>
      <c r="E125" s="18" t="s">
        <v>327</v>
      </c>
      <c r="F125" s="9">
        <f>3+6</f>
        <v>9</v>
      </c>
      <c r="G125" s="9">
        <v>8.1999999999999993</v>
      </c>
    </row>
    <row r="126" spans="1:7" ht="39.6" outlineLevel="5" x14ac:dyDescent="0.3">
      <c r="A126" s="16" t="s">
        <v>11</v>
      </c>
      <c r="B126" s="17" t="s">
        <v>64</v>
      </c>
      <c r="C126" s="17" t="s">
        <v>73</v>
      </c>
      <c r="D126" s="16"/>
      <c r="E126" s="18" t="s">
        <v>387</v>
      </c>
      <c r="F126" s="9">
        <f>F127</f>
        <v>61</v>
      </c>
      <c r="G126" s="9">
        <f t="shared" ref="G126:G127" si="63">G127</f>
        <v>57.2</v>
      </c>
    </row>
    <row r="127" spans="1:7" ht="26.4" outlineLevel="6" x14ac:dyDescent="0.3">
      <c r="A127" s="16" t="s">
        <v>11</v>
      </c>
      <c r="B127" s="17" t="s">
        <v>64</v>
      </c>
      <c r="C127" s="17" t="s">
        <v>74</v>
      </c>
      <c r="D127" s="16"/>
      <c r="E127" s="18" t="s">
        <v>388</v>
      </c>
      <c r="F127" s="9">
        <f>F128</f>
        <v>61</v>
      </c>
      <c r="G127" s="9">
        <f t="shared" si="63"/>
        <v>57.2</v>
      </c>
    </row>
    <row r="128" spans="1:7" ht="26.4" outlineLevel="7" x14ac:dyDescent="0.3">
      <c r="A128" s="16" t="s">
        <v>11</v>
      </c>
      <c r="B128" s="17" t="s">
        <v>64</v>
      </c>
      <c r="C128" s="17" t="s">
        <v>74</v>
      </c>
      <c r="D128" s="16" t="s">
        <v>7</v>
      </c>
      <c r="E128" s="18" t="s">
        <v>327</v>
      </c>
      <c r="F128" s="9">
        <f>20+25+16</f>
        <v>61</v>
      </c>
      <c r="G128" s="9">
        <v>57.2</v>
      </c>
    </row>
    <row r="129" spans="1:7" ht="26.4" outlineLevel="7" x14ac:dyDescent="0.3">
      <c r="A129" s="16" t="s">
        <v>11</v>
      </c>
      <c r="B129" s="17" t="s">
        <v>632</v>
      </c>
      <c r="C129" s="17"/>
      <c r="D129" s="16"/>
      <c r="E129" s="18" t="s">
        <v>637</v>
      </c>
      <c r="F129" s="9">
        <f>F130+F138</f>
        <v>95</v>
      </c>
      <c r="G129" s="9">
        <f t="shared" ref="G129" si="64">G130+G138</f>
        <v>93</v>
      </c>
    </row>
    <row r="130" spans="1:7" ht="39.6" outlineLevel="7" x14ac:dyDescent="0.3">
      <c r="A130" s="16" t="s">
        <v>11</v>
      </c>
      <c r="B130" s="17" t="s">
        <v>632</v>
      </c>
      <c r="C130" s="17" t="s">
        <v>45</v>
      </c>
      <c r="D130" s="16"/>
      <c r="E130" s="18" t="s">
        <v>289</v>
      </c>
      <c r="F130" s="9">
        <f>F131</f>
        <v>45</v>
      </c>
      <c r="G130" s="9">
        <f t="shared" ref="G130" si="65">G131</f>
        <v>43</v>
      </c>
    </row>
    <row r="131" spans="1:7" ht="39.6" outlineLevel="7" x14ac:dyDescent="0.3">
      <c r="A131" s="16" t="s">
        <v>11</v>
      </c>
      <c r="B131" s="17" t="s">
        <v>632</v>
      </c>
      <c r="C131" s="17" t="s">
        <v>46</v>
      </c>
      <c r="D131" s="16"/>
      <c r="E131" s="18" t="s">
        <v>359</v>
      </c>
      <c r="F131" s="9">
        <f>F132+F135</f>
        <v>45</v>
      </c>
      <c r="G131" s="9">
        <f t="shared" ref="G131" si="66">G132+G135</f>
        <v>43</v>
      </c>
    </row>
    <row r="132" spans="1:7" ht="26.4" outlineLevel="7" x14ac:dyDescent="0.3">
      <c r="A132" s="16" t="s">
        <v>11</v>
      </c>
      <c r="B132" s="17" t="s">
        <v>632</v>
      </c>
      <c r="C132" s="17" t="s">
        <v>47</v>
      </c>
      <c r="D132" s="16"/>
      <c r="E132" s="18" t="s">
        <v>360</v>
      </c>
      <c r="F132" s="9">
        <f>F133</f>
        <v>2</v>
      </c>
      <c r="G132" s="9">
        <f t="shared" ref="G132:G133" si="67">G133</f>
        <v>0</v>
      </c>
    </row>
    <row r="133" spans="1:7" ht="26.4" outlineLevel="7" x14ac:dyDescent="0.3">
      <c r="A133" s="16" t="s">
        <v>11</v>
      </c>
      <c r="B133" s="17" t="s">
        <v>632</v>
      </c>
      <c r="C133" s="17" t="s">
        <v>48</v>
      </c>
      <c r="D133" s="16"/>
      <c r="E133" s="18" t="s">
        <v>361</v>
      </c>
      <c r="F133" s="9">
        <f>F134</f>
        <v>2</v>
      </c>
      <c r="G133" s="9">
        <f t="shared" si="67"/>
        <v>0</v>
      </c>
    </row>
    <row r="134" spans="1:7" ht="26.4" outlineLevel="7" x14ac:dyDescent="0.3">
      <c r="A134" s="16" t="s">
        <v>11</v>
      </c>
      <c r="B134" s="17" t="s">
        <v>632</v>
      </c>
      <c r="C134" s="17" t="s">
        <v>48</v>
      </c>
      <c r="D134" s="16" t="s">
        <v>7</v>
      </c>
      <c r="E134" s="18" t="s">
        <v>327</v>
      </c>
      <c r="F134" s="9">
        <v>2</v>
      </c>
      <c r="G134" s="9">
        <v>0</v>
      </c>
    </row>
    <row r="135" spans="1:7" ht="26.4" outlineLevel="7" x14ac:dyDescent="0.3">
      <c r="A135" s="16" t="s">
        <v>11</v>
      </c>
      <c r="B135" s="17" t="s">
        <v>632</v>
      </c>
      <c r="C135" s="17" t="s">
        <v>49</v>
      </c>
      <c r="D135" s="16"/>
      <c r="E135" s="18" t="s">
        <v>362</v>
      </c>
      <c r="F135" s="9">
        <f>F136</f>
        <v>43</v>
      </c>
      <c r="G135" s="9">
        <f t="shared" ref="G135:G136" si="68">G136</f>
        <v>43</v>
      </c>
    </row>
    <row r="136" spans="1:7" ht="26.4" outlineLevel="7" x14ac:dyDescent="0.3">
      <c r="A136" s="16" t="s">
        <v>11</v>
      </c>
      <c r="B136" s="17" t="s">
        <v>632</v>
      </c>
      <c r="C136" s="17" t="s">
        <v>50</v>
      </c>
      <c r="D136" s="16"/>
      <c r="E136" s="18" t="s">
        <v>363</v>
      </c>
      <c r="F136" s="9">
        <f>F137</f>
        <v>43</v>
      </c>
      <c r="G136" s="9">
        <f t="shared" si="68"/>
        <v>43</v>
      </c>
    </row>
    <row r="137" spans="1:7" ht="52.8" outlineLevel="7" x14ac:dyDescent="0.3">
      <c r="A137" s="16" t="s">
        <v>11</v>
      </c>
      <c r="B137" s="17" t="s">
        <v>632</v>
      </c>
      <c r="C137" s="17" t="s">
        <v>50</v>
      </c>
      <c r="D137" s="16">
        <v>100</v>
      </c>
      <c r="E137" s="18" t="s">
        <v>326</v>
      </c>
      <c r="F137" s="9">
        <v>43</v>
      </c>
      <c r="G137" s="9">
        <v>43</v>
      </c>
    </row>
    <row r="138" spans="1:7" ht="52.8" outlineLevel="7" x14ac:dyDescent="0.3">
      <c r="A138" s="16" t="s">
        <v>11</v>
      </c>
      <c r="B138" s="17" t="s">
        <v>632</v>
      </c>
      <c r="C138" s="17" t="s">
        <v>633</v>
      </c>
      <c r="D138" s="16"/>
      <c r="E138" s="18" t="s">
        <v>638</v>
      </c>
      <c r="F138" s="9">
        <f>F139</f>
        <v>50</v>
      </c>
      <c r="G138" s="9">
        <f t="shared" ref="G138" si="69">G139</f>
        <v>50</v>
      </c>
    </row>
    <row r="139" spans="1:7" ht="79.2" outlineLevel="7" x14ac:dyDescent="0.3">
      <c r="A139" s="16" t="s">
        <v>11</v>
      </c>
      <c r="B139" s="17" t="s">
        <v>632</v>
      </c>
      <c r="C139" s="17" t="s">
        <v>634</v>
      </c>
      <c r="D139" s="16"/>
      <c r="E139" s="18" t="s">
        <v>643</v>
      </c>
      <c r="F139" s="9">
        <f>F140</f>
        <v>50</v>
      </c>
      <c r="G139" s="9">
        <f t="shared" ref="G139" si="70">G140</f>
        <v>50</v>
      </c>
    </row>
    <row r="140" spans="1:7" ht="26.4" outlineLevel="7" x14ac:dyDescent="0.3">
      <c r="A140" s="16" t="s">
        <v>11</v>
      </c>
      <c r="B140" s="17" t="s">
        <v>632</v>
      </c>
      <c r="C140" s="17" t="s">
        <v>635</v>
      </c>
      <c r="D140" s="16"/>
      <c r="E140" s="18" t="s">
        <v>639</v>
      </c>
      <c r="F140" s="9">
        <f>F141</f>
        <v>50</v>
      </c>
      <c r="G140" s="9">
        <f t="shared" ref="G140" si="71">G141</f>
        <v>50</v>
      </c>
    </row>
    <row r="141" spans="1:7" ht="26.4" outlineLevel="7" x14ac:dyDescent="0.3">
      <c r="A141" s="16" t="s">
        <v>11</v>
      </c>
      <c r="B141" s="17" t="s">
        <v>632</v>
      </c>
      <c r="C141" s="17" t="s">
        <v>636</v>
      </c>
      <c r="D141" s="16"/>
      <c r="E141" s="18" t="s">
        <v>640</v>
      </c>
      <c r="F141" s="9">
        <f>F142</f>
        <v>50</v>
      </c>
      <c r="G141" s="9">
        <f t="shared" ref="G141" si="72">G142</f>
        <v>50</v>
      </c>
    </row>
    <row r="142" spans="1:7" ht="26.4" outlineLevel="7" x14ac:dyDescent="0.3">
      <c r="A142" s="16" t="s">
        <v>11</v>
      </c>
      <c r="B142" s="17" t="s">
        <v>632</v>
      </c>
      <c r="C142" s="17" t="s">
        <v>636</v>
      </c>
      <c r="D142" s="16">
        <v>200</v>
      </c>
      <c r="E142" s="18" t="s">
        <v>327</v>
      </c>
      <c r="F142" s="9">
        <v>50</v>
      </c>
      <c r="G142" s="9">
        <v>50</v>
      </c>
    </row>
    <row r="143" spans="1:7" outlineLevel="1" x14ac:dyDescent="0.3">
      <c r="A143" s="16" t="s">
        <v>11</v>
      </c>
      <c r="B143" s="17" t="s">
        <v>75</v>
      </c>
      <c r="C143" s="17"/>
      <c r="D143" s="16"/>
      <c r="E143" s="18" t="s">
        <v>273</v>
      </c>
      <c r="F143" s="9">
        <f>F144+F152+F180</f>
        <v>104648.9</v>
      </c>
      <c r="G143" s="9">
        <f t="shared" ref="G143" si="73">G144+G152+G180</f>
        <v>90122.300000000017</v>
      </c>
    </row>
    <row r="144" spans="1:7" outlineLevel="2" x14ac:dyDescent="0.3">
      <c r="A144" s="16" t="s">
        <v>11</v>
      </c>
      <c r="B144" s="17" t="s">
        <v>80</v>
      </c>
      <c r="C144" s="17"/>
      <c r="D144" s="16"/>
      <c r="E144" s="18" t="s">
        <v>293</v>
      </c>
      <c r="F144" s="9">
        <f>F145</f>
        <v>14429.5</v>
      </c>
      <c r="G144" s="9">
        <f t="shared" ref="G144:G146" si="74">G145</f>
        <v>12310.900000000001</v>
      </c>
    </row>
    <row r="145" spans="1:7" ht="52.8" outlineLevel="3" x14ac:dyDescent="0.3">
      <c r="A145" s="16" t="s">
        <v>11</v>
      </c>
      <c r="B145" s="17" t="s">
        <v>80</v>
      </c>
      <c r="C145" s="17" t="s">
        <v>77</v>
      </c>
      <c r="D145" s="16"/>
      <c r="E145" s="18" t="s">
        <v>292</v>
      </c>
      <c r="F145" s="9">
        <f>F146</f>
        <v>14429.5</v>
      </c>
      <c r="G145" s="9">
        <f t="shared" si="74"/>
        <v>12310.900000000001</v>
      </c>
    </row>
    <row r="146" spans="1:7" ht="26.4" outlineLevel="4" x14ac:dyDescent="0.3">
      <c r="A146" s="16" t="s">
        <v>11</v>
      </c>
      <c r="B146" s="17" t="s">
        <v>80</v>
      </c>
      <c r="C146" s="17" t="s">
        <v>81</v>
      </c>
      <c r="D146" s="16"/>
      <c r="E146" s="18" t="s">
        <v>392</v>
      </c>
      <c r="F146" s="9">
        <f>F147</f>
        <v>14429.5</v>
      </c>
      <c r="G146" s="9">
        <f t="shared" si="74"/>
        <v>12310.900000000001</v>
      </c>
    </row>
    <row r="147" spans="1:7" outlineLevel="5" x14ac:dyDescent="0.3">
      <c r="A147" s="16" t="s">
        <v>11</v>
      </c>
      <c r="B147" s="17" t="s">
        <v>80</v>
      </c>
      <c r="C147" s="17" t="s">
        <v>82</v>
      </c>
      <c r="D147" s="16"/>
      <c r="E147" s="18" t="s">
        <v>393</v>
      </c>
      <c r="F147" s="9">
        <f>F148+F150</f>
        <v>14429.5</v>
      </c>
      <c r="G147" s="9">
        <f t="shared" ref="G147" si="75">G148+G150</f>
        <v>12310.900000000001</v>
      </c>
    </row>
    <row r="148" spans="1:7" ht="39.6" outlineLevel="6" x14ac:dyDescent="0.3">
      <c r="A148" s="16" t="s">
        <v>11</v>
      </c>
      <c r="B148" s="17" t="s">
        <v>80</v>
      </c>
      <c r="C148" s="17" t="s">
        <v>83</v>
      </c>
      <c r="D148" s="16"/>
      <c r="E148" s="18" t="s">
        <v>394</v>
      </c>
      <c r="F148" s="9">
        <f>F149</f>
        <v>2885.8999999999996</v>
      </c>
      <c r="G148" s="9">
        <f t="shared" ref="G148" si="76">G149</f>
        <v>2124.8000000000002</v>
      </c>
    </row>
    <row r="149" spans="1:7" ht="26.4" outlineLevel="7" x14ac:dyDescent="0.3">
      <c r="A149" s="16" t="s">
        <v>11</v>
      </c>
      <c r="B149" s="17" t="s">
        <v>80</v>
      </c>
      <c r="C149" s="17" t="s">
        <v>83</v>
      </c>
      <c r="D149" s="16" t="s">
        <v>7</v>
      </c>
      <c r="E149" s="18" t="s">
        <v>327</v>
      </c>
      <c r="F149" s="9">
        <f>2860.2+25.7</f>
        <v>2885.8999999999996</v>
      </c>
      <c r="G149" s="9">
        <v>2124.8000000000002</v>
      </c>
    </row>
    <row r="150" spans="1:7" ht="39.6" outlineLevel="7" x14ac:dyDescent="0.3">
      <c r="A150" s="16" t="s">
        <v>11</v>
      </c>
      <c r="B150" s="17" t="s">
        <v>80</v>
      </c>
      <c r="C150" s="17" t="s">
        <v>589</v>
      </c>
      <c r="D150" s="16"/>
      <c r="E150" s="18" t="s">
        <v>394</v>
      </c>
      <c r="F150" s="9">
        <f>F151</f>
        <v>11543.6</v>
      </c>
      <c r="G150" s="9">
        <f t="shared" ref="G150" si="77">G151</f>
        <v>10186.1</v>
      </c>
    </row>
    <row r="151" spans="1:7" ht="26.4" outlineLevel="7" x14ac:dyDescent="0.3">
      <c r="A151" s="16" t="s">
        <v>11</v>
      </c>
      <c r="B151" s="17" t="s">
        <v>80</v>
      </c>
      <c r="C151" s="17" t="s">
        <v>589</v>
      </c>
      <c r="D151" s="16">
        <v>200</v>
      </c>
      <c r="E151" s="18" t="s">
        <v>327</v>
      </c>
      <c r="F151" s="9">
        <v>11543.6</v>
      </c>
      <c r="G151" s="9">
        <v>10186.1</v>
      </c>
    </row>
    <row r="152" spans="1:7" outlineLevel="2" x14ac:dyDescent="0.3">
      <c r="A152" s="16" t="s">
        <v>11</v>
      </c>
      <c r="B152" s="17" t="s">
        <v>84</v>
      </c>
      <c r="C152" s="17"/>
      <c r="D152" s="16"/>
      <c r="E152" s="18" t="s">
        <v>294</v>
      </c>
      <c r="F152" s="9">
        <f>F153</f>
        <v>89871.4</v>
      </c>
      <c r="G152" s="9">
        <f t="shared" ref="G152" si="78">G153</f>
        <v>77486.8</v>
      </c>
    </row>
    <row r="153" spans="1:7" ht="52.8" outlineLevel="3" x14ac:dyDescent="0.3">
      <c r="A153" s="16" t="s">
        <v>11</v>
      </c>
      <c r="B153" s="17" t="s">
        <v>84</v>
      </c>
      <c r="C153" s="17" t="s">
        <v>77</v>
      </c>
      <c r="D153" s="16"/>
      <c r="E153" s="18" t="s">
        <v>292</v>
      </c>
      <c r="F153" s="9">
        <f>F154+F174</f>
        <v>89871.4</v>
      </c>
      <c r="G153" s="9">
        <f t="shared" ref="G153" si="79">G154+G174</f>
        <v>77486.8</v>
      </c>
    </row>
    <row r="154" spans="1:7" ht="26.4" outlineLevel="4" x14ac:dyDescent="0.3">
      <c r="A154" s="16" t="s">
        <v>11</v>
      </c>
      <c r="B154" s="17" t="s">
        <v>84</v>
      </c>
      <c r="C154" s="17" t="s">
        <v>81</v>
      </c>
      <c r="D154" s="16"/>
      <c r="E154" s="18" t="s">
        <v>392</v>
      </c>
      <c r="F154" s="9">
        <f>F155+F164+F169</f>
        <v>87192</v>
      </c>
      <c r="G154" s="9">
        <f t="shared" ref="G154" si="80">G155+G164+G169</f>
        <v>76877.100000000006</v>
      </c>
    </row>
    <row r="155" spans="1:7" ht="39.6" outlineLevel="5" x14ac:dyDescent="0.3">
      <c r="A155" s="16" t="s">
        <v>11</v>
      </c>
      <c r="B155" s="17" t="s">
        <v>84</v>
      </c>
      <c r="C155" s="17" t="s">
        <v>85</v>
      </c>
      <c r="D155" s="16"/>
      <c r="E155" s="18" t="s">
        <v>395</v>
      </c>
      <c r="F155" s="9">
        <f>F156+F158+F160+F162</f>
        <v>23954.9</v>
      </c>
      <c r="G155" s="9">
        <f t="shared" ref="G155" si="81">G156+G158+G160+G162</f>
        <v>23502.5</v>
      </c>
    </row>
    <row r="156" spans="1:7" ht="66" outlineLevel="6" x14ac:dyDescent="0.3">
      <c r="A156" s="16" t="s">
        <v>11</v>
      </c>
      <c r="B156" s="17" t="s">
        <v>84</v>
      </c>
      <c r="C156" s="17" t="s">
        <v>86</v>
      </c>
      <c r="D156" s="16"/>
      <c r="E156" s="18" t="s">
        <v>396</v>
      </c>
      <c r="F156" s="9">
        <f>F157</f>
        <v>10348.700000000001</v>
      </c>
      <c r="G156" s="9">
        <f t="shared" ref="G156" si="82">G157</f>
        <v>9997.5</v>
      </c>
    </row>
    <row r="157" spans="1:7" ht="26.4" outlineLevel="7" x14ac:dyDescent="0.3">
      <c r="A157" s="16" t="s">
        <v>11</v>
      </c>
      <c r="B157" s="17" t="s">
        <v>84</v>
      </c>
      <c r="C157" s="17" t="s">
        <v>86</v>
      </c>
      <c r="D157" s="16" t="s">
        <v>7</v>
      </c>
      <c r="E157" s="18" t="s">
        <v>327</v>
      </c>
      <c r="F157" s="9">
        <v>10348.700000000001</v>
      </c>
      <c r="G157" s="9">
        <v>9997.5</v>
      </c>
    </row>
    <row r="158" spans="1:7" ht="39.6" outlineLevel="6" x14ac:dyDescent="0.3">
      <c r="A158" s="16" t="s">
        <v>11</v>
      </c>
      <c r="B158" s="17" t="s">
        <v>84</v>
      </c>
      <c r="C158" s="17" t="s">
        <v>87</v>
      </c>
      <c r="D158" s="16"/>
      <c r="E158" s="18" t="s">
        <v>397</v>
      </c>
      <c r="F158" s="9">
        <f>F159</f>
        <v>7180</v>
      </c>
      <c r="G158" s="9">
        <f t="shared" ref="G158" si="83">G159</f>
        <v>7080</v>
      </c>
    </row>
    <row r="159" spans="1:7" ht="26.4" outlineLevel="7" x14ac:dyDescent="0.3">
      <c r="A159" s="16" t="s">
        <v>11</v>
      </c>
      <c r="B159" s="17" t="s">
        <v>84</v>
      </c>
      <c r="C159" s="17" t="s">
        <v>87</v>
      </c>
      <c r="D159" s="16" t="s">
        <v>39</v>
      </c>
      <c r="E159" s="18" t="s">
        <v>353</v>
      </c>
      <c r="F159" s="9">
        <f>6500+680</f>
        <v>7180</v>
      </c>
      <c r="G159" s="9">
        <v>7080</v>
      </c>
    </row>
    <row r="160" spans="1:7" ht="26.4" outlineLevel="6" x14ac:dyDescent="0.3">
      <c r="A160" s="16" t="s">
        <v>11</v>
      </c>
      <c r="B160" s="17" t="s">
        <v>84</v>
      </c>
      <c r="C160" s="17" t="s">
        <v>88</v>
      </c>
      <c r="D160" s="16"/>
      <c r="E160" s="18" t="s">
        <v>398</v>
      </c>
      <c r="F160" s="9">
        <f>F161</f>
        <v>1996.1999999999998</v>
      </c>
      <c r="G160" s="9">
        <f t="shared" ref="G160" si="84">G161</f>
        <v>1995.2</v>
      </c>
    </row>
    <row r="161" spans="1:7" ht="26.4" outlineLevel="7" x14ac:dyDescent="0.3">
      <c r="A161" s="16" t="s">
        <v>11</v>
      </c>
      <c r="B161" s="17" t="s">
        <v>84</v>
      </c>
      <c r="C161" s="17" t="s">
        <v>88</v>
      </c>
      <c r="D161" s="16" t="s">
        <v>7</v>
      </c>
      <c r="E161" s="18" t="s">
        <v>327</v>
      </c>
      <c r="F161" s="9">
        <f>2000-25.7-1000+1021.9</f>
        <v>1996.1999999999998</v>
      </c>
      <c r="G161" s="9">
        <v>1995.2</v>
      </c>
    </row>
    <row r="162" spans="1:7" ht="52.8" outlineLevel="6" x14ac:dyDescent="0.3">
      <c r="A162" s="16" t="s">
        <v>11</v>
      </c>
      <c r="B162" s="17" t="s">
        <v>84</v>
      </c>
      <c r="C162" s="17" t="s">
        <v>89</v>
      </c>
      <c r="D162" s="16"/>
      <c r="E162" s="18" t="s">
        <v>399</v>
      </c>
      <c r="F162" s="9">
        <f>F163</f>
        <v>4430</v>
      </c>
      <c r="G162" s="9">
        <f t="shared" ref="G162" si="85">G163</f>
        <v>4429.8</v>
      </c>
    </row>
    <row r="163" spans="1:7" ht="26.4" outlineLevel="7" x14ac:dyDescent="0.3">
      <c r="A163" s="16" t="s">
        <v>11</v>
      </c>
      <c r="B163" s="17" t="s">
        <v>84</v>
      </c>
      <c r="C163" s="17" t="s">
        <v>89</v>
      </c>
      <c r="D163" s="16" t="s">
        <v>7</v>
      </c>
      <c r="E163" s="18" t="s">
        <v>327</v>
      </c>
      <c r="F163" s="9">
        <f>4000+400+30</f>
        <v>4430</v>
      </c>
      <c r="G163" s="9">
        <v>4429.8</v>
      </c>
    </row>
    <row r="164" spans="1:7" ht="26.4" outlineLevel="5" x14ac:dyDescent="0.3">
      <c r="A164" s="16" t="s">
        <v>11</v>
      </c>
      <c r="B164" s="17" t="s">
        <v>84</v>
      </c>
      <c r="C164" s="17" t="s">
        <v>90</v>
      </c>
      <c r="D164" s="16"/>
      <c r="E164" s="18" t="s">
        <v>657</v>
      </c>
      <c r="F164" s="9">
        <f>F167+F165</f>
        <v>58720.7</v>
      </c>
      <c r="G164" s="9">
        <f t="shared" ref="G164" si="86">G167+G165</f>
        <v>50095.8</v>
      </c>
    </row>
    <row r="165" spans="1:7" ht="26.4" outlineLevel="5" x14ac:dyDescent="0.3">
      <c r="A165" s="16" t="s">
        <v>11</v>
      </c>
      <c r="B165" s="17" t="s">
        <v>84</v>
      </c>
      <c r="C165" s="17" t="s">
        <v>590</v>
      </c>
      <c r="D165" s="16"/>
      <c r="E165" s="18" t="s">
        <v>622</v>
      </c>
      <c r="F165" s="9">
        <f>F166</f>
        <v>47604</v>
      </c>
      <c r="G165" s="9">
        <f t="shared" ref="G165" si="87">G166</f>
        <v>39718</v>
      </c>
    </row>
    <row r="166" spans="1:7" ht="26.4" outlineLevel="5" x14ac:dyDescent="0.3">
      <c r="A166" s="16" t="s">
        <v>11</v>
      </c>
      <c r="B166" s="17" t="s">
        <v>84</v>
      </c>
      <c r="C166" s="17" t="s">
        <v>590</v>
      </c>
      <c r="D166" s="16">
        <v>200</v>
      </c>
      <c r="E166" s="18" t="s">
        <v>327</v>
      </c>
      <c r="F166" s="9">
        <f>29645.1+4938.9+13020</f>
        <v>47604</v>
      </c>
      <c r="G166" s="9">
        <v>39718</v>
      </c>
    </row>
    <row r="167" spans="1:7" ht="26.4" outlineLevel="6" x14ac:dyDescent="0.3">
      <c r="A167" s="16" t="s">
        <v>11</v>
      </c>
      <c r="B167" s="17" t="s">
        <v>84</v>
      </c>
      <c r="C167" s="17" t="s">
        <v>91</v>
      </c>
      <c r="D167" s="16"/>
      <c r="E167" s="18" t="s">
        <v>623</v>
      </c>
      <c r="F167" s="9">
        <f>F168</f>
        <v>11116.7</v>
      </c>
      <c r="G167" s="9">
        <f t="shared" ref="G167" si="88">G168</f>
        <v>10377.799999999999</v>
      </c>
    </row>
    <row r="168" spans="1:7" ht="26.4" outlineLevel="7" x14ac:dyDescent="0.3">
      <c r="A168" s="16" t="s">
        <v>11</v>
      </c>
      <c r="B168" s="17" t="s">
        <v>84</v>
      </c>
      <c r="C168" s="17" t="s">
        <v>91</v>
      </c>
      <c r="D168" s="16" t="s">
        <v>7</v>
      </c>
      <c r="E168" s="18" t="s">
        <v>327</v>
      </c>
      <c r="F168" s="9">
        <f>7411.3+1234.7+1000+2255-784.3</f>
        <v>11116.7</v>
      </c>
      <c r="G168" s="9">
        <v>10377.799999999999</v>
      </c>
    </row>
    <row r="169" spans="1:7" ht="39.6" outlineLevel="5" x14ac:dyDescent="0.3">
      <c r="A169" s="16" t="s">
        <v>11</v>
      </c>
      <c r="B169" s="17" t="s">
        <v>84</v>
      </c>
      <c r="C169" s="17" t="s">
        <v>92</v>
      </c>
      <c r="D169" s="16"/>
      <c r="E169" s="18" t="s">
        <v>658</v>
      </c>
      <c r="F169" s="9">
        <f>F172+F170</f>
        <v>4516.3999999999996</v>
      </c>
      <c r="G169" s="9">
        <f t="shared" ref="G169" si="89">G172+G170</f>
        <v>3278.8</v>
      </c>
    </row>
    <row r="170" spans="1:7" ht="26.4" outlineLevel="5" x14ac:dyDescent="0.3">
      <c r="A170" s="16" t="s">
        <v>11</v>
      </c>
      <c r="B170" s="17" t="s">
        <v>84</v>
      </c>
      <c r="C170" s="17" t="s">
        <v>591</v>
      </c>
      <c r="D170" s="16"/>
      <c r="E170" s="18" t="s">
        <v>592</v>
      </c>
      <c r="F170" s="9">
        <f>F171</f>
        <v>3613.1</v>
      </c>
      <c r="G170" s="9">
        <f t="shared" ref="G170" si="90">G171</f>
        <v>2387.5</v>
      </c>
    </row>
    <row r="171" spans="1:7" ht="26.4" outlineLevel="5" x14ac:dyDescent="0.3">
      <c r="A171" s="16" t="s">
        <v>11</v>
      </c>
      <c r="B171" s="17" t="s">
        <v>84</v>
      </c>
      <c r="C171" s="17" t="s">
        <v>591</v>
      </c>
      <c r="D171" s="16" t="s">
        <v>7</v>
      </c>
      <c r="E171" s="18" t="s">
        <v>327</v>
      </c>
      <c r="F171" s="9">
        <v>3613.1</v>
      </c>
      <c r="G171" s="9">
        <v>2387.5</v>
      </c>
    </row>
    <row r="172" spans="1:7" ht="26.4" outlineLevel="6" x14ac:dyDescent="0.3">
      <c r="A172" s="16" t="s">
        <v>11</v>
      </c>
      <c r="B172" s="17" t="s">
        <v>84</v>
      </c>
      <c r="C172" s="17" t="s">
        <v>93</v>
      </c>
      <c r="D172" s="16"/>
      <c r="E172" s="18" t="s">
        <v>402</v>
      </c>
      <c r="F172" s="9">
        <f>F173</f>
        <v>903.3</v>
      </c>
      <c r="G172" s="9">
        <f t="shared" ref="G172" si="91">G173</f>
        <v>891.3</v>
      </c>
    </row>
    <row r="173" spans="1:7" ht="26.4" outlineLevel="7" x14ac:dyDescent="0.3">
      <c r="A173" s="16" t="s">
        <v>11</v>
      </c>
      <c r="B173" s="17" t="s">
        <v>84</v>
      </c>
      <c r="C173" s="17" t="s">
        <v>93</v>
      </c>
      <c r="D173" s="16" t="s">
        <v>7</v>
      </c>
      <c r="E173" s="18" t="s">
        <v>327</v>
      </c>
      <c r="F173" s="9">
        <v>903.3</v>
      </c>
      <c r="G173" s="9">
        <v>891.3</v>
      </c>
    </row>
    <row r="174" spans="1:7" ht="26.4" outlineLevel="4" x14ac:dyDescent="0.3">
      <c r="A174" s="16" t="s">
        <v>11</v>
      </c>
      <c r="B174" s="17" t="s">
        <v>84</v>
      </c>
      <c r="C174" s="17" t="s">
        <v>94</v>
      </c>
      <c r="D174" s="16"/>
      <c r="E174" s="18" t="s">
        <v>403</v>
      </c>
      <c r="F174" s="9">
        <f>F175</f>
        <v>2679.4</v>
      </c>
      <c r="G174" s="9">
        <f t="shared" ref="G174" si="92">G175</f>
        <v>609.70000000000005</v>
      </c>
    </row>
    <row r="175" spans="1:7" ht="52.8" outlineLevel="5" x14ac:dyDescent="0.3">
      <c r="A175" s="16" t="s">
        <v>11</v>
      </c>
      <c r="B175" s="17" t="s">
        <v>84</v>
      </c>
      <c r="C175" s="17" t="s">
        <v>95</v>
      </c>
      <c r="D175" s="16"/>
      <c r="E175" s="18" t="s">
        <v>659</v>
      </c>
      <c r="F175" s="9">
        <f>F176+F178</f>
        <v>2679.4</v>
      </c>
      <c r="G175" s="9">
        <f t="shared" ref="G175" si="93">G176+G178</f>
        <v>609.70000000000005</v>
      </c>
    </row>
    <row r="176" spans="1:7" ht="39.6" outlineLevel="5" x14ac:dyDescent="0.3">
      <c r="A176" s="16" t="s">
        <v>11</v>
      </c>
      <c r="B176" s="17" t="s">
        <v>84</v>
      </c>
      <c r="C176" s="17" t="s">
        <v>593</v>
      </c>
      <c r="D176" s="16"/>
      <c r="E176" s="18" t="s">
        <v>594</v>
      </c>
      <c r="F176" s="9">
        <f>F177</f>
        <v>2528.3000000000002</v>
      </c>
      <c r="G176" s="9">
        <f>G177</f>
        <v>487.8</v>
      </c>
    </row>
    <row r="177" spans="1:7" ht="26.4" outlineLevel="5" x14ac:dyDescent="0.3">
      <c r="A177" s="16" t="s">
        <v>11</v>
      </c>
      <c r="B177" s="17" t="s">
        <v>84</v>
      </c>
      <c r="C177" s="17" t="s">
        <v>593</v>
      </c>
      <c r="D177" s="16" t="s">
        <v>7</v>
      </c>
      <c r="E177" s="18" t="s">
        <v>327</v>
      </c>
      <c r="F177" s="9">
        <v>2528.3000000000002</v>
      </c>
      <c r="G177" s="9">
        <v>487.8</v>
      </c>
    </row>
    <row r="178" spans="1:7" ht="39.6" outlineLevel="6" x14ac:dyDescent="0.3">
      <c r="A178" s="16" t="s">
        <v>11</v>
      </c>
      <c r="B178" s="17" t="s">
        <v>84</v>
      </c>
      <c r="C178" s="17" t="s">
        <v>96</v>
      </c>
      <c r="D178" s="16"/>
      <c r="E178" s="18" t="s">
        <v>406</v>
      </c>
      <c r="F178" s="9">
        <f>F179</f>
        <v>151.10000000000005</v>
      </c>
      <c r="G178" s="9">
        <f t="shared" ref="G178" si="94">G179</f>
        <v>121.9</v>
      </c>
    </row>
    <row r="179" spans="1:7" ht="26.4" outlineLevel="7" x14ac:dyDescent="0.3">
      <c r="A179" s="16" t="s">
        <v>11</v>
      </c>
      <c r="B179" s="17" t="s">
        <v>84</v>
      </c>
      <c r="C179" s="17" t="s">
        <v>96</v>
      </c>
      <c r="D179" s="16" t="s">
        <v>7</v>
      </c>
      <c r="E179" s="18" t="s">
        <v>327</v>
      </c>
      <c r="F179" s="9">
        <f>632.1-243.4-237.6</f>
        <v>151.10000000000005</v>
      </c>
      <c r="G179" s="9">
        <v>121.9</v>
      </c>
    </row>
    <row r="180" spans="1:7" outlineLevel="2" x14ac:dyDescent="0.3">
      <c r="A180" s="16" t="s">
        <v>11</v>
      </c>
      <c r="B180" s="17" t="s">
        <v>98</v>
      </c>
      <c r="C180" s="17"/>
      <c r="D180" s="16"/>
      <c r="E180" s="18" t="s">
        <v>295</v>
      </c>
      <c r="F180" s="9">
        <f>F181</f>
        <v>348</v>
      </c>
      <c r="G180" s="9">
        <f t="shared" ref="G180" si="95">G181</f>
        <v>324.60000000000002</v>
      </c>
    </row>
    <row r="181" spans="1:7" ht="52.8" outlineLevel="3" x14ac:dyDescent="0.3">
      <c r="A181" s="16" t="s">
        <v>11</v>
      </c>
      <c r="B181" s="17" t="s">
        <v>98</v>
      </c>
      <c r="C181" s="17" t="s">
        <v>29</v>
      </c>
      <c r="D181" s="16"/>
      <c r="E181" s="18" t="s">
        <v>621</v>
      </c>
      <c r="F181" s="9">
        <f>F182</f>
        <v>348</v>
      </c>
      <c r="G181" s="9">
        <f t="shared" ref="G181:G183" si="96">G182</f>
        <v>324.60000000000002</v>
      </c>
    </row>
    <row r="182" spans="1:7" ht="26.4" outlineLevel="4" x14ac:dyDescent="0.3">
      <c r="A182" s="16" t="s">
        <v>11</v>
      </c>
      <c r="B182" s="17" t="s">
        <v>98</v>
      </c>
      <c r="C182" s="17" t="s">
        <v>35</v>
      </c>
      <c r="D182" s="16"/>
      <c r="E182" s="18" t="s">
        <v>348</v>
      </c>
      <c r="F182" s="9">
        <f>F183</f>
        <v>348</v>
      </c>
      <c r="G182" s="9">
        <f t="shared" si="96"/>
        <v>324.60000000000002</v>
      </c>
    </row>
    <row r="183" spans="1:7" ht="52.8" outlineLevel="5" x14ac:dyDescent="0.3">
      <c r="A183" s="16" t="s">
        <v>11</v>
      </c>
      <c r="B183" s="17" t="s">
        <v>98</v>
      </c>
      <c r="C183" s="17" t="s">
        <v>36</v>
      </c>
      <c r="D183" s="16"/>
      <c r="E183" s="18" t="s">
        <v>349</v>
      </c>
      <c r="F183" s="9">
        <f>F184</f>
        <v>348</v>
      </c>
      <c r="G183" s="9">
        <f t="shared" si="96"/>
        <v>324.60000000000002</v>
      </c>
    </row>
    <row r="184" spans="1:7" outlineLevel="6" x14ac:dyDescent="0.3">
      <c r="A184" s="16" t="s">
        <v>11</v>
      </c>
      <c r="B184" s="17" t="s">
        <v>98</v>
      </c>
      <c r="C184" s="17" t="s">
        <v>99</v>
      </c>
      <c r="D184" s="16"/>
      <c r="E184" s="18" t="s">
        <v>410</v>
      </c>
      <c r="F184" s="9">
        <f>F185</f>
        <v>348</v>
      </c>
      <c r="G184" s="9">
        <f t="shared" ref="G184" si="97">G185</f>
        <v>324.60000000000002</v>
      </c>
    </row>
    <row r="185" spans="1:7" ht="26.4" outlineLevel="7" x14ac:dyDescent="0.3">
      <c r="A185" s="16" t="s">
        <v>11</v>
      </c>
      <c r="B185" s="17" t="s">
        <v>98</v>
      </c>
      <c r="C185" s="17" t="s">
        <v>99</v>
      </c>
      <c r="D185" s="16" t="s">
        <v>7</v>
      </c>
      <c r="E185" s="18" t="s">
        <v>327</v>
      </c>
      <c r="F185" s="9">
        <f>100+148+100</f>
        <v>348</v>
      </c>
      <c r="G185" s="9">
        <v>324.60000000000002</v>
      </c>
    </row>
    <row r="186" spans="1:7" outlineLevel="1" x14ac:dyDescent="0.3">
      <c r="A186" s="16" t="s">
        <v>11</v>
      </c>
      <c r="B186" s="17" t="s">
        <v>100</v>
      </c>
      <c r="C186" s="17"/>
      <c r="D186" s="16"/>
      <c r="E186" s="18" t="s">
        <v>274</v>
      </c>
      <c r="F186" s="9">
        <f>F187+F200+F222+F266</f>
        <v>94233.200000000012</v>
      </c>
      <c r="G186" s="9">
        <f>G187+G200+G222+G266</f>
        <v>92465.4</v>
      </c>
    </row>
    <row r="187" spans="1:7" outlineLevel="2" x14ac:dyDescent="0.3">
      <c r="A187" s="16" t="s">
        <v>11</v>
      </c>
      <c r="B187" s="17" t="s">
        <v>101</v>
      </c>
      <c r="C187" s="17"/>
      <c r="D187" s="16"/>
      <c r="E187" s="18" t="s">
        <v>296</v>
      </c>
      <c r="F187" s="9">
        <f>F188+F195</f>
        <v>2954.9</v>
      </c>
      <c r="G187" s="9">
        <f>G188+G195</f>
        <v>2694.9</v>
      </c>
    </row>
    <row r="188" spans="1:7" ht="52.8" outlineLevel="3" x14ac:dyDescent="0.3">
      <c r="A188" s="16" t="s">
        <v>11</v>
      </c>
      <c r="B188" s="17" t="s">
        <v>101</v>
      </c>
      <c r="C188" s="17" t="s">
        <v>77</v>
      </c>
      <c r="D188" s="16"/>
      <c r="E188" s="18" t="s">
        <v>292</v>
      </c>
      <c r="F188" s="9">
        <f>F189</f>
        <v>2254.9</v>
      </c>
      <c r="G188" s="9">
        <f t="shared" ref="G188:G189" si="98">G189</f>
        <v>2254.9</v>
      </c>
    </row>
    <row r="189" spans="1:7" ht="26.4" outlineLevel="4" x14ac:dyDescent="0.3">
      <c r="A189" s="16" t="s">
        <v>11</v>
      </c>
      <c r="B189" s="17" t="s">
        <v>101</v>
      </c>
      <c r="C189" s="17" t="s">
        <v>102</v>
      </c>
      <c r="D189" s="16"/>
      <c r="E189" s="18" t="s">
        <v>412</v>
      </c>
      <c r="F189" s="9">
        <f>F190</f>
        <v>2254.9</v>
      </c>
      <c r="G189" s="9">
        <f t="shared" si="98"/>
        <v>2254.9</v>
      </c>
    </row>
    <row r="190" spans="1:7" s="76" customFormat="1" ht="39.6" outlineLevel="5" x14ac:dyDescent="0.3">
      <c r="A190" s="16" t="s">
        <v>11</v>
      </c>
      <c r="B190" s="17" t="s">
        <v>101</v>
      </c>
      <c r="C190" s="17" t="s">
        <v>103</v>
      </c>
      <c r="D190" s="16"/>
      <c r="E190" s="18" t="s">
        <v>413</v>
      </c>
      <c r="F190" s="9">
        <f>F191+F193</f>
        <v>2254.9</v>
      </c>
      <c r="G190" s="9">
        <f>G191+G193</f>
        <v>2254.9</v>
      </c>
    </row>
    <row r="191" spans="1:7" s="76" customFormat="1" ht="26.4" outlineLevel="6" x14ac:dyDescent="0.3">
      <c r="A191" s="16" t="s">
        <v>11</v>
      </c>
      <c r="B191" s="17" t="s">
        <v>101</v>
      </c>
      <c r="C191" s="17" t="s">
        <v>757</v>
      </c>
      <c r="D191" s="16"/>
      <c r="E191" s="18" t="s">
        <v>756</v>
      </c>
      <c r="F191" s="9">
        <f>F192</f>
        <v>439.6</v>
      </c>
      <c r="G191" s="9">
        <f t="shared" ref="G191" si="99">G192</f>
        <v>439.6</v>
      </c>
    </row>
    <row r="192" spans="1:7" s="76" customFormat="1" ht="26.4" outlineLevel="7" x14ac:dyDescent="0.3">
      <c r="A192" s="16" t="s">
        <v>11</v>
      </c>
      <c r="B192" s="17" t="s">
        <v>101</v>
      </c>
      <c r="C192" s="17" t="s">
        <v>757</v>
      </c>
      <c r="D192" s="16">
        <v>200</v>
      </c>
      <c r="E192" s="18" t="s">
        <v>327</v>
      </c>
      <c r="F192" s="9">
        <f>1000-560.4</f>
        <v>439.6</v>
      </c>
      <c r="G192" s="9">
        <v>439.6</v>
      </c>
    </row>
    <row r="193" spans="1:7" ht="39.6" outlineLevel="6" x14ac:dyDescent="0.3">
      <c r="A193" s="16" t="s">
        <v>11</v>
      </c>
      <c r="B193" s="17" t="s">
        <v>101</v>
      </c>
      <c r="C193" s="17" t="s">
        <v>104</v>
      </c>
      <c r="D193" s="16"/>
      <c r="E193" s="18" t="s">
        <v>415</v>
      </c>
      <c r="F193" s="9">
        <f>F194</f>
        <v>1815.3</v>
      </c>
      <c r="G193" s="9">
        <f t="shared" ref="G193" si="100">G194</f>
        <v>1815.3</v>
      </c>
    </row>
    <row r="194" spans="1:7" ht="26.4" outlineLevel="7" x14ac:dyDescent="0.3">
      <c r="A194" s="16" t="s">
        <v>11</v>
      </c>
      <c r="B194" s="17" t="s">
        <v>101</v>
      </c>
      <c r="C194" s="17" t="s">
        <v>104</v>
      </c>
      <c r="D194" s="16" t="s">
        <v>7</v>
      </c>
      <c r="E194" s="18" t="s">
        <v>327</v>
      </c>
      <c r="F194" s="9">
        <f>1000+815.3</f>
        <v>1815.3</v>
      </c>
      <c r="G194" s="9">
        <v>1815.3</v>
      </c>
    </row>
    <row r="195" spans="1:7" ht="39.6" outlineLevel="3" x14ac:dyDescent="0.3">
      <c r="A195" s="16" t="s">
        <v>11</v>
      </c>
      <c r="B195" s="17" t="s">
        <v>101</v>
      </c>
      <c r="C195" s="17" t="s">
        <v>105</v>
      </c>
      <c r="D195" s="16"/>
      <c r="E195" s="18" t="s">
        <v>764</v>
      </c>
      <c r="F195" s="9">
        <f>F196</f>
        <v>700</v>
      </c>
      <c r="G195" s="9">
        <f t="shared" ref="G195:G196" si="101">G196</f>
        <v>440</v>
      </c>
    </row>
    <row r="196" spans="1:7" ht="26.4" outlineLevel="4" x14ac:dyDescent="0.3">
      <c r="A196" s="16" t="s">
        <v>11</v>
      </c>
      <c r="B196" s="17" t="s">
        <v>101</v>
      </c>
      <c r="C196" s="17" t="s">
        <v>106</v>
      </c>
      <c r="D196" s="16"/>
      <c r="E196" s="18" t="s">
        <v>646</v>
      </c>
      <c r="F196" s="9">
        <f>F197</f>
        <v>700</v>
      </c>
      <c r="G196" s="9">
        <f t="shared" si="101"/>
        <v>440</v>
      </c>
    </row>
    <row r="197" spans="1:7" ht="26.4" outlineLevel="5" x14ac:dyDescent="0.3">
      <c r="A197" s="16" t="s">
        <v>11</v>
      </c>
      <c r="B197" s="17" t="s">
        <v>101</v>
      </c>
      <c r="C197" s="17" t="s">
        <v>107</v>
      </c>
      <c r="D197" s="16"/>
      <c r="E197" s="18" t="s">
        <v>647</v>
      </c>
      <c r="F197" s="9">
        <f>F198</f>
        <v>700</v>
      </c>
      <c r="G197" s="9">
        <f>G198</f>
        <v>440</v>
      </c>
    </row>
    <row r="198" spans="1:7" ht="39.6" outlineLevel="6" x14ac:dyDescent="0.3">
      <c r="A198" s="16" t="s">
        <v>11</v>
      </c>
      <c r="B198" s="17" t="s">
        <v>101</v>
      </c>
      <c r="C198" s="17" t="s">
        <v>108</v>
      </c>
      <c r="D198" s="16"/>
      <c r="E198" s="18" t="s">
        <v>582</v>
      </c>
      <c r="F198" s="9">
        <f>F199</f>
        <v>700</v>
      </c>
      <c r="G198" s="9">
        <f t="shared" ref="G198" si="102">G199</f>
        <v>440</v>
      </c>
    </row>
    <row r="199" spans="1:7" ht="26.4" outlineLevel="7" x14ac:dyDescent="0.3">
      <c r="A199" s="16" t="s">
        <v>11</v>
      </c>
      <c r="B199" s="17" t="s">
        <v>101</v>
      </c>
      <c r="C199" s="17" t="s">
        <v>108</v>
      </c>
      <c r="D199" s="16" t="s">
        <v>7</v>
      </c>
      <c r="E199" s="18" t="s">
        <v>327</v>
      </c>
      <c r="F199" s="9">
        <f>1200-500</f>
        <v>700</v>
      </c>
      <c r="G199" s="9">
        <v>440</v>
      </c>
    </row>
    <row r="200" spans="1:7" outlineLevel="2" x14ac:dyDescent="0.3">
      <c r="A200" s="16" t="s">
        <v>11</v>
      </c>
      <c r="B200" s="17" t="s">
        <v>110</v>
      </c>
      <c r="C200" s="17"/>
      <c r="D200" s="16"/>
      <c r="E200" s="18" t="s">
        <v>298</v>
      </c>
      <c r="F200" s="9">
        <f>F201</f>
        <v>33020.5</v>
      </c>
      <c r="G200" s="9">
        <f t="shared" ref="G200:G201" si="103">G201</f>
        <v>32839.899999999994</v>
      </c>
    </row>
    <row r="201" spans="1:7" ht="52.8" outlineLevel="3" x14ac:dyDescent="0.3">
      <c r="A201" s="16" t="s">
        <v>11</v>
      </c>
      <c r="B201" s="17" t="s">
        <v>110</v>
      </c>
      <c r="C201" s="17" t="s">
        <v>77</v>
      </c>
      <c r="D201" s="16"/>
      <c r="E201" s="18" t="s">
        <v>292</v>
      </c>
      <c r="F201" s="9">
        <f>F202</f>
        <v>33020.5</v>
      </c>
      <c r="G201" s="9">
        <f t="shared" si="103"/>
        <v>32839.899999999994</v>
      </c>
    </row>
    <row r="202" spans="1:7" ht="26.4" outlineLevel="4" x14ac:dyDescent="0.3">
      <c r="A202" s="16" t="s">
        <v>11</v>
      </c>
      <c r="B202" s="17" t="s">
        <v>110</v>
      </c>
      <c r="C202" s="17" t="s">
        <v>102</v>
      </c>
      <c r="D202" s="16"/>
      <c r="E202" s="18" t="s">
        <v>412</v>
      </c>
      <c r="F202" s="9">
        <f>F203+F206+F215</f>
        <v>33020.5</v>
      </c>
      <c r="G202" s="9">
        <f>G203+G206+G215</f>
        <v>32839.899999999994</v>
      </c>
    </row>
    <row r="203" spans="1:7" ht="27.75" customHeight="1" outlineLevel="5" x14ac:dyDescent="0.3">
      <c r="A203" s="16" t="s">
        <v>11</v>
      </c>
      <c r="B203" s="17" t="s">
        <v>110</v>
      </c>
      <c r="C203" s="17" t="s">
        <v>111</v>
      </c>
      <c r="D203" s="16"/>
      <c r="E203" s="18" t="s">
        <v>421</v>
      </c>
      <c r="F203" s="9">
        <f>F204</f>
        <v>330.6</v>
      </c>
      <c r="G203" s="9">
        <f>G204</f>
        <v>330.6</v>
      </c>
    </row>
    <row r="204" spans="1:7" outlineLevel="6" x14ac:dyDescent="0.3">
      <c r="A204" s="16" t="s">
        <v>11</v>
      </c>
      <c r="B204" s="17" t="s">
        <v>110</v>
      </c>
      <c r="C204" s="17" t="s">
        <v>112</v>
      </c>
      <c r="D204" s="16"/>
      <c r="E204" s="18" t="s">
        <v>423</v>
      </c>
      <c r="F204" s="9">
        <f>F205</f>
        <v>330.6</v>
      </c>
      <c r="G204" s="9">
        <f t="shared" ref="G204" si="104">G205</f>
        <v>330.6</v>
      </c>
    </row>
    <row r="205" spans="1:7" ht="26.4" outlineLevel="7" x14ac:dyDescent="0.3">
      <c r="A205" s="16" t="s">
        <v>11</v>
      </c>
      <c r="B205" s="17" t="s">
        <v>110</v>
      </c>
      <c r="C205" s="17" t="s">
        <v>112</v>
      </c>
      <c r="D205" s="16" t="s">
        <v>7</v>
      </c>
      <c r="E205" s="18" t="s">
        <v>327</v>
      </c>
      <c r="F205" s="9">
        <f>500-169.4</f>
        <v>330.6</v>
      </c>
      <c r="G205" s="9">
        <v>330.6</v>
      </c>
    </row>
    <row r="206" spans="1:7" ht="26.4" outlineLevel="5" x14ac:dyDescent="0.3">
      <c r="A206" s="57" t="s">
        <v>11</v>
      </c>
      <c r="B206" s="56" t="s">
        <v>110</v>
      </c>
      <c r="C206" s="56" t="s">
        <v>113</v>
      </c>
      <c r="D206" s="57"/>
      <c r="E206" s="59" t="s">
        <v>424</v>
      </c>
      <c r="F206" s="20">
        <f>F207+F209+F211+F213</f>
        <v>21325.3</v>
      </c>
      <c r="G206" s="20">
        <f>G207+G209+G211+G213</f>
        <v>21179.599999999999</v>
      </c>
    </row>
    <row r="207" spans="1:7" outlineLevel="6" x14ac:dyDescent="0.3">
      <c r="A207" s="57" t="s">
        <v>11</v>
      </c>
      <c r="B207" s="56" t="s">
        <v>110</v>
      </c>
      <c r="C207" s="56" t="s">
        <v>114</v>
      </c>
      <c r="D207" s="57"/>
      <c r="E207" s="59" t="s">
        <v>425</v>
      </c>
      <c r="F207" s="20">
        <f>F208</f>
        <v>15788.3</v>
      </c>
      <c r="G207" s="20">
        <f t="shared" ref="G207" si="105">G208</f>
        <v>15788.3</v>
      </c>
    </row>
    <row r="208" spans="1:7" ht="26.4" outlineLevel="7" x14ac:dyDescent="0.3">
      <c r="A208" s="57" t="s">
        <v>11</v>
      </c>
      <c r="B208" s="56" t="s">
        <v>110</v>
      </c>
      <c r="C208" s="56" t="s">
        <v>114</v>
      </c>
      <c r="D208" s="57" t="s">
        <v>7</v>
      </c>
      <c r="E208" s="59" t="s">
        <v>327</v>
      </c>
      <c r="F208" s="20">
        <f>1000+200+13596+600+400+58-65.7</f>
        <v>15788.3</v>
      </c>
      <c r="G208" s="20">
        <v>15788.3</v>
      </c>
    </row>
    <row r="209" spans="1:7" ht="26.4" outlineLevel="6" x14ac:dyDescent="0.3">
      <c r="A209" s="57" t="s">
        <v>11</v>
      </c>
      <c r="B209" s="56" t="s">
        <v>110</v>
      </c>
      <c r="C209" s="56" t="s">
        <v>115</v>
      </c>
      <c r="D209" s="57"/>
      <c r="E209" s="59" t="s">
        <v>651</v>
      </c>
      <c r="F209" s="20">
        <f>F210</f>
        <v>2482.8000000000002</v>
      </c>
      <c r="G209" s="20">
        <f t="shared" ref="G209" si="106">G210</f>
        <v>2482.8000000000002</v>
      </c>
    </row>
    <row r="210" spans="1:7" ht="26.4" outlineLevel="7" x14ac:dyDescent="0.3">
      <c r="A210" s="57" t="s">
        <v>11</v>
      </c>
      <c r="B210" s="56" t="s">
        <v>110</v>
      </c>
      <c r="C210" s="56" t="s">
        <v>115</v>
      </c>
      <c r="D210" s="57" t="s">
        <v>7</v>
      </c>
      <c r="E210" s="59" t="s">
        <v>327</v>
      </c>
      <c r="F210" s="20">
        <f>1000+200+350+1067.5-134.7</f>
        <v>2482.8000000000002</v>
      </c>
      <c r="G210" s="20">
        <v>2482.8000000000002</v>
      </c>
    </row>
    <row r="211" spans="1:7" ht="39.6" outlineLevel="6" x14ac:dyDescent="0.3">
      <c r="A211" s="57" t="s">
        <v>11</v>
      </c>
      <c r="B211" s="56" t="s">
        <v>110</v>
      </c>
      <c r="C211" s="56" t="s">
        <v>116</v>
      </c>
      <c r="D211" s="57"/>
      <c r="E211" s="59" t="s">
        <v>426</v>
      </c>
      <c r="F211" s="20">
        <f>F212</f>
        <v>300</v>
      </c>
      <c r="G211" s="20">
        <f t="shared" ref="G211" si="107">G212</f>
        <v>299.3</v>
      </c>
    </row>
    <row r="212" spans="1:7" ht="26.4" outlineLevel="7" x14ac:dyDescent="0.3">
      <c r="A212" s="57" t="s">
        <v>11</v>
      </c>
      <c r="B212" s="56" t="s">
        <v>110</v>
      </c>
      <c r="C212" s="56" t="s">
        <v>116</v>
      </c>
      <c r="D212" s="57" t="s">
        <v>7</v>
      </c>
      <c r="E212" s="59" t="s">
        <v>327</v>
      </c>
      <c r="F212" s="20">
        <f>200+100</f>
        <v>300</v>
      </c>
      <c r="G212" s="20">
        <v>299.3</v>
      </c>
    </row>
    <row r="213" spans="1:7" ht="26.4" outlineLevel="7" x14ac:dyDescent="0.3">
      <c r="A213" s="57" t="s">
        <v>11</v>
      </c>
      <c r="B213" s="56" t="s">
        <v>110</v>
      </c>
      <c r="C213" s="56" t="s">
        <v>627</v>
      </c>
      <c r="D213" s="57"/>
      <c r="E213" s="59" t="s">
        <v>628</v>
      </c>
      <c r="F213" s="20">
        <f>F214</f>
        <v>2754.2</v>
      </c>
      <c r="G213" s="20">
        <f t="shared" ref="G213" si="108">G214</f>
        <v>2609.1999999999998</v>
      </c>
    </row>
    <row r="214" spans="1:7" ht="26.4" outlineLevel="7" x14ac:dyDescent="0.3">
      <c r="A214" s="57" t="s">
        <v>11</v>
      </c>
      <c r="B214" s="56" t="s">
        <v>110</v>
      </c>
      <c r="C214" s="56" t="s">
        <v>627</v>
      </c>
      <c r="D214" s="57">
        <v>200</v>
      </c>
      <c r="E214" s="59" t="s">
        <v>327</v>
      </c>
      <c r="F214" s="20">
        <f>2000+800-45.8</f>
        <v>2754.2</v>
      </c>
      <c r="G214" s="20">
        <v>2609.1999999999998</v>
      </c>
    </row>
    <row r="215" spans="1:7" ht="26.4" outlineLevel="5" x14ac:dyDescent="0.3">
      <c r="A215" s="57" t="s">
        <v>11</v>
      </c>
      <c r="B215" s="56" t="s">
        <v>110</v>
      </c>
      <c r="C215" s="56" t="s">
        <v>117</v>
      </c>
      <c r="D215" s="57"/>
      <c r="E215" s="59" t="s">
        <v>427</v>
      </c>
      <c r="F215" s="20">
        <f>F220+F216+F218</f>
        <v>11364.599999999999</v>
      </c>
      <c r="G215" s="20">
        <f>G220+G216+G218</f>
        <v>11329.7</v>
      </c>
    </row>
    <row r="216" spans="1:7" ht="52.8" outlineLevel="5" x14ac:dyDescent="0.3">
      <c r="A216" s="57" t="s">
        <v>11</v>
      </c>
      <c r="B216" s="56" t="s">
        <v>110</v>
      </c>
      <c r="C216" s="56" t="s">
        <v>723</v>
      </c>
      <c r="D216" s="57"/>
      <c r="E216" s="59" t="s">
        <v>724</v>
      </c>
      <c r="F216" s="20">
        <f>F217</f>
        <v>6641.2</v>
      </c>
      <c r="G216" s="20">
        <f t="shared" ref="G216" si="109">G217</f>
        <v>6606.4</v>
      </c>
    </row>
    <row r="217" spans="1:7" ht="26.4" outlineLevel="5" x14ac:dyDescent="0.3">
      <c r="A217" s="57" t="s">
        <v>11</v>
      </c>
      <c r="B217" s="56" t="s">
        <v>110</v>
      </c>
      <c r="C217" s="56" t="s">
        <v>723</v>
      </c>
      <c r="D217" s="57">
        <v>200</v>
      </c>
      <c r="E217" s="59" t="s">
        <v>327</v>
      </c>
      <c r="F217" s="20">
        <v>6641.2</v>
      </c>
      <c r="G217" s="20">
        <v>6606.4</v>
      </c>
    </row>
    <row r="218" spans="1:7" ht="26.4" outlineLevel="5" x14ac:dyDescent="0.3">
      <c r="A218" s="57" t="s">
        <v>11</v>
      </c>
      <c r="B218" s="56" t="s">
        <v>110</v>
      </c>
      <c r="C218" s="56" t="s">
        <v>712</v>
      </c>
      <c r="D218" s="57"/>
      <c r="E218" s="59" t="s">
        <v>711</v>
      </c>
      <c r="F218" s="20">
        <f>F219</f>
        <v>3071.7999999999997</v>
      </c>
      <c r="G218" s="20">
        <f t="shared" ref="G218" si="110">G219</f>
        <v>3071.7</v>
      </c>
    </row>
    <row r="219" spans="1:7" ht="26.4" outlineLevel="5" x14ac:dyDescent="0.3">
      <c r="A219" s="57" t="s">
        <v>11</v>
      </c>
      <c r="B219" s="56" t="s">
        <v>110</v>
      </c>
      <c r="C219" s="56" t="s">
        <v>712</v>
      </c>
      <c r="D219" s="57">
        <v>200</v>
      </c>
      <c r="E219" s="59" t="s">
        <v>327</v>
      </c>
      <c r="F219" s="20">
        <f>3439.7-367.9</f>
        <v>3071.7999999999997</v>
      </c>
      <c r="G219" s="20">
        <v>3071.7</v>
      </c>
    </row>
    <row r="220" spans="1:7" ht="52.8" outlineLevel="6" x14ac:dyDescent="0.3">
      <c r="A220" s="57" t="s">
        <v>11</v>
      </c>
      <c r="B220" s="56" t="s">
        <v>110</v>
      </c>
      <c r="C220" s="56" t="s">
        <v>620</v>
      </c>
      <c r="D220" s="57"/>
      <c r="E220" s="59" t="s">
        <v>650</v>
      </c>
      <c r="F220" s="20">
        <f>F221</f>
        <v>1651.6</v>
      </c>
      <c r="G220" s="20">
        <f t="shared" ref="G220" si="111">G221</f>
        <v>1651.6</v>
      </c>
    </row>
    <row r="221" spans="1:7" ht="26.4" outlineLevel="7" x14ac:dyDescent="0.3">
      <c r="A221" s="57" t="s">
        <v>11</v>
      </c>
      <c r="B221" s="56" t="s">
        <v>110</v>
      </c>
      <c r="C221" s="56" t="s">
        <v>620</v>
      </c>
      <c r="D221" s="57" t="s">
        <v>7</v>
      </c>
      <c r="E221" s="59" t="s">
        <v>327</v>
      </c>
      <c r="F221" s="20">
        <f>1500+160.3-8.7</f>
        <v>1651.6</v>
      </c>
      <c r="G221" s="20">
        <v>1651.6</v>
      </c>
    </row>
    <row r="222" spans="1:7" outlineLevel="2" x14ac:dyDescent="0.3">
      <c r="A222" s="57" t="s">
        <v>11</v>
      </c>
      <c r="B222" s="56" t="s">
        <v>118</v>
      </c>
      <c r="C222" s="56"/>
      <c r="D222" s="57"/>
      <c r="E222" s="59" t="s">
        <v>299</v>
      </c>
      <c r="F222" s="20">
        <f>F223+F256</f>
        <v>34004.800000000003</v>
      </c>
      <c r="G222" s="20">
        <f>G223+G256</f>
        <v>33009.5</v>
      </c>
    </row>
    <row r="223" spans="1:7" ht="52.8" outlineLevel="3" x14ac:dyDescent="0.3">
      <c r="A223" s="57" t="s">
        <v>11</v>
      </c>
      <c r="B223" s="56" t="s">
        <v>118</v>
      </c>
      <c r="C223" s="56" t="s">
        <v>77</v>
      </c>
      <c r="D223" s="57"/>
      <c r="E223" s="59" t="s">
        <v>292</v>
      </c>
      <c r="F223" s="20">
        <f>F224</f>
        <v>21739.599999999999</v>
      </c>
      <c r="G223" s="20">
        <f>G224</f>
        <v>20804.900000000001</v>
      </c>
    </row>
    <row r="224" spans="1:7" ht="26.4" outlineLevel="4" x14ac:dyDescent="0.3">
      <c r="A224" s="57" t="s">
        <v>11</v>
      </c>
      <c r="B224" s="56" t="s">
        <v>118</v>
      </c>
      <c r="C224" s="56" t="s">
        <v>78</v>
      </c>
      <c r="D224" s="57"/>
      <c r="E224" s="59" t="s">
        <v>389</v>
      </c>
      <c r="F224" s="20">
        <f>F225+F232+F245</f>
        <v>21739.599999999999</v>
      </c>
      <c r="G224" s="20">
        <f>G225+G232+G245</f>
        <v>20804.900000000001</v>
      </c>
    </row>
    <row r="225" spans="1:7" ht="16.5" customHeight="1" outlineLevel="5" x14ac:dyDescent="0.3">
      <c r="A225" s="57" t="s">
        <v>11</v>
      </c>
      <c r="B225" s="56" t="s">
        <v>118</v>
      </c>
      <c r="C225" s="56" t="s">
        <v>119</v>
      </c>
      <c r="D225" s="57"/>
      <c r="E225" s="59" t="s">
        <v>429</v>
      </c>
      <c r="F225" s="20">
        <f>F226+F228+F230</f>
        <v>11572.9</v>
      </c>
      <c r="G225" s="20">
        <f t="shared" ref="G225" si="112">G226+G228+G230</f>
        <v>11489</v>
      </c>
    </row>
    <row r="226" spans="1:7" ht="26.4" outlineLevel="6" x14ac:dyDescent="0.3">
      <c r="A226" s="57" t="s">
        <v>11</v>
      </c>
      <c r="B226" s="56" t="s">
        <v>118</v>
      </c>
      <c r="C226" s="56" t="s">
        <v>120</v>
      </c>
      <c r="D226" s="57"/>
      <c r="E226" s="59" t="s">
        <v>430</v>
      </c>
      <c r="F226" s="20">
        <f>F227</f>
        <v>8500</v>
      </c>
      <c r="G226" s="20">
        <f t="shared" ref="G226" si="113">G227</f>
        <v>8500</v>
      </c>
    </row>
    <row r="227" spans="1:7" ht="26.4" outlineLevel="7" x14ac:dyDescent="0.3">
      <c r="A227" s="57" t="s">
        <v>11</v>
      </c>
      <c r="B227" s="56" t="s">
        <v>118</v>
      </c>
      <c r="C227" s="56" t="s">
        <v>120</v>
      </c>
      <c r="D227" s="57" t="s">
        <v>7</v>
      </c>
      <c r="E227" s="59" t="s">
        <v>327</v>
      </c>
      <c r="F227" s="20">
        <v>8500</v>
      </c>
      <c r="G227" s="20">
        <v>8500</v>
      </c>
    </row>
    <row r="228" spans="1:7" ht="26.4" outlineLevel="6" x14ac:dyDescent="0.3">
      <c r="A228" s="57" t="s">
        <v>11</v>
      </c>
      <c r="B228" s="56" t="s">
        <v>118</v>
      </c>
      <c r="C228" s="56" t="s">
        <v>121</v>
      </c>
      <c r="D228" s="57"/>
      <c r="E228" s="59" t="s">
        <v>431</v>
      </c>
      <c r="F228" s="20">
        <f>F229</f>
        <v>1500</v>
      </c>
      <c r="G228" s="20">
        <f t="shared" ref="G228" si="114">G229</f>
        <v>1416.1</v>
      </c>
    </row>
    <row r="229" spans="1:7" ht="26.4" outlineLevel="7" x14ac:dyDescent="0.3">
      <c r="A229" s="57" t="s">
        <v>11</v>
      </c>
      <c r="B229" s="56" t="s">
        <v>118</v>
      </c>
      <c r="C229" s="56" t="s">
        <v>121</v>
      </c>
      <c r="D229" s="57" t="s">
        <v>39</v>
      </c>
      <c r="E229" s="59" t="s">
        <v>353</v>
      </c>
      <c r="F229" s="20">
        <v>1500</v>
      </c>
      <c r="G229" s="20">
        <v>1416.1</v>
      </c>
    </row>
    <row r="230" spans="1:7" ht="39.6" outlineLevel="6" x14ac:dyDescent="0.3">
      <c r="A230" s="57" t="s">
        <v>11</v>
      </c>
      <c r="B230" s="56" t="s">
        <v>118</v>
      </c>
      <c r="C230" s="56" t="s">
        <v>122</v>
      </c>
      <c r="D230" s="57"/>
      <c r="E230" s="59" t="s">
        <v>432</v>
      </c>
      <c r="F230" s="20">
        <f>F231</f>
        <v>1572.9</v>
      </c>
      <c r="G230" s="20">
        <f t="shared" ref="G230" si="115">G231</f>
        <v>1572.9</v>
      </c>
    </row>
    <row r="231" spans="1:7" ht="26.4" outlineLevel="7" x14ac:dyDescent="0.3">
      <c r="A231" s="57" t="s">
        <v>11</v>
      </c>
      <c r="B231" s="56" t="s">
        <v>118</v>
      </c>
      <c r="C231" s="56" t="s">
        <v>122</v>
      </c>
      <c r="D231" s="57" t="s">
        <v>7</v>
      </c>
      <c r="E231" s="59" t="s">
        <v>327</v>
      </c>
      <c r="F231" s="20">
        <f>1500+50+22.9</f>
        <v>1572.9</v>
      </c>
      <c r="G231" s="20">
        <v>1572.9</v>
      </c>
    </row>
    <row r="232" spans="1:7" ht="26.4" outlineLevel="5" x14ac:dyDescent="0.3">
      <c r="A232" s="57" t="s">
        <v>11</v>
      </c>
      <c r="B232" s="56" t="s">
        <v>118</v>
      </c>
      <c r="C232" s="56" t="s">
        <v>79</v>
      </c>
      <c r="D232" s="57"/>
      <c r="E232" s="59" t="s">
        <v>390</v>
      </c>
      <c r="F232" s="20">
        <f>F235+F237+F239+F241+F243+F233</f>
        <v>7147.1</v>
      </c>
      <c r="G232" s="20">
        <f>G235+G237+G239+G241+G243+G233</f>
        <v>6726</v>
      </c>
    </row>
    <row r="233" spans="1:7" ht="52.8" outlineLevel="5" x14ac:dyDescent="0.3">
      <c r="A233" s="57" t="s">
        <v>11</v>
      </c>
      <c r="B233" s="56" t="s">
        <v>118</v>
      </c>
      <c r="C233" s="56" t="s">
        <v>727</v>
      </c>
      <c r="D233" s="57"/>
      <c r="E233" s="59" t="s">
        <v>754</v>
      </c>
      <c r="F233" s="20">
        <f>F234</f>
        <v>250</v>
      </c>
      <c r="G233" s="20">
        <f t="shared" ref="G233" si="116">G234</f>
        <v>250</v>
      </c>
    </row>
    <row r="234" spans="1:7" ht="26.4" outlineLevel="5" x14ac:dyDescent="0.3">
      <c r="A234" s="57" t="s">
        <v>11</v>
      </c>
      <c r="B234" s="56" t="s">
        <v>118</v>
      </c>
      <c r="C234" s="56" t="s">
        <v>727</v>
      </c>
      <c r="D234" s="57">
        <v>200</v>
      </c>
      <c r="E234" s="59" t="s">
        <v>327</v>
      </c>
      <c r="F234" s="20">
        <v>250</v>
      </c>
      <c r="G234" s="20">
        <v>250</v>
      </c>
    </row>
    <row r="235" spans="1:7" outlineLevel="6" x14ac:dyDescent="0.3">
      <c r="A235" s="57" t="s">
        <v>11</v>
      </c>
      <c r="B235" s="56" t="s">
        <v>118</v>
      </c>
      <c r="C235" s="56" t="s">
        <v>123</v>
      </c>
      <c r="D235" s="57"/>
      <c r="E235" s="59" t="s">
        <v>434</v>
      </c>
      <c r="F235" s="20">
        <f>F236</f>
        <v>5000</v>
      </c>
      <c r="G235" s="20">
        <f t="shared" ref="G235" si="117">G236</f>
        <v>4600</v>
      </c>
    </row>
    <row r="236" spans="1:7" ht="26.4" outlineLevel="7" x14ac:dyDescent="0.3">
      <c r="A236" s="57" t="s">
        <v>11</v>
      </c>
      <c r="B236" s="56" t="s">
        <v>118</v>
      </c>
      <c r="C236" s="56" t="s">
        <v>123</v>
      </c>
      <c r="D236" s="57" t="s">
        <v>39</v>
      </c>
      <c r="E236" s="59" t="s">
        <v>353</v>
      </c>
      <c r="F236" s="20">
        <v>5000</v>
      </c>
      <c r="G236" s="20">
        <v>4600</v>
      </c>
    </row>
    <row r="237" spans="1:7" ht="26.4" outlineLevel="6" x14ac:dyDescent="0.3">
      <c r="A237" s="57" t="s">
        <v>11</v>
      </c>
      <c r="B237" s="56" t="s">
        <v>118</v>
      </c>
      <c r="C237" s="56" t="s">
        <v>124</v>
      </c>
      <c r="D237" s="57"/>
      <c r="E237" s="59" t="s">
        <v>435</v>
      </c>
      <c r="F237" s="20">
        <f>F238</f>
        <v>300</v>
      </c>
      <c r="G237" s="20">
        <f t="shared" ref="G237" si="118">G238</f>
        <v>300</v>
      </c>
    </row>
    <row r="238" spans="1:7" ht="26.4" outlineLevel="7" x14ac:dyDescent="0.3">
      <c r="A238" s="57" t="s">
        <v>11</v>
      </c>
      <c r="B238" s="56" t="s">
        <v>118</v>
      </c>
      <c r="C238" s="56" t="s">
        <v>124</v>
      </c>
      <c r="D238" s="57" t="s">
        <v>7</v>
      </c>
      <c r="E238" s="59" t="s">
        <v>327</v>
      </c>
      <c r="F238" s="20">
        <v>300</v>
      </c>
      <c r="G238" s="20">
        <v>300</v>
      </c>
    </row>
    <row r="239" spans="1:7" outlineLevel="6" x14ac:dyDescent="0.3">
      <c r="A239" s="57" t="s">
        <v>11</v>
      </c>
      <c r="B239" s="56" t="s">
        <v>118</v>
      </c>
      <c r="C239" s="56" t="s">
        <v>125</v>
      </c>
      <c r="D239" s="57"/>
      <c r="E239" s="59" t="s">
        <v>437</v>
      </c>
      <c r="F239" s="20">
        <f>F240</f>
        <v>250</v>
      </c>
      <c r="G239" s="20">
        <f t="shared" ref="G239" si="119">G240</f>
        <v>250</v>
      </c>
    </row>
    <row r="240" spans="1:7" ht="26.4" outlineLevel="7" x14ac:dyDescent="0.3">
      <c r="A240" s="57" t="s">
        <v>11</v>
      </c>
      <c r="B240" s="56" t="s">
        <v>118</v>
      </c>
      <c r="C240" s="56" t="s">
        <v>125</v>
      </c>
      <c r="D240" s="57" t="s">
        <v>7</v>
      </c>
      <c r="E240" s="59" t="s">
        <v>327</v>
      </c>
      <c r="F240" s="20">
        <v>250</v>
      </c>
      <c r="G240" s="20">
        <v>250</v>
      </c>
    </row>
    <row r="241" spans="1:7" ht="39.6" outlineLevel="6" x14ac:dyDescent="0.3">
      <c r="A241" s="57" t="s">
        <v>11</v>
      </c>
      <c r="B241" s="56" t="s">
        <v>118</v>
      </c>
      <c r="C241" s="56" t="s">
        <v>126</v>
      </c>
      <c r="D241" s="57"/>
      <c r="E241" s="59" t="s">
        <v>438</v>
      </c>
      <c r="F241" s="20">
        <f>F242</f>
        <v>997.1</v>
      </c>
      <c r="G241" s="20">
        <f t="shared" ref="G241" si="120">G242</f>
        <v>990.1</v>
      </c>
    </row>
    <row r="242" spans="1:7" ht="26.4" outlineLevel="7" x14ac:dyDescent="0.3">
      <c r="A242" s="57" t="s">
        <v>11</v>
      </c>
      <c r="B242" s="56" t="s">
        <v>118</v>
      </c>
      <c r="C242" s="56" t="s">
        <v>126</v>
      </c>
      <c r="D242" s="57" t="s">
        <v>7</v>
      </c>
      <c r="E242" s="59" t="s">
        <v>327</v>
      </c>
      <c r="F242" s="20">
        <f>1000+20-22.9</f>
        <v>997.1</v>
      </c>
      <c r="G242" s="20">
        <v>990.1</v>
      </c>
    </row>
    <row r="243" spans="1:7" outlineLevel="6" x14ac:dyDescent="0.3">
      <c r="A243" s="57" t="s">
        <v>11</v>
      </c>
      <c r="B243" s="56" t="s">
        <v>118</v>
      </c>
      <c r="C243" s="56" t="s">
        <v>127</v>
      </c>
      <c r="D243" s="57"/>
      <c r="E243" s="59" t="s">
        <v>439</v>
      </c>
      <c r="F243" s="20">
        <f>F244</f>
        <v>350</v>
      </c>
      <c r="G243" s="20">
        <f t="shared" ref="G243" si="121">G244</f>
        <v>335.9</v>
      </c>
    </row>
    <row r="244" spans="1:7" ht="26.4" outlineLevel="7" x14ac:dyDescent="0.3">
      <c r="A244" s="57" t="s">
        <v>11</v>
      </c>
      <c r="B244" s="56" t="s">
        <v>118</v>
      </c>
      <c r="C244" s="56" t="s">
        <v>127</v>
      </c>
      <c r="D244" s="57" t="s">
        <v>7</v>
      </c>
      <c r="E244" s="59" t="s">
        <v>327</v>
      </c>
      <c r="F244" s="20">
        <f>300+50</f>
        <v>350</v>
      </c>
      <c r="G244" s="20">
        <v>335.9</v>
      </c>
    </row>
    <row r="245" spans="1:7" ht="26.4" outlineLevel="5" x14ac:dyDescent="0.3">
      <c r="A245" s="57" t="s">
        <v>11</v>
      </c>
      <c r="B245" s="56" t="s">
        <v>118</v>
      </c>
      <c r="C245" s="56" t="s">
        <v>97</v>
      </c>
      <c r="D245" s="57"/>
      <c r="E245" s="59" t="s">
        <v>408</v>
      </c>
      <c r="F245" s="20">
        <f>F252+F254+F248+F250+F246</f>
        <v>3019.6000000000004</v>
      </c>
      <c r="G245" s="20">
        <f>G252+G254+G248+G250+G246</f>
        <v>2589.8999999999996</v>
      </c>
    </row>
    <row r="246" spans="1:7" ht="52.8" outlineLevel="5" x14ac:dyDescent="0.3">
      <c r="A246" s="57" t="s">
        <v>11</v>
      </c>
      <c r="B246" s="56" t="s">
        <v>118</v>
      </c>
      <c r="C246" s="56" t="s">
        <v>758</v>
      </c>
      <c r="D246" s="57"/>
      <c r="E246" s="59" t="s">
        <v>742</v>
      </c>
      <c r="F246" s="20">
        <f>F247</f>
        <v>1497.4</v>
      </c>
      <c r="G246" s="20">
        <f t="shared" ref="G246" si="122">G247</f>
        <v>1267.3</v>
      </c>
    </row>
    <row r="247" spans="1:7" ht="26.4" outlineLevel="5" x14ac:dyDescent="0.3">
      <c r="A247" s="57" t="s">
        <v>11</v>
      </c>
      <c r="B247" s="56" t="s">
        <v>118</v>
      </c>
      <c r="C247" s="56" t="s">
        <v>758</v>
      </c>
      <c r="D247" s="57">
        <v>200</v>
      </c>
      <c r="E247" s="59" t="s">
        <v>327</v>
      </c>
      <c r="F247" s="20">
        <v>1497.4</v>
      </c>
      <c r="G247" s="20">
        <v>1267.3</v>
      </c>
    </row>
    <row r="248" spans="1:7" ht="79.2" outlineLevel="5" x14ac:dyDescent="0.3">
      <c r="A248" s="57" t="s">
        <v>11</v>
      </c>
      <c r="B248" s="56" t="s">
        <v>118</v>
      </c>
      <c r="C248" s="56" t="s">
        <v>759</v>
      </c>
      <c r="D248" s="57"/>
      <c r="E248" s="59" t="s">
        <v>728</v>
      </c>
      <c r="F248" s="20">
        <f>F249</f>
        <v>100</v>
      </c>
      <c r="G248" s="20">
        <f t="shared" ref="G248" si="123">G249</f>
        <v>84.6</v>
      </c>
    </row>
    <row r="249" spans="1:7" ht="26.4" outlineLevel="5" x14ac:dyDescent="0.3">
      <c r="A249" s="57" t="s">
        <v>11</v>
      </c>
      <c r="B249" s="56" t="s">
        <v>118</v>
      </c>
      <c r="C249" s="56" t="s">
        <v>759</v>
      </c>
      <c r="D249" s="57">
        <v>200</v>
      </c>
      <c r="E249" s="59" t="s">
        <v>327</v>
      </c>
      <c r="F249" s="20">
        <v>100</v>
      </c>
      <c r="G249" s="20">
        <v>84.6</v>
      </c>
    </row>
    <row r="250" spans="1:7" outlineLevel="5" x14ac:dyDescent="0.3">
      <c r="A250" s="57" t="s">
        <v>11</v>
      </c>
      <c r="B250" s="56" t="s">
        <v>118</v>
      </c>
      <c r="C250" s="56" t="s">
        <v>738</v>
      </c>
      <c r="D250" s="57"/>
      <c r="E250" s="59" t="s">
        <v>739</v>
      </c>
      <c r="F250" s="20">
        <f>F251</f>
        <v>204.5</v>
      </c>
      <c r="G250" s="20">
        <f t="shared" ref="G250" si="124">G251</f>
        <v>85.3</v>
      </c>
    </row>
    <row r="251" spans="1:7" ht="26.4" outlineLevel="5" x14ac:dyDescent="0.3">
      <c r="A251" s="57" t="s">
        <v>11</v>
      </c>
      <c r="B251" s="56" t="s">
        <v>118</v>
      </c>
      <c r="C251" s="56" t="s">
        <v>738</v>
      </c>
      <c r="D251" s="57">
        <v>200</v>
      </c>
      <c r="E251" s="59" t="s">
        <v>327</v>
      </c>
      <c r="F251" s="20">
        <f>2.8+82.5+119.2</f>
        <v>204.5</v>
      </c>
      <c r="G251" s="20">
        <v>85.3</v>
      </c>
    </row>
    <row r="252" spans="1:7" ht="39.6" outlineLevel="6" x14ac:dyDescent="0.3">
      <c r="A252" s="57" t="s">
        <v>11</v>
      </c>
      <c r="B252" s="56" t="s">
        <v>118</v>
      </c>
      <c r="C252" s="88" t="s">
        <v>690</v>
      </c>
      <c r="D252" s="57"/>
      <c r="E252" s="59" t="s">
        <v>685</v>
      </c>
      <c r="F252" s="20">
        <f>F253</f>
        <v>64.999999999999986</v>
      </c>
      <c r="G252" s="20">
        <f t="shared" ref="G252" si="125">G253</f>
        <v>0</v>
      </c>
    </row>
    <row r="253" spans="1:7" ht="26.4" outlineLevel="7" x14ac:dyDescent="0.3">
      <c r="A253" s="57" t="s">
        <v>11</v>
      </c>
      <c r="B253" s="56" t="s">
        <v>118</v>
      </c>
      <c r="C253" s="88" t="s">
        <v>690</v>
      </c>
      <c r="D253" s="57" t="s">
        <v>7</v>
      </c>
      <c r="E253" s="59" t="s">
        <v>327</v>
      </c>
      <c r="F253" s="20">
        <f>269.5-2.8-82.5-119.2</f>
        <v>64.999999999999986</v>
      </c>
      <c r="G253" s="20">
        <v>0</v>
      </c>
    </row>
    <row r="254" spans="1:7" ht="66" outlineLevel="7" x14ac:dyDescent="0.3">
      <c r="A254" s="57" t="s">
        <v>11</v>
      </c>
      <c r="B254" s="56" t="s">
        <v>118</v>
      </c>
      <c r="C254" s="88" t="s">
        <v>760</v>
      </c>
      <c r="D254" s="88"/>
      <c r="E254" s="89" t="s">
        <v>689</v>
      </c>
      <c r="F254" s="20">
        <f>F255</f>
        <v>1152.7</v>
      </c>
      <c r="G254" s="20">
        <f t="shared" ref="G254" si="126">G255</f>
        <v>1152.7</v>
      </c>
    </row>
    <row r="255" spans="1:7" ht="26.4" outlineLevel="7" x14ac:dyDescent="0.3">
      <c r="A255" s="57" t="s">
        <v>11</v>
      </c>
      <c r="B255" s="56" t="s">
        <v>118</v>
      </c>
      <c r="C255" s="88" t="s">
        <v>760</v>
      </c>
      <c r="D255" s="88" t="s">
        <v>7</v>
      </c>
      <c r="E255" s="89" t="s">
        <v>327</v>
      </c>
      <c r="F255" s="20">
        <f>1397.5-244.8</f>
        <v>1152.7</v>
      </c>
      <c r="G255" s="20">
        <v>1152.7</v>
      </c>
    </row>
    <row r="256" spans="1:7" ht="40.5" customHeight="1" outlineLevel="3" x14ac:dyDescent="0.3">
      <c r="A256" s="57" t="s">
        <v>11</v>
      </c>
      <c r="B256" s="56" t="s">
        <v>118</v>
      </c>
      <c r="C256" s="56" t="s">
        <v>128</v>
      </c>
      <c r="D256" s="57"/>
      <c r="E256" s="59" t="s">
        <v>300</v>
      </c>
      <c r="F256" s="20">
        <f>F257</f>
        <v>12265.2</v>
      </c>
      <c r="G256" s="20">
        <f t="shared" ref="G256" si="127">G257</f>
        <v>12204.6</v>
      </c>
    </row>
    <row r="257" spans="1:7" ht="39.6" outlineLevel="4" x14ac:dyDescent="0.3">
      <c r="A257" s="57" t="s">
        <v>11</v>
      </c>
      <c r="B257" s="56" t="s">
        <v>118</v>
      </c>
      <c r="C257" s="56" t="s">
        <v>129</v>
      </c>
      <c r="D257" s="57"/>
      <c r="E257" s="59" t="s">
        <v>442</v>
      </c>
      <c r="F257" s="20">
        <f>F258+F261</f>
        <v>12265.2</v>
      </c>
      <c r="G257" s="20">
        <f>G258+G261</f>
        <v>12204.6</v>
      </c>
    </row>
    <row r="258" spans="1:7" ht="26.4" outlineLevel="5" x14ac:dyDescent="0.3">
      <c r="A258" s="57" t="s">
        <v>11</v>
      </c>
      <c r="B258" s="56" t="s">
        <v>118</v>
      </c>
      <c r="C258" s="56" t="s">
        <v>130</v>
      </c>
      <c r="D258" s="57"/>
      <c r="E258" s="59" t="s">
        <v>550</v>
      </c>
      <c r="F258" s="20">
        <f>F259</f>
        <v>606.29999999999995</v>
      </c>
      <c r="G258" s="20">
        <f>G259</f>
        <v>591.20000000000005</v>
      </c>
    </row>
    <row r="259" spans="1:7" ht="52.8" outlineLevel="6" x14ac:dyDescent="0.3">
      <c r="A259" s="57" t="s">
        <v>11</v>
      </c>
      <c r="B259" s="56" t="s">
        <v>118</v>
      </c>
      <c r="C259" s="56" t="s">
        <v>131</v>
      </c>
      <c r="D259" s="57"/>
      <c r="E259" s="59" t="s">
        <v>443</v>
      </c>
      <c r="F259" s="20">
        <f>F260</f>
        <v>606.29999999999995</v>
      </c>
      <c r="G259" s="20">
        <f t="shared" ref="G259" si="128">G260</f>
        <v>591.20000000000005</v>
      </c>
    </row>
    <row r="260" spans="1:7" ht="26.4" outlineLevel="7" x14ac:dyDescent="0.3">
      <c r="A260" s="57" t="s">
        <v>11</v>
      </c>
      <c r="B260" s="56" t="s">
        <v>118</v>
      </c>
      <c r="C260" s="56" t="s">
        <v>131</v>
      </c>
      <c r="D260" s="57" t="s">
        <v>7</v>
      </c>
      <c r="E260" s="59" t="s">
        <v>327</v>
      </c>
      <c r="F260" s="20">
        <f>609.8-3.5</f>
        <v>606.29999999999995</v>
      </c>
      <c r="G260" s="20">
        <v>591.20000000000005</v>
      </c>
    </row>
    <row r="261" spans="1:7" ht="39.6" outlineLevel="5" x14ac:dyDescent="0.3">
      <c r="A261" s="57" t="s">
        <v>11</v>
      </c>
      <c r="B261" s="56" t="s">
        <v>118</v>
      </c>
      <c r="C261" s="56" t="s">
        <v>132</v>
      </c>
      <c r="D261" s="57"/>
      <c r="E261" s="59" t="s">
        <v>444</v>
      </c>
      <c r="F261" s="20">
        <f>F264+F262</f>
        <v>11658.900000000001</v>
      </c>
      <c r="G261" s="20">
        <f>G264+G262</f>
        <v>11613.4</v>
      </c>
    </row>
    <row r="262" spans="1:7" ht="45" customHeight="1" outlineLevel="5" x14ac:dyDescent="0.3">
      <c r="A262" s="57" t="s">
        <v>11</v>
      </c>
      <c r="B262" s="56" t="s">
        <v>118</v>
      </c>
      <c r="C262" s="56" t="s">
        <v>752</v>
      </c>
      <c r="D262" s="57"/>
      <c r="E262" s="59" t="s">
        <v>753</v>
      </c>
      <c r="F262" s="20">
        <f>F263</f>
        <v>43.7</v>
      </c>
      <c r="G262" s="20">
        <f>G263</f>
        <v>40.6</v>
      </c>
    </row>
    <row r="263" spans="1:7" ht="26.4" outlineLevel="5" x14ac:dyDescent="0.3">
      <c r="A263" s="57" t="s">
        <v>11</v>
      </c>
      <c r="B263" s="56" t="s">
        <v>118</v>
      </c>
      <c r="C263" s="56" t="s">
        <v>752</v>
      </c>
      <c r="D263" s="57" t="s">
        <v>7</v>
      </c>
      <c r="E263" s="59" t="s">
        <v>327</v>
      </c>
      <c r="F263" s="20">
        <f>40.2+3.5</f>
        <v>43.7</v>
      </c>
      <c r="G263" s="20">
        <v>40.6</v>
      </c>
    </row>
    <row r="264" spans="1:7" ht="39.6" outlineLevel="6" x14ac:dyDescent="0.3">
      <c r="A264" s="57" t="s">
        <v>11</v>
      </c>
      <c r="B264" s="56" t="s">
        <v>118</v>
      </c>
      <c r="C264" s="56" t="s">
        <v>133</v>
      </c>
      <c r="D264" s="57"/>
      <c r="E264" s="59" t="s">
        <v>445</v>
      </c>
      <c r="F264" s="20">
        <f>F265</f>
        <v>11615.2</v>
      </c>
      <c r="G264" s="20">
        <f t="shared" ref="G264" si="129">G265</f>
        <v>11572.8</v>
      </c>
    </row>
    <row r="265" spans="1:7" ht="26.4" outlineLevel="7" x14ac:dyDescent="0.3">
      <c r="A265" s="57" t="s">
        <v>11</v>
      </c>
      <c r="B265" s="56" t="s">
        <v>118</v>
      </c>
      <c r="C265" s="56" t="s">
        <v>133</v>
      </c>
      <c r="D265" s="57" t="s">
        <v>7</v>
      </c>
      <c r="E265" s="59" t="s">
        <v>327</v>
      </c>
      <c r="F265" s="20">
        <f>250+11365.2</f>
        <v>11615.2</v>
      </c>
      <c r="G265" s="20">
        <v>11572.8</v>
      </c>
    </row>
    <row r="266" spans="1:7" ht="26.4" outlineLevel="2" x14ac:dyDescent="0.3">
      <c r="A266" s="57" t="s">
        <v>11</v>
      </c>
      <c r="B266" s="56" t="s">
        <v>134</v>
      </c>
      <c r="C266" s="56"/>
      <c r="D266" s="57"/>
      <c r="E266" s="59" t="s">
        <v>301</v>
      </c>
      <c r="F266" s="20">
        <f>F267+F272</f>
        <v>24253</v>
      </c>
      <c r="G266" s="20">
        <f t="shared" ref="G266" si="130">G267+G272</f>
        <v>23921.1</v>
      </c>
    </row>
    <row r="267" spans="1:7" ht="52.8" outlineLevel="3" x14ac:dyDescent="0.3">
      <c r="A267" s="57" t="s">
        <v>11</v>
      </c>
      <c r="B267" s="56" t="s">
        <v>134</v>
      </c>
      <c r="C267" s="56" t="s">
        <v>77</v>
      </c>
      <c r="D267" s="57"/>
      <c r="E267" s="59" t="s">
        <v>292</v>
      </c>
      <c r="F267" s="20">
        <f>F268</f>
        <v>16374.1</v>
      </c>
      <c r="G267" s="20">
        <f t="shared" ref="G267:G270" si="131">G268</f>
        <v>16280</v>
      </c>
    </row>
    <row r="268" spans="1:7" ht="26.4" outlineLevel="4" x14ac:dyDescent="0.3">
      <c r="A268" s="57" t="s">
        <v>11</v>
      </c>
      <c r="B268" s="56" t="s">
        <v>134</v>
      </c>
      <c r="C268" s="56" t="s">
        <v>102</v>
      </c>
      <c r="D268" s="57"/>
      <c r="E268" s="59" t="s">
        <v>412</v>
      </c>
      <c r="F268" s="20">
        <f>F269</f>
        <v>16374.1</v>
      </c>
      <c r="G268" s="20">
        <f t="shared" si="131"/>
        <v>16280</v>
      </c>
    </row>
    <row r="269" spans="1:7" ht="26.4" outlineLevel="5" x14ac:dyDescent="0.3">
      <c r="A269" s="57" t="s">
        <v>11</v>
      </c>
      <c r="B269" s="56" t="s">
        <v>134</v>
      </c>
      <c r="C269" s="56" t="s">
        <v>113</v>
      </c>
      <c r="D269" s="57"/>
      <c r="E269" s="59" t="s">
        <v>424</v>
      </c>
      <c r="F269" s="20">
        <f>F270</f>
        <v>16374.1</v>
      </c>
      <c r="G269" s="20">
        <f t="shared" si="131"/>
        <v>16280</v>
      </c>
    </row>
    <row r="270" spans="1:7" ht="26.4" outlineLevel="6" x14ac:dyDescent="0.3">
      <c r="A270" s="57" t="s">
        <v>11</v>
      </c>
      <c r="B270" s="56" t="s">
        <v>134</v>
      </c>
      <c r="C270" s="56" t="s">
        <v>135</v>
      </c>
      <c r="D270" s="57"/>
      <c r="E270" s="59" t="s">
        <v>446</v>
      </c>
      <c r="F270" s="20">
        <f>F271</f>
        <v>16374.1</v>
      </c>
      <c r="G270" s="20">
        <f t="shared" si="131"/>
        <v>16280</v>
      </c>
    </row>
    <row r="271" spans="1:7" ht="26.4" outlineLevel="7" x14ac:dyDescent="0.3">
      <c r="A271" s="57" t="s">
        <v>11</v>
      </c>
      <c r="B271" s="56" t="s">
        <v>134</v>
      </c>
      <c r="C271" s="56" t="s">
        <v>135</v>
      </c>
      <c r="D271" s="57" t="s">
        <v>39</v>
      </c>
      <c r="E271" s="59" t="s">
        <v>353</v>
      </c>
      <c r="F271" s="20">
        <v>16374.1</v>
      </c>
      <c r="G271" s="20">
        <v>16280</v>
      </c>
    </row>
    <row r="272" spans="1:7" outlineLevel="7" x14ac:dyDescent="0.3">
      <c r="A272" s="57" t="s">
        <v>11</v>
      </c>
      <c r="B272" s="56" t="s">
        <v>134</v>
      </c>
      <c r="C272" s="56" t="s">
        <v>3</v>
      </c>
      <c r="D272" s="57"/>
      <c r="E272" s="59" t="s">
        <v>281</v>
      </c>
      <c r="F272" s="20">
        <f>F273</f>
        <v>7878.9</v>
      </c>
      <c r="G272" s="20">
        <f t="shared" ref="G272" si="132">G273</f>
        <v>7641.0999999999995</v>
      </c>
    </row>
    <row r="273" spans="1:7" ht="26.4" outlineLevel="7" x14ac:dyDescent="0.3">
      <c r="A273" s="57" t="s">
        <v>11</v>
      </c>
      <c r="B273" s="56" t="s">
        <v>134</v>
      </c>
      <c r="C273" s="56" t="s">
        <v>10</v>
      </c>
      <c r="D273" s="57"/>
      <c r="E273" s="59" t="s">
        <v>329</v>
      </c>
      <c r="F273" s="20">
        <f>F274</f>
        <v>7878.9</v>
      </c>
      <c r="G273" s="20">
        <f t="shared" ref="G273" si="133">G274</f>
        <v>7641.0999999999995</v>
      </c>
    </row>
    <row r="274" spans="1:7" ht="26.4" outlineLevel="7" x14ac:dyDescent="0.3">
      <c r="A274" s="57" t="s">
        <v>11</v>
      </c>
      <c r="B274" s="56" t="s">
        <v>134</v>
      </c>
      <c r="C274" s="56" t="s">
        <v>56</v>
      </c>
      <c r="D274" s="57"/>
      <c r="E274" s="59" t="s">
        <v>372</v>
      </c>
      <c r="F274" s="20">
        <f>F275+F276+F277</f>
        <v>7878.9</v>
      </c>
      <c r="G274" s="20">
        <f>G275+G276+G277</f>
        <v>7641.0999999999995</v>
      </c>
    </row>
    <row r="275" spans="1:7" ht="52.8" outlineLevel="7" x14ac:dyDescent="0.3">
      <c r="A275" s="57" t="s">
        <v>11</v>
      </c>
      <c r="B275" s="56" t="s">
        <v>134</v>
      </c>
      <c r="C275" s="56" t="s">
        <v>56</v>
      </c>
      <c r="D275" s="57" t="s">
        <v>6</v>
      </c>
      <c r="E275" s="59" t="s">
        <v>326</v>
      </c>
      <c r="F275" s="20">
        <v>4725.5</v>
      </c>
      <c r="G275" s="20">
        <v>4701.3999999999996</v>
      </c>
    </row>
    <row r="276" spans="1:7" ht="26.4" outlineLevel="7" x14ac:dyDescent="0.3">
      <c r="A276" s="57" t="s">
        <v>11</v>
      </c>
      <c r="B276" s="56" t="s">
        <v>134</v>
      </c>
      <c r="C276" s="56" t="s">
        <v>56</v>
      </c>
      <c r="D276" s="57" t="s">
        <v>7</v>
      </c>
      <c r="E276" s="59" t="s">
        <v>327</v>
      </c>
      <c r="F276" s="20">
        <f>2732.4+300</f>
        <v>3032.4</v>
      </c>
      <c r="G276" s="20">
        <v>2872.5</v>
      </c>
    </row>
    <row r="277" spans="1:7" outlineLevel="7" x14ac:dyDescent="0.3">
      <c r="A277" s="57" t="s">
        <v>11</v>
      </c>
      <c r="B277" s="56" t="s">
        <v>134</v>
      </c>
      <c r="C277" s="56" t="s">
        <v>56</v>
      </c>
      <c r="D277" s="57" t="s">
        <v>8</v>
      </c>
      <c r="E277" s="59" t="s">
        <v>328</v>
      </c>
      <c r="F277" s="20">
        <v>121</v>
      </c>
      <c r="G277" s="20">
        <v>67.2</v>
      </c>
    </row>
    <row r="278" spans="1:7" outlineLevel="1" x14ac:dyDescent="0.3">
      <c r="A278" s="57" t="s">
        <v>11</v>
      </c>
      <c r="B278" s="56" t="s">
        <v>138</v>
      </c>
      <c r="C278" s="56"/>
      <c r="D278" s="57"/>
      <c r="E278" s="59" t="s">
        <v>276</v>
      </c>
      <c r="F278" s="20">
        <f>F279+F285+F303</f>
        <v>12987.3</v>
      </c>
      <c r="G278" s="20">
        <f>G279+G285+G303</f>
        <v>12492</v>
      </c>
    </row>
    <row r="279" spans="1:7" outlineLevel="2" x14ac:dyDescent="0.3">
      <c r="A279" s="57" t="s">
        <v>11</v>
      </c>
      <c r="B279" s="56" t="s">
        <v>139</v>
      </c>
      <c r="C279" s="56"/>
      <c r="D279" s="57"/>
      <c r="E279" s="59" t="s">
        <v>303</v>
      </c>
      <c r="F279" s="20">
        <f>F280</f>
        <v>1200</v>
      </c>
      <c r="G279" s="20">
        <f t="shared" ref="G279:G280" si="134">G280</f>
        <v>1042.4000000000001</v>
      </c>
    </row>
    <row r="280" spans="1:7" ht="52.8" outlineLevel="3" x14ac:dyDescent="0.3">
      <c r="A280" s="57" t="s">
        <v>11</v>
      </c>
      <c r="B280" s="56" t="s">
        <v>139</v>
      </c>
      <c r="C280" s="56" t="s">
        <v>13</v>
      </c>
      <c r="D280" s="57"/>
      <c r="E280" s="59" t="s">
        <v>283</v>
      </c>
      <c r="F280" s="20">
        <f>F281</f>
        <v>1200</v>
      </c>
      <c r="G280" s="20">
        <f t="shared" si="134"/>
        <v>1042.4000000000001</v>
      </c>
    </row>
    <row r="281" spans="1:7" ht="39.6" outlineLevel="4" x14ac:dyDescent="0.3">
      <c r="A281" s="57" t="s">
        <v>11</v>
      </c>
      <c r="B281" s="56" t="s">
        <v>139</v>
      </c>
      <c r="C281" s="56" t="s">
        <v>41</v>
      </c>
      <c r="D281" s="57"/>
      <c r="E281" s="59" t="s">
        <v>355</v>
      </c>
      <c r="F281" s="20">
        <f>F282</f>
        <v>1200</v>
      </c>
      <c r="G281" s="20">
        <f t="shared" ref="G281:G283" si="135">G282</f>
        <v>1042.4000000000001</v>
      </c>
    </row>
    <row r="282" spans="1:7" ht="52.8" outlineLevel="5" x14ac:dyDescent="0.3">
      <c r="A282" s="57" t="s">
        <v>11</v>
      </c>
      <c r="B282" s="56" t="s">
        <v>139</v>
      </c>
      <c r="C282" s="56" t="s">
        <v>140</v>
      </c>
      <c r="D282" s="57"/>
      <c r="E282" s="59" t="s">
        <v>447</v>
      </c>
      <c r="F282" s="20">
        <f>F283</f>
        <v>1200</v>
      </c>
      <c r="G282" s="20">
        <f t="shared" si="135"/>
        <v>1042.4000000000001</v>
      </c>
    </row>
    <row r="283" spans="1:7" ht="26.4" outlineLevel="6" x14ac:dyDescent="0.3">
      <c r="A283" s="57" t="s">
        <v>11</v>
      </c>
      <c r="B283" s="56" t="s">
        <v>139</v>
      </c>
      <c r="C283" s="56" t="s">
        <v>141</v>
      </c>
      <c r="D283" s="57"/>
      <c r="E283" s="59" t="s">
        <v>448</v>
      </c>
      <c r="F283" s="20">
        <f>F284</f>
        <v>1200</v>
      </c>
      <c r="G283" s="20">
        <f t="shared" si="135"/>
        <v>1042.4000000000001</v>
      </c>
    </row>
    <row r="284" spans="1:7" outlineLevel="7" x14ac:dyDescent="0.3">
      <c r="A284" s="57" t="s">
        <v>11</v>
      </c>
      <c r="B284" s="56" t="s">
        <v>139</v>
      </c>
      <c r="C284" s="56" t="s">
        <v>141</v>
      </c>
      <c r="D284" s="57" t="s">
        <v>21</v>
      </c>
      <c r="E284" s="59" t="s">
        <v>338</v>
      </c>
      <c r="F284" s="20">
        <f>1300-100</f>
        <v>1200</v>
      </c>
      <c r="G284" s="20">
        <v>1042.4000000000001</v>
      </c>
    </row>
    <row r="285" spans="1:7" outlineLevel="2" x14ac:dyDescent="0.3">
      <c r="A285" s="57" t="s">
        <v>11</v>
      </c>
      <c r="B285" s="56" t="s">
        <v>142</v>
      </c>
      <c r="C285" s="56"/>
      <c r="D285" s="57"/>
      <c r="E285" s="59" t="s">
        <v>304</v>
      </c>
      <c r="F285" s="20">
        <f>F286+F291+F298</f>
        <v>1093</v>
      </c>
      <c r="G285" s="20">
        <f t="shared" ref="G285" si="136">G286+G291+G298</f>
        <v>755.3</v>
      </c>
    </row>
    <row r="286" spans="1:7" ht="39.6" outlineLevel="3" x14ac:dyDescent="0.3">
      <c r="A286" s="57" t="s">
        <v>11</v>
      </c>
      <c r="B286" s="56" t="s">
        <v>142</v>
      </c>
      <c r="C286" s="56" t="s">
        <v>143</v>
      </c>
      <c r="D286" s="57"/>
      <c r="E286" s="59" t="s">
        <v>305</v>
      </c>
      <c r="F286" s="20">
        <f>F287</f>
        <v>100</v>
      </c>
      <c r="G286" s="20">
        <f t="shared" ref="G286:G289" si="137">G287</f>
        <v>0</v>
      </c>
    </row>
    <row r="287" spans="1:7" ht="26.4" outlineLevel="4" x14ac:dyDescent="0.3">
      <c r="A287" s="57" t="s">
        <v>11</v>
      </c>
      <c r="B287" s="56" t="s">
        <v>142</v>
      </c>
      <c r="C287" s="56" t="s">
        <v>144</v>
      </c>
      <c r="D287" s="57"/>
      <c r="E287" s="59" t="s">
        <v>449</v>
      </c>
      <c r="F287" s="20">
        <f>F288</f>
        <v>100</v>
      </c>
      <c r="G287" s="20">
        <f t="shared" si="137"/>
        <v>0</v>
      </c>
    </row>
    <row r="288" spans="1:7" ht="26.4" outlineLevel="5" x14ac:dyDescent="0.3">
      <c r="A288" s="57" t="s">
        <v>11</v>
      </c>
      <c r="B288" s="56" t="s">
        <v>142</v>
      </c>
      <c r="C288" s="56" t="s">
        <v>145</v>
      </c>
      <c r="D288" s="57"/>
      <c r="E288" s="59" t="s">
        <v>450</v>
      </c>
      <c r="F288" s="20">
        <f>F289</f>
        <v>100</v>
      </c>
      <c r="G288" s="20">
        <f t="shared" si="137"/>
        <v>0</v>
      </c>
    </row>
    <row r="289" spans="1:7" ht="39.6" outlineLevel="6" x14ac:dyDescent="0.3">
      <c r="A289" s="57" t="s">
        <v>11</v>
      </c>
      <c r="B289" s="56" t="s">
        <v>142</v>
      </c>
      <c r="C289" s="56" t="s">
        <v>146</v>
      </c>
      <c r="D289" s="57"/>
      <c r="E289" s="59" t="s">
        <v>451</v>
      </c>
      <c r="F289" s="20">
        <f>F290</f>
        <v>100</v>
      </c>
      <c r="G289" s="20">
        <f t="shared" si="137"/>
        <v>0</v>
      </c>
    </row>
    <row r="290" spans="1:7" outlineLevel="7" x14ac:dyDescent="0.3">
      <c r="A290" s="57" t="s">
        <v>11</v>
      </c>
      <c r="B290" s="56" t="s">
        <v>142</v>
      </c>
      <c r="C290" s="56" t="s">
        <v>146</v>
      </c>
      <c r="D290" s="57" t="s">
        <v>21</v>
      </c>
      <c r="E290" s="59" t="s">
        <v>338</v>
      </c>
      <c r="F290" s="20">
        <v>100</v>
      </c>
      <c r="G290" s="20">
        <v>0</v>
      </c>
    </row>
    <row r="291" spans="1:7" ht="52.8" outlineLevel="3" x14ac:dyDescent="0.3">
      <c r="A291" s="57" t="s">
        <v>11</v>
      </c>
      <c r="B291" s="56" t="s">
        <v>142</v>
      </c>
      <c r="C291" s="56" t="s">
        <v>13</v>
      </c>
      <c r="D291" s="57"/>
      <c r="E291" s="59" t="s">
        <v>283</v>
      </c>
      <c r="F291" s="20">
        <f>F292</f>
        <v>693</v>
      </c>
      <c r="G291" s="20">
        <f t="shared" ref="G291:G292" si="138">G292</f>
        <v>595.29999999999995</v>
      </c>
    </row>
    <row r="292" spans="1:7" ht="39.6" outlineLevel="4" x14ac:dyDescent="0.3">
      <c r="A292" s="57" t="s">
        <v>11</v>
      </c>
      <c r="B292" s="56" t="s">
        <v>142</v>
      </c>
      <c r="C292" s="56" t="s">
        <v>41</v>
      </c>
      <c r="D292" s="57"/>
      <c r="E292" s="59" t="s">
        <v>355</v>
      </c>
      <c r="F292" s="20">
        <f>F293</f>
        <v>693</v>
      </c>
      <c r="G292" s="20">
        <f t="shared" si="138"/>
        <v>595.29999999999995</v>
      </c>
    </row>
    <row r="293" spans="1:7" ht="52.8" outlineLevel="5" x14ac:dyDescent="0.3">
      <c r="A293" s="57" t="s">
        <v>11</v>
      </c>
      <c r="B293" s="56" t="s">
        <v>142</v>
      </c>
      <c r="C293" s="56" t="s">
        <v>140</v>
      </c>
      <c r="D293" s="57"/>
      <c r="E293" s="59" t="s">
        <v>447</v>
      </c>
      <c r="F293" s="20">
        <f>F294+F296</f>
        <v>693</v>
      </c>
      <c r="G293" s="20">
        <f t="shared" ref="G293" si="139">G294+G296</f>
        <v>595.29999999999995</v>
      </c>
    </row>
    <row r="294" spans="1:7" ht="26.4" outlineLevel="6" x14ac:dyDescent="0.3">
      <c r="A294" s="57" t="s">
        <v>11</v>
      </c>
      <c r="B294" s="56" t="s">
        <v>142</v>
      </c>
      <c r="C294" s="56" t="s">
        <v>147</v>
      </c>
      <c r="D294" s="57"/>
      <c r="E294" s="59" t="s">
        <v>452</v>
      </c>
      <c r="F294" s="20">
        <f>F295</f>
        <v>205</v>
      </c>
      <c r="G294" s="20">
        <f t="shared" ref="G294" si="140">G295</f>
        <v>150</v>
      </c>
    </row>
    <row r="295" spans="1:7" outlineLevel="7" x14ac:dyDescent="0.3">
      <c r="A295" s="57" t="s">
        <v>11</v>
      </c>
      <c r="B295" s="56" t="s">
        <v>142</v>
      </c>
      <c r="C295" s="56" t="s">
        <v>147</v>
      </c>
      <c r="D295" s="57" t="s">
        <v>21</v>
      </c>
      <c r="E295" s="59" t="s">
        <v>338</v>
      </c>
      <c r="F295" s="20">
        <v>205</v>
      </c>
      <c r="G295" s="20">
        <v>150</v>
      </c>
    </row>
    <row r="296" spans="1:7" ht="39.6" outlineLevel="6" x14ac:dyDescent="0.3">
      <c r="A296" s="57" t="s">
        <v>11</v>
      </c>
      <c r="B296" s="56" t="s">
        <v>142</v>
      </c>
      <c r="C296" s="56" t="s">
        <v>148</v>
      </c>
      <c r="D296" s="57"/>
      <c r="E296" s="59" t="s">
        <v>557</v>
      </c>
      <c r="F296" s="20">
        <f>F297</f>
        <v>488</v>
      </c>
      <c r="G296" s="20">
        <f t="shared" ref="G296" si="141">G297</f>
        <v>445.3</v>
      </c>
    </row>
    <row r="297" spans="1:7" outlineLevel="7" x14ac:dyDescent="0.3">
      <c r="A297" s="57" t="s">
        <v>11</v>
      </c>
      <c r="B297" s="56" t="s">
        <v>142</v>
      </c>
      <c r="C297" s="56" t="s">
        <v>148</v>
      </c>
      <c r="D297" s="57" t="s">
        <v>21</v>
      </c>
      <c r="E297" s="59" t="s">
        <v>338</v>
      </c>
      <c r="F297" s="20">
        <v>488</v>
      </c>
      <c r="G297" s="20">
        <v>445.3</v>
      </c>
    </row>
    <row r="298" spans="1:7" ht="39.6" outlineLevel="3" x14ac:dyDescent="0.3">
      <c r="A298" s="57" t="s">
        <v>11</v>
      </c>
      <c r="B298" s="56" t="s">
        <v>142</v>
      </c>
      <c r="C298" s="56" t="s">
        <v>149</v>
      </c>
      <c r="D298" s="57"/>
      <c r="E298" s="59" t="s">
        <v>306</v>
      </c>
      <c r="F298" s="20">
        <f>F299</f>
        <v>300</v>
      </c>
      <c r="G298" s="20">
        <f t="shared" ref="G298" si="142">G299</f>
        <v>160</v>
      </c>
    </row>
    <row r="299" spans="1:7" ht="39.6" outlineLevel="4" x14ac:dyDescent="0.3">
      <c r="A299" s="57" t="s">
        <v>11</v>
      </c>
      <c r="B299" s="56" t="s">
        <v>142</v>
      </c>
      <c r="C299" s="56" t="s">
        <v>150</v>
      </c>
      <c r="D299" s="57"/>
      <c r="E299" s="59" t="s">
        <v>453</v>
      </c>
      <c r="F299" s="20">
        <f>F300</f>
        <v>300</v>
      </c>
      <c r="G299" s="20">
        <f t="shared" ref="G299:G301" si="143">G300</f>
        <v>160</v>
      </c>
    </row>
    <row r="300" spans="1:7" ht="39.6" outlineLevel="5" x14ac:dyDescent="0.3">
      <c r="A300" s="57" t="s">
        <v>11</v>
      </c>
      <c r="B300" s="56" t="s">
        <v>142</v>
      </c>
      <c r="C300" s="56" t="s">
        <v>151</v>
      </c>
      <c r="D300" s="57"/>
      <c r="E300" s="59" t="s">
        <v>454</v>
      </c>
      <c r="F300" s="20">
        <f>F301</f>
        <v>300</v>
      </c>
      <c r="G300" s="20">
        <f t="shared" si="143"/>
        <v>160</v>
      </c>
    </row>
    <row r="301" spans="1:7" ht="39.6" outlineLevel="6" x14ac:dyDescent="0.3">
      <c r="A301" s="57" t="s">
        <v>11</v>
      </c>
      <c r="B301" s="56" t="s">
        <v>142</v>
      </c>
      <c r="C301" s="56" t="s">
        <v>152</v>
      </c>
      <c r="D301" s="57"/>
      <c r="E301" s="59" t="s">
        <v>455</v>
      </c>
      <c r="F301" s="20">
        <f>F302</f>
        <v>300</v>
      </c>
      <c r="G301" s="20">
        <f t="shared" si="143"/>
        <v>160</v>
      </c>
    </row>
    <row r="302" spans="1:7" outlineLevel="7" x14ac:dyDescent="0.3">
      <c r="A302" s="57" t="s">
        <v>11</v>
      </c>
      <c r="B302" s="56" t="s">
        <v>142</v>
      </c>
      <c r="C302" s="56" t="s">
        <v>152</v>
      </c>
      <c r="D302" s="57" t="s">
        <v>21</v>
      </c>
      <c r="E302" s="59" t="s">
        <v>338</v>
      </c>
      <c r="F302" s="20">
        <v>300</v>
      </c>
      <c r="G302" s="20">
        <v>160</v>
      </c>
    </row>
    <row r="303" spans="1:7" outlineLevel="2" x14ac:dyDescent="0.3">
      <c r="A303" s="57" t="s">
        <v>11</v>
      </c>
      <c r="B303" s="56" t="s">
        <v>156</v>
      </c>
      <c r="C303" s="56"/>
      <c r="D303" s="57"/>
      <c r="E303" s="59" t="s">
        <v>307</v>
      </c>
      <c r="F303" s="20">
        <f>F304+F314</f>
        <v>10694.3</v>
      </c>
      <c r="G303" s="20">
        <f>G304+G314</f>
        <v>10694.3</v>
      </c>
    </row>
    <row r="304" spans="1:7" ht="52.8" outlineLevel="3" x14ac:dyDescent="0.3">
      <c r="A304" s="57" t="s">
        <v>11</v>
      </c>
      <c r="B304" s="56" t="s">
        <v>156</v>
      </c>
      <c r="C304" s="56" t="s">
        <v>157</v>
      </c>
      <c r="D304" s="57"/>
      <c r="E304" s="59" t="s">
        <v>308</v>
      </c>
      <c r="F304" s="20">
        <f>F305</f>
        <v>7670.3</v>
      </c>
      <c r="G304" s="20">
        <f t="shared" ref="G304:G307" si="144">G305</f>
        <v>7670.3</v>
      </c>
    </row>
    <row r="305" spans="1:7" ht="26.4" outlineLevel="4" x14ac:dyDescent="0.3">
      <c r="A305" s="57" t="s">
        <v>11</v>
      </c>
      <c r="B305" s="56" t="s">
        <v>156</v>
      </c>
      <c r="C305" s="56" t="s">
        <v>158</v>
      </c>
      <c r="D305" s="57"/>
      <c r="E305" s="59" t="s">
        <v>610</v>
      </c>
      <c r="F305" s="20">
        <f>F306+F309</f>
        <v>7670.3</v>
      </c>
      <c r="G305" s="20">
        <f>G306+G309</f>
        <v>7670.3</v>
      </c>
    </row>
    <row r="306" spans="1:7" ht="79.2" outlineLevel="5" x14ac:dyDescent="0.3">
      <c r="A306" s="57" t="s">
        <v>11</v>
      </c>
      <c r="B306" s="56" t="s">
        <v>156</v>
      </c>
      <c r="C306" s="56" t="s">
        <v>159</v>
      </c>
      <c r="D306" s="57"/>
      <c r="E306" s="59" t="s">
        <v>460</v>
      </c>
      <c r="F306" s="20">
        <f>F307</f>
        <v>3355.8</v>
      </c>
      <c r="G306" s="20">
        <f>G307</f>
        <v>3355.8</v>
      </c>
    </row>
    <row r="307" spans="1:7" ht="52.8" outlineLevel="6" x14ac:dyDescent="0.3">
      <c r="A307" s="57" t="s">
        <v>11</v>
      </c>
      <c r="B307" s="56" t="s">
        <v>156</v>
      </c>
      <c r="C307" s="56" t="s">
        <v>160</v>
      </c>
      <c r="D307" s="57"/>
      <c r="E307" s="59" t="s">
        <v>461</v>
      </c>
      <c r="F307" s="20">
        <f>F308</f>
        <v>3355.8</v>
      </c>
      <c r="G307" s="20">
        <f t="shared" si="144"/>
        <v>3355.8</v>
      </c>
    </row>
    <row r="308" spans="1:7" ht="26.4" outlineLevel="7" x14ac:dyDescent="0.3">
      <c r="A308" s="57" t="s">
        <v>11</v>
      </c>
      <c r="B308" s="56" t="s">
        <v>156</v>
      </c>
      <c r="C308" s="56" t="s">
        <v>160</v>
      </c>
      <c r="D308" s="57" t="s">
        <v>109</v>
      </c>
      <c r="E308" s="59" t="s">
        <v>419</v>
      </c>
      <c r="F308" s="20">
        <v>3355.8</v>
      </c>
      <c r="G308" s="20">
        <v>3355.8</v>
      </c>
    </row>
    <row r="309" spans="1:7" ht="26.4" outlineLevel="7" x14ac:dyDescent="0.3">
      <c r="A309" s="57" t="s">
        <v>11</v>
      </c>
      <c r="B309" s="56" t="s">
        <v>156</v>
      </c>
      <c r="C309" s="56" t="s">
        <v>583</v>
      </c>
      <c r="D309" s="57"/>
      <c r="E309" s="59" t="s">
        <v>584</v>
      </c>
      <c r="F309" s="20">
        <f>F312+F310</f>
        <v>4314.5</v>
      </c>
      <c r="G309" s="20">
        <f t="shared" ref="G309" si="145">G312+G310</f>
        <v>4314.5</v>
      </c>
    </row>
    <row r="310" spans="1:7" ht="39.6" outlineLevel="7" x14ac:dyDescent="0.3">
      <c r="A310" s="57" t="s">
        <v>11</v>
      </c>
      <c r="B310" s="56" t="s">
        <v>156</v>
      </c>
      <c r="C310" s="56" t="s">
        <v>729</v>
      </c>
      <c r="D310" s="57"/>
      <c r="E310" s="59" t="s">
        <v>730</v>
      </c>
      <c r="F310" s="20">
        <f>F311</f>
        <v>3451.6</v>
      </c>
      <c r="G310" s="20">
        <f t="shared" ref="G310" si="146">G311</f>
        <v>3451.6</v>
      </c>
    </row>
    <row r="311" spans="1:7" ht="26.4" outlineLevel="7" x14ac:dyDescent="0.3">
      <c r="A311" s="57" t="s">
        <v>11</v>
      </c>
      <c r="B311" s="56" t="s">
        <v>156</v>
      </c>
      <c r="C311" s="56" t="s">
        <v>729</v>
      </c>
      <c r="D311" s="57">
        <v>400</v>
      </c>
      <c r="E311" s="59" t="s">
        <v>419</v>
      </c>
      <c r="F311" s="20">
        <v>3451.6</v>
      </c>
      <c r="G311" s="20">
        <v>3451.6</v>
      </c>
    </row>
    <row r="312" spans="1:7" ht="39.6" outlineLevel="7" x14ac:dyDescent="0.3">
      <c r="A312" s="57" t="s">
        <v>11</v>
      </c>
      <c r="B312" s="56" t="s">
        <v>156</v>
      </c>
      <c r="C312" s="56" t="s">
        <v>585</v>
      </c>
      <c r="D312" s="57"/>
      <c r="E312" s="59" t="s">
        <v>644</v>
      </c>
      <c r="F312" s="20">
        <f>F313</f>
        <v>862.9</v>
      </c>
      <c r="G312" s="20">
        <f t="shared" ref="G312" si="147">G313</f>
        <v>862.9</v>
      </c>
    </row>
    <row r="313" spans="1:7" ht="26.4" outlineLevel="7" x14ac:dyDescent="0.3">
      <c r="A313" s="57" t="s">
        <v>11</v>
      </c>
      <c r="B313" s="56" t="s">
        <v>156</v>
      </c>
      <c r="C313" s="56" t="s">
        <v>585</v>
      </c>
      <c r="D313" s="57">
        <v>400</v>
      </c>
      <c r="E313" s="59" t="s">
        <v>419</v>
      </c>
      <c r="F313" s="20">
        <v>862.9</v>
      </c>
      <c r="G313" s="20">
        <v>862.9</v>
      </c>
    </row>
    <row r="314" spans="1:7" ht="39.6" outlineLevel="7" x14ac:dyDescent="0.3">
      <c r="A314" s="57" t="s">
        <v>11</v>
      </c>
      <c r="B314" s="56" t="s">
        <v>156</v>
      </c>
      <c r="C314" s="56" t="s">
        <v>149</v>
      </c>
      <c r="D314" s="57"/>
      <c r="E314" s="59" t="s">
        <v>306</v>
      </c>
      <c r="F314" s="20">
        <f>F315</f>
        <v>3023.9999999999995</v>
      </c>
      <c r="G314" s="20">
        <f t="shared" ref="G314" si="148">G315</f>
        <v>3024</v>
      </c>
    </row>
    <row r="315" spans="1:7" ht="26.4" outlineLevel="7" x14ac:dyDescent="0.3">
      <c r="A315" s="57" t="s">
        <v>11</v>
      </c>
      <c r="B315" s="56" t="s">
        <v>156</v>
      </c>
      <c r="C315" s="56" t="s">
        <v>153</v>
      </c>
      <c r="D315" s="57"/>
      <c r="E315" s="59" t="s">
        <v>456</v>
      </c>
      <c r="F315" s="20">
        <f>F316</f>
        <v>3023.9999999999995</v>
      </c>
      <c r="G315" s="20">
        <f t="shared" ref="G315" si="149">G316</f>
        <v>3024</v>
      </c>
    </row>
    <row r="316" spans="1:7" ht="26.4" outlineLevel="7" x14ac:dyDescent="0.3">
      <c r="A316" s="57" t="s">
        <v>11</v>
      </c>
      <c r="B316" s="56" t="s">
        <v>156</v>
      </c>
      <c r="C316" s="56" t="s">
        <v>154</v>
      </c>
      <c r="D316" s="57"/>
      <c r="E316" s="59" t="s">
        <v>457</v>
      </c>
      <c r="F316" s="20">
        <f>F317</f>
        <v>3023.9999999999995</v>
      </c>
      <c r="G316" s="20">
        <f t="shared" ref="G316" si="150">G317</f>
        <v>3024</v>
      </c>
    </row>
    <row r="317" spans="1:7" ht="39.6" outlineLevel="7" x14ac:dyDescent="0.3">
      <c r="A317" s="57" t="s">
        <v>11</v>
      </c>
      <c r="B317" s="56" t="s">
        <v>156</v>
      </c>
      <c r="C317" s="56" t="s">
        <v>155</v>
      </c>
      <c r="D317" s="57"/>
      <c r="E317" s="59" t="s">
        <v>458</v>
      </c>
      <c r="F317" s="20">
        <f>F318</f>
        <v>3023.9999999999995</v>
      </c>
      <c r="G317" s="20">
        <f>G318</f>
        <v>3024</v>
      </c>
    </row>
    <row r="318" spans="1:7" outlineLevel="7" x14ac:dyDescent="0.3">
      <c r="A318" s="57" t="s">
        <v>11</v>
      </c>
      <c r="B318" s="56" t="s">
        <v>156</v>
      </c>
      <c r="C318" s="56" t="s">
        <v>155</v>
      </c>
      <c r="D318" s="57" t="s">
        <v>21</v>
      </c>
      <c r="E318" s="59" t="s">
        <v>338</v>
      </c>
      <c r="F318" s="20">
        <f>604.8+2063.1+356.1</f>
        <v>3023.9999999999995</v>
      </c>
      <c r="G318" s="20">
        <v>3024</v>
      </c>
    </row>
    <row r="319" spans="1:7" outlineLevel="1" x14ac:dyDescent="0.3">
      <c r="A319" s="57" t="s">
        <v>11</v>
      </c>
      <c r="B319" s="56" t="s">
        <v>161</v>
      </c>
      <c r="C319" s="56"/>
      <c r="D319" s="57"/>
      <c r="E319" s="59" t="s">
        <v>277</v>
      </c>
      <c r="F319" s="20">
        <f t="shared" ref="F319:F326" si="151">F320</f>
        <v>2301.6</v>
      </c>
      <c r="G319" s="20">
        <f t="shared" ref="G319:G321" si="152">G320</f>
        <v>2301.6</v>
      </c>
    </row>
    <row r="320" spans="1:7" outlineLevel="2" x14ac:dyDescent="0.3">
      <c r="A320" s="57" t="s">
        <v>11</v>
      </c>
      <c r="B320" s="56" t="s">
        <v>162</v>
      </c>
      <c r="C320" s="56"/>
      <c r="D320" s="57"/>
      <c r="E320" s="59" t="s">
        <v>309</v>
      </c>
      <c r="F320" s="20">
        <f t="shared" si="151"/>
        <v>2301.6</v>
      </c>
      <c r="G320" s="20">
        <f t="shared" si="152"/>
        <v>2301.6</v>
      </c>
    </row>
    <row r="321" spans="1:7" ht="52.8" outlineLevel="3" x14ac:dyDescent="0.3">
      <c r="A321" s="57" t="s">
        <v>11</v>
      </c>
      <c r="B321" s="56" t="s">
        <v>162</v>
      </c>
      <c r="C321" s="56" t="s">
        <v>13</v>
      </c>
      <c r="D321" s="57"/>
      <c r="E321" s="59" t="s">
        <v>283</v>
      </c>
      <c r="F321" s="20">
        <f t="shared" si="151"/>
        <v>2301.6</v>
      </c>
      <c r="G321" s="20">
        <f t="shared" si="152"/>
        <v>2301.6</v>
      </c>
    </row>
    <row r="322" spans="1:7" ht="26.4" outlineLevel="4" x14ac:dyDescent="0.3">
      <c r="A322" s="57" t="s">
        <v>11</v>
      </c>
      <c r="B322" s="56" t="s">
        <v>162</v>
      </c>
      <c r="C322" s="56" t="s">
        <v>163</v>
      </c>
      <c r="D322" s="57"/>
      <c r="E322" s="59" t="s">
        <v>462</v>
      </c>
      <c r="F322" s="20">
        <f>F323+F328</f>
        <v>2301.6</v>
      </c>
      <c r="G322" s="20">
        <f t="shared" ref="G322" si="153">G323+G328</f>
        <v>2301.6</v>
      </c>
    </row>
    <row r="323" spans="1:7" outlineLevel="5" x14ac:dyDescent="0.3">
      <c r="A323" s="57" t="s">
        <v>11</v>
      </c>
      <c r="B323" s="56" t="s">
        <v>162</v>
      </c>
      <c r="C323" s="56" t="s">
        <v>164</v>
      </c>
      <c r="D323" s="57"/>
      <c r="E323" s="59" t="s">
        <v>558</v>
      </c>
      <c r="F323" s="20">
        <f>F326+F324</f>
        <v>2191.6</v>
      </c>
      <c r="G323" s="20">
        <f t="shared" ref="G323" si="154">G326+G324</f>
        <v>2191.6</v>
      </c>
    </row>
    <row r="324" spans="1:7" ht="26.4" outlineLevel="5" x14ac:dyDescent="0.3">
      <c r="A324" s="57" t="s">
        <v>11</v>
      </c>
      <c r="B324" s="56" t="s">
        <v>162</v>
      </c>
      <c r="C324" s="56" t="s">
        <v>595</v>
      </c>
      <c r="D324" s="57"/>
      <c r="E324" s="59" t="s">
        <v>596</v>
      </c>
      <c r="F324" s="20">
        <f>F325</f>
        <v>956</v>
      </c>
      <c r="G324" s="20">
        <f t="shared" ref="G324" si="155">G325</f>
        <v>956</v>
      </c>
    </row>
    <row r="325" spans="1:7" ht="26.4" outlineLevel="5" x14ac:dyDescent="0.3">
      <c r="A325" s="57" t="s">
        <v>11</v>
      </c>
      <c r="B325" s="56" t="s">
        <v>162</v>
      </c>
      <c r="C325" s="56" t="s">
        <v>595</v>
      </c>
      <c r="D325" s="57" t="s">
        <v>39</v>
      </c>
      <c r="E325" s="59" t="s">
        <v>353</v>
      </c>
      <c r="F325" s="20">
        <v>956</v>
      </c>
      <c r="G325" s="20">
        <v>956</v>
      </c>
    </row>
    <row r="326" spans="1:7" outlineLevel="6" x14ac:dyDescent="0.3">
      <c r="A326" s="57" t="s">
        <v>11</v>
      </c>
      <c r="B326" s="56" t="s">
        <v>162</v>
      </c>
      <c r="C326" s="56" t="s">
        <v>165</v>
      </c>
      <c r="D326" s="57"/>
      <c r="E326" s="59" t="s">
        <v>463</v>
      </c>
      <c r="F326" s="20">
        <f t="shared" si="151"/>
        <v>1235.5999999999999</v>
      </c>
      <c r="G326" s="20">
        <f t="shared" ref="G326" si="156">G327</f>
        <v>1235.5999999999999</v>
      </c>
    </row>
    <row r="327" spans="1:7" ht="26.4" outlineLevel="7" x14ac:dyDescent="0.3">
      <c r="A327" s="57" t="s">
        <v>11</v>
      </c>
      <c r="B327" s="56" t="s">
        <v>162</v>
      </c>
      <c r="C327" s="56" t="s">
        <v>165</v>
      </c>
      <c r="D327" s="57" t="s">
        <v>39</v>
      </c>
      <c r="E327" s="59" t="s">
        <v>353</v>
      </c>
      <c r="F327" s="20">
        <v>1235.5999999999999</v>
      </c>
      <c r="G327" s="20">
        <v>1235.5999999999999</v>
      </c>
    </row>
    <row r="328" spans="1:7" ht="26.4" outlineLevel="7" x14ac:dyDescent="0.3">
      <c r="A328" s="88" t="s">
        <v>11</v>
      </c>
      <c r="B328" s="88" t="s">
        <v>162</v>
      </c>
      <c r="C328" s="90" t="s">
        <v>692</v>
      </c>
      <c r="D328" s="88"/>
      <c r="E328" s="89" t="s">
        <v>693</v>
      </c>
      <c r="F328" s="20">
        <f>F329+F331</f>
        <v>110</v>
      </c>
      <c r="G328" s="20">
        <f>G329+G331</f>
        <v>110</v>
      </c>
    </row>
    <row r="329" spans="1:7" ht="39.6" outlineLevel="7" x14ac:dyDescent="0.3">
      <c r="A329" s="88" t="s">
        <v>11</v>
      </c>
      <c r="B329" s="88" t="s">
        <v>162</v>
      </c>
      <c r="C329" s="90" t="s">
        <v>749</v>
      </c>
      <c r="D329" s="88"/>
      <c r="E329" s="89" t="s">
        <v>750</v>
      </c>
      <c r="F329" s="20">
        <f>F330</f>
        <v>85</v>
      </c>
      <c r="G329" s="20">
        <f>G330</f>
        <v>85</v>
      </c>
    </row>
    <row r="330" spans="1:7" ht="26.4" outlineLevel="7" x14ac:dyDescent="0.3">
      <c r="A330" s="88" t="s">
        <v>11</v>
      </c>
      <c r="B330" s="88" t="s">
        <v>162</v>
      </c>
      <c r="C330" s="90" t="s">
        <v>749</v>
      </c>
      <c r="D330" s="88">
        <v>600</v>
      </c>
      <c r="E330" s="89" t="s">
        <v>586</v>
      </c>
      <c r="F330" s="20">
        <v>85</v>
      </c>
      <c r="G330" s="20">
        <v>85</v>
      </c>
    </row>
    <row r="331" spans="1:7" ht="39.6" outlineLevel="7" x14ac:dyDescent="0.3">
      <c r="A331" s="88" t="s">
        <v>11</v>
      </c>
      <c r="B331" s="88" t="s">
        <v>162</v>
      </c>
      <c r="C331" s="88" t="s">
        <v>694</v>
      </c>
      <c r="D331" s="88" t="s">
        <v>686</v>
      </c>
      <c r="E331" s="89" t="s">
        <v>695</v>
      </c>
      <c r="F331" s="20">
        <f>F332</f>
        <v>25</v>
      </c>
      <c r="G331" s="20">
        <f t="shared" ref="G331" si="157">G332</f>
        <v>25</v>
      </c>
    </row>
    <row r="332" spans="1:7" ht="26.4" outlineLevel="7" x14ac:dyDescent="0.3">
      <c r="A332" s="88" t="s">
        <v>11</v>
      </c>
      <c r="B332" s="88" t="s">
        <v>162</v>
      </c>
      <c r="C332" s="88" t="s">
        <v>694</v>
      </c>
      <c r="D332" s="88" t="s">
        <v>39</v>
      </c>
      <c r="E332" s="89" t="s">
        <v>353</v>
      </c>
      <c r="F332" s="20">
        <v>25</v>
      </c>
      <c r="G332" s="20">
        <v>25</v>
      </c>
    </row>
    <row r="333" spans="1:7" s="3" customFormat="1" ht="26.4" x14ac:dyDescent="0.3">
      <c r="A333" s="60" t="s">
        <v>166</v>
      </c>
      <c r="B333" s="61"/>
      <c r="C333" s="61"/>
      <c r="D333" s="60"/>
      <c r="E333" s="62" t="s">
        <v>268</v>
      </c>
      <c r="F333" s="63">
        <f>F334+F341+F453+F471</f>
        <v>402313.7</v>
      </c>
      <c r="G333" s="63">
        <f>G334+G341+G453+G471</f>
        <v>389690.7</v>
      </c>
    </row>
    <row r="334" spans="1:7" outlineLevel="1" x14ac:dyDescent="0.3">
      <c r="A334" s="57" t="s">
        <v>166</v>
      </c>
      <c r="B334" s="56" t="s">
        <v>75</v>
      </c>
      <c r="C334" s="56"/>
      <c r="D334" s="57"/>
      <c r="E334" s="59" t="s">
        <v>273</v>
      </c>
      <c r="F334" s="20">
        <f t="shared" ref="F334:F339" si="158">F335</f>
        <v>40</v>
      </c>
      <c r="G334" s="20">
        <f t="shared" ref="G334:G339" si="159">G335</f>
        <v>20.6</v>
      </c>
    </row>
    <row r="335" spans="1:7" outlineLevel="2" x14ac:dyDescent="0.3">
      <c r="A335" s="57" t="s">
        <v>166</v>
      </c>
      <c r="B335" s="56" t="s">
        <v>167</v>
      </c>
      <c r="C335" s="56"/>
      <c r="D335" s="57"/>
      <c r="E335" s="59" t="s">
        <v>310</v>
      </c>
      <c r="F335" s="20">
        <f t="shared" si="158"/>
        <v>40</v>
      </c>
      <c r="G335" s="20">
        <f t="shared" si="159"/>
        <v>20.6</v>
      </c>
    </row>
    <row r="336" spans="1:7" ht="52.8" outlineLevel="3" x14ac:dyDescent="0.3">
      <c r="A336" s="57" t="s">
        <v>166</v>
      </c>
      <c r="B336" s="56" t="s">
        <v>167</v>
      </c>
      <c r="C336" s="56" t="s">
        <v>157</v>
      </c>
      <c r="D336" s="57"/>
      <c r="E336" s="59" t="s">
        <v>308</v>
      </c>
      <c r="F336" s="20">
        <f t="shared" si="158"/>
        <v>40</v>
      </c>
      <c r="G336" s="20">
        <f t="shared" si="159"/>
        <v>20.6</v>
      </c>
    </row>
    <row r="337" spans="1:7" ht="26.4" outlineLevel="4" x14ac:dyDescent="0.3">
      <c r="A337" s="57" t="s">
        <v>166</v>
      </c>
      <c r="B337" s="56" t="s">
        <v>167</v>
      </c>
      <c r="C337" s="56" t="s">
        <v>168</v>
      </c>
      <c r="D337" s="57"/>
      <c r="E337" s="59" t="s">
        <v>464</v>
      </c>
      <c r="F337" s="20">
        <f t="shared" si="158"/>
        <v>40</v>
      </c>
      <c r="G337" s="20">
        <f t="shared" si="159"/>
        <v>20.6</v>
      </c>
    </row>
    <row r="338" spans="1:7" ht="39.6" outlineLevel="5" x14ac:dyDescent="0.3">
      <c r="A338" s="57" t="s">
        <v>166</v>
      </c>
      <c r="B338" s="56" t="s">
        <v>167</v>
      </c>
      <c r="C338" s="56" t="s">
        <v>169</v>
      </c>
      <c r="D338" s="57"/>
      <c r="E338" s="59" t="s">
        <v>465</v>
      </c>
      <c r="F338" s="20">
        <f t="shared" si="158"/>
        <v>40</v>
      </c>
      <c r="G338" s="20">
        <f t="shared" si="159"/>
        <v>20.6</v>
      </c>
    </row>
    <row r="339" spans="1:7" ht="26.4" outlineLevel="6" x14ac:dyDescent="0.3">
      <c r="A339" s="57" t="s">
        <v>166</v>
      </c>
      <c r="B339" s="56" t="s">
        <v>167</v>
      </c>
      <c r="C339" s="56" t="s">
        <v>170</v>
      </c>
      <c r="D339" s="57"/>
      <c r="E339" s="59" t="s">
        <v>466</v>
      </c>
      <c r="F339" s="20">
        <f t="shared" si="158"/>
        <v>40</v>
      </c>
      <c r="G339" s="20">
        <f t="shared" si="159"/>
        <v>20.6</v>
      </c>
    </row>
    <row r="340" spans="1:7" ht="26.4" outlineLevel="7" x14ac:dyDescent="0.3">
      <c r="A340" s="57" t="s">
        <v>166</v>
      </c>
      <c r="B340" s="56" t="s">
        <v>167</v>
      </c>
      <c r="C340" s="56" t="s">
        <v>170</v>
      </c>
      <c r="D340" s="57" t="s">
        <v>39</v>
      </c>
      <c r="E340" s="59" t="s">
        <v>353</v>
      </c>
      <c r="F340" s="20">
        <v>40</v>
      </c>
      <c r="G340" s="20">
        <v>20.6</v>
      </c>
    </row>
    <row r="341" spans="1:7" outlineLevel="1" x14ac:dyDescent="0.3">
      <c r="A341" s="57" t="s">
        <v>166</v>
      </c>
      <c r="B341" s="56" t="s">
        <v>171</v>
      </c>
      <c r="C341" s="56"/>
      <c r="D341" s="57"/>
      <c r="E341" s="59" t="s">
        <v>278</v>
      </c>
      <c r="F341" s="20">
        <f>F342+F358+F405+F415+F425+F442</f>
        <v>393543.2</v>
      </c>
      <c r="G341" s="20">
        <f>G342+G358+G405+G415+G425+G442</f>
        <v>381358.5</v>
      </c>
    </row>
    <row r="342" spans="1:7" outlineLevel="2" x14ac:dyDescent="0.3">
      <c r="A342" s="57" t="s">
        <v>166</v>
      </c>
      <c r="B342" s="56" t="s">
        <v>172</v>
      </c>
      <c r="C342" s="56"/>
      <c r="D342" s="57"/>
      <c r="E342" s="59" t="s">
        <v>311</v>
      </c>
      <c r="F342" s="20">
        <f>F343</f>
        <v>113313.60000000001</v>
      </c>
      <c r="G342" s="20">
        <f t="shared" ref="G342:G344" si="160">G343</f>
        <v>112279.7</v>
      </c>
    </row>
    <row r="343" spans="1:7" ht="39.6" outlineLevel="3" x14ac:dyDescent="0.3">
      <c r="A343" s="57" t="s">
        <v>166</v>
      </c>
      <c r="B343" s="56" t="s">
        <v>172</v>
      </c>
      <c r="C343" s="56" t="s">
        <v>173</v>
      </c>
      <c r="D343" s="57"/>
      <c r="E343" s="59" t="s">
        <v>312</v>
      </c>
      <c r="F343" s="20">
        <f>F344</f>
        <v>113313.60000000001</v>
      </c>
      <c r="G343" s="20">
        <f t="shared" si="160"/>
        <v>112279.7</v>
      </c>
    </row>
    <row r="344" spans="1:7" ht="26.4" outlineLevel="4" x14ac:dyDescent="0.3">
      <c r="A344" s="57" t="s">
        <v>166</v>
      </c>
      <c r="B344" s="56" t="s">
        <v>172</v>
      </c>
      <c r="C344" s="56" t="s">
        <v>174</v>
      </c>
      <c r="D344" s="57"/>
      <c r="E344" s="59" t="s">
        <v>467</v>
      </c>
      <c r="F344" s="20">
        <f>F345</f>
        <v>113313.60000000001</v>
      </c>
      <c r="G344" s="20">
        <f t="shared" si="160"/>
        <v>112279.7</v>
      </c>
    </row>
    <row r="345" spans="1:7" ht="26.4" outlineLevel="5" x14ac:dyDescent="0.3">
      <c r="A345" s="57" t="s">
        <v>166</v>
      </c>
      <c r="B345" s="56" t="s">
        <v>172</v>
      </c>
      <c r="C345" s="56" t="s">
        <v>175</v>
      </c>
      <c r="D345" s="57"/>
      <c r="E345" s="59" t="s">
        <v>468</v>
      </c>
      <c r="F345" s="20">
        <f>F348+F350+F352+F356+F346+F354</f>
        <v>113313.60000000001</v>
      </c>
      <c r="G345" s="20">
        <f t="shared" ref="G345" si="161">G348+G350+G352+G356+G346+G354</f>
        <v>112279.7</v>
      </c>
    </row>
    <row r="346" spans="1:7" s="76" customFormat="1" ht="39.6" outlineLevel="5" x14ac:dyDescent="0.3">
      <c r="A346" s="57" t="s">
        <v>166</v>
      </c>
      <c r="B346" s="56" t="s">
        <v>172</v>
      </c>
      <c r="C346" s="56" t="s">
        <v>679</v>
      </c>
      <c r="D346" s="57"/>
      <c r="E346" s="59" t="s">
        <v>680</v>
      </c>
      <c r="F346" s="20">
        <f>F347</f>
        <v>1482.1999999999998</v>
      </c>
      <c r="G346" s="20">
        <f t="shared" ref="G346" si="162">G347</f>
        <v>1199.5</v>
      </c>
    </row>
    <row r="347" spans="1:7" s="76" customFormat="1" ht="26.4" outlineLevel="5" x14ac:dyDescent="0.3">
      <c r="A347" s="57" t="s">
        <v>166</v>
      </c>
      <c r="B347" s="56" t="s">
        <v>172</v>
      </c>
      <c r="C347" s="56" t="s">
        <v>679</v>
      </c>
      <c r="D347" s="57">
        <v>600</v>
      </c>
      <c r="E347" s="59" t="s">
        <v>353</v>
      </c>
      <c r="F347" s="20">
        <f>1971.8-489.6</f>
        <v>1482.1999999999998</v>
      </c>
      <c r="G347" s="20">
        <v>1199.5</v>
      </c>
    </row>
    <row r="348" spans="1:7" ht="52.8" outlineLevel="6" x14ac:dyDescent="0.3">
      <c r="A348" s="57" t="s">
        <v>166</v>
      </c>
      <c r="B348" s="56" t="s">
        <v>172</v>
      </c>
      <c r="C348" s="56" t="s">
        <v>176</v>
      </c>
      <c r="D348" s="57"/>
      <c r="E348" s="59" t="s">
        <v>469</v>
      </c>
      <c r="F348" s="20">
        <f>F349</f>
        <v>54553.2</v>
      </c>
      <c r="G348" s="20">
        <f t="shared" ref="G348" si="163">G349</f>
        <v>54553.2</v>
      </c>
    </row>
    <row r="349" spans="1:7" ht="26.4" outlineLevel="7" x14ac:dyDescent="0.3">
      <c r="A349" s="57" t="s">
        <v>166</v>
      </c>
      <c r="B349" s="56" t="s">
        <v>172</v>
      </c>
      <c r="C349" s="56" t="s">
        <v>176</v>
      </c>
      <c r="D349" s="57" t="s">
        <v>39</v>
      </c>
      <c r="E349" s="59" t="s">
        <v>353</v>
      </c>
      <c r="F349" s="20">
        <f>49892.5+1617.1+3043.6</f>
        <v>54553.2</v>
      </c>
      <c r="G349" s="20">
        <v>54553.2</v>
      </c>
    </row>
    <row r="350" spans="1:7" ht="52.8" outlineLevel="6" x14ac:dyDescent="0.3">
      <c r="A350" s="57" t="s">
        <v>166</v>
      </c>
      <c r="B350" s="56" t="s">
        <v>172</v>
      </c>
      <c r="C350" s="56" t="s">
        <v>177</v>
      </c>
      <c r="D350" s="57"/>
      <c r="E350" s="59" t="s">
        <v>470</v>
      </c>
      <c r="F350" s="20">
        <f>F351</f>
        <v>55029.9</v>
      </c>
      <c r="G350" s="20">
        <f t="shared" ref="G350" si="164">G351</f>
        <v>54705.8</v>
      </c>
    </row>
    <row r="351" spans="1:7" ht="26.4" outlineLevel="7" x14ac:dyDescent="0.3">
      <c r="A351" s="57" t="s">
        <v>166</v>
      </c>
      <c r="B351" s="56" t="s">
        <v>172</v>
      </c>
      <c r="C351" s="56" t="s">
        <v>177</v>
      </c>
      <c r="D351" s="57" t="s">
        <v>39</v>
      </c>
      <c r="E351" s="59" t="s">
        <v>353</v>
      </c>
      <c r="F351" s="20">
        <f>51500+742+200-40+1160.4-8.6-17+1603.1-110</f>
        <v>55029.9</v>
      </c>
      <c r="G351" s="20">
        <v>54705.8</v>
      </c>
    </row>
    <row r="352" spans="1:7" ht="26.4" outlineLevel="6" x14ac:dyDescent="0.3">
      <c r="A352" s="57" t="s">
        <v>166</v>
      </c>
      <c r="B352" s="56" t="s">
        <v>172</v>
      </c>
      <c r="C352" s="56" t="s">
        <v>178</v>
      </c>
      <c r="D352" s="57"/>
      <c r="E352" s="59" t="s">
        <v>471</v>
      </c>
      <c r="F352" s="20">
        <f>F353</f>
        <v>1544.7</v>
      </c>
      <c r="G352" s="20">
        <f t="shared" ref="G352" si="165">G353</f>
        <v>1327.7</v>
      </c>
    </row>
    <row r="353" spans="1:7" ht="26.4" outlineLevel="7" x14ac:dyDescent="0.3">
      <c r="A353" s="57" t="s">
        <v>166</v>
      </c>
      <c r="B353" s="56" t="s">
        <v>172</v>
      </c>
      <c r="C353" s="56" t="s">
        <v>178</v>
      </c>
      <c r="D353" s="57" t="s">
        <v>39</v>
      </c>
      <c r="E353" s="59" t="s">
        <v>353</v>
      </c>
      <c r="F353" s="20">
        <v>1544.7</v>
      </c>
      <c r="G353" s="20">
        <v>1327.7</v>
      </c>
    </row>
    <row r="354" spans="1:7" ht="26.4" outlineLevel="7" x14ac:dyDescent="0.3">
      <c r="A354" s="57" t="s">
        <v>166</v>
      </c>
      <c r="B354" s="56" t="s">
        <v>172</v>
      </c>
      <c r="C354" s="56" t="s">
        <v>747</v>
      </c>
      <c r="D354" s="57"/>
      <c r="E354" s="59" t="s">
        <v>748</v>
      </c>
      <c r="F354" s="20">
        <f>F355</f>
        <v>175.6</v>
      </c>
      <c r="G354" s="20">
        <f t="shared" ref="G354" si="166">G355</f>
        <v>174.7</v>
      </c>
    </row>
    <row r="355" spans="1:7" ht="26.4" outlineLevel="7" x14ac:dyDescent="0.3">
      <c r="A355" s="57" t="s">
        <v>166</v>
      </c>
      <c r="B355" s="56" t="s">
        <v>172</v>
      </c>
      <c r="C355" s="56" t="s">
        <v>747</v>
      </c>
      <c r="D355" s="57" t="s">
        <v>39</v>
      </c>
      <c r="E355" s="59" t="s">
        <v>353</v>
      </c>
      <c r="F355" s="20">
        <f>40+8.6+17+110</f>
        <v>175.6</v>
      </c>
      <c r="G355" s="20">
        <v>174.7</v>
      </c>
    </row>
    <row r="356" spans="1:7" ht="38.25" customHeight="1" outlineLevel="6" x14ac:dyDescent="0.3">
      <c r="A356" s="57" t="s">
        <v>166</v>
      </c>
      <c r="B356" s="56" t="s">
        <v>172</v>
      </c>
      <c r="C356" s="56" t="s">
        <v>179</v>
      </c>
      <c r="D356" s="57"/>
      <c r="E356" s="59" t="s">
        <v>472</v>
      </c>
      <c r="F356" s="20">
        <f>F357</f>
        <v>528</v>
      </c>
      <c r="G356" s="20">
        <f t="shared" ref="G356" si="167">G357</f>
        <v>318.8</v>
      </c>
    </row>
    <row r="357" spans="1:7" ht="25.5" customHeight="1" outlineLevel="7" x14ac:dyDescent="0.3">
      <c r="A357" s="57" t="s">
        <v>166</v>
      </c>
      <c r="B357" s="56" t="s">
        <v>172</v>
      </c>
      <c r="C357" s="56" t="s">
        <v>179</v>
      </c>
      <c r="D357" s="57" t="s">
        <v>39</v>
      </c>
      <c r="E357" s="59" t="s">
        <v>353</v>
      </c>
      <c r="F357" s="20">
        <f>1221.7-200-493.7</f>
        <v>528</v>
      </c>
      <c r="G357" s="20">
        <v>318.8</v>
      </c>
    </row>
    <row r="358" spans="1:7" outlineLevel="2" x14ac:dyDescent="0.3">
      <c r="A358" s="57" t="s">
        <v>166</v>
      </c>
      <c r="B358" s="56" t="s">
        <v>180</v>
      </c>
      <c r="C358" s="56"/>
      <c r="D358" s="57"/>
      <c r="E358" s="59" t="s">
        <v>313</v>
      </c>
      <c r="F358" s="20">
        <f>F359+F396</f>
        <v>236902.80000000002</v>
      </c>
      <c r="G358" s="20">
        <f>G359+G396</f>
        <v>226921.4</v>
      </c>
    </row>
    <row r="359" spans="1:7" ht="39.6" outlineLevel="3" x14ac:dyDescent="0.3">
      <c r="A359" s="57" t="s">
        <v>166</v>
      </c>
      <c r="B359" s="56" t="s">
        <v>180</v>
      </c>
      <c r="C359" s="56" t="s">
        <v>173</v>
      </c>
      <c r="D359" s="57"/>
      <c r="E359" s="59" t="s">
        <v>312</v>
      </c>
      <c r="F359" s="20">
        <f>F360</f>
        <v>236702.80000000002</v>
      </c>
      <c r="G359" s="20">
        <f t="shared" ref="G359" si="168">G360</f>
        <v>226722.6</v>
      </c>
    </row>
    <row r="360" spans="1:7" ht="26.4" outlineLevel="4" x14ac:dyDescent="0.3">
      <c r="A360" s="57" t="s">
        <v>166</v>
      </c>
      <c r="B360" s="56" t="s">
        <v>180</v>
      </c>
      <c r="C360" s="56" t="s">
        <v>181</v>
      </c>
      <c r="D360" s="57"/>
      <c r="E360" s="59" t="s">
        <v>473</v>
      </c>
      <c r="F360" s="20">
        <f>F361+F386+F393</f>
        <v>236702.80000000002</v>
      </c>
      <c r="G360" s="20">
        <f t="shared" ref="G360" si="169">G361+G386+G393</f>
        <v>226722.6</v>
      </c>
    </row>
    <row r="361" spans="1:7" ht="39.6" outlineLevel="5" x14ac:dyDescent="0.3">
      <c r="A361" s="57" t="s">
        <v>166</v>
      </c>
      <c r="B361" s="56" t="s">
        <v>180</v>
      </c>
      <c r="C361" s="56" t="s">
        <v>182</v>
      </c>
      <c r="D361" s="57"/>
      <c r="E361" s="59" t="s">
        <v>474</v>
      </c>
      <c r="F361" s="20">
        <f>F364+F368+F382+F366+F380+F378+F372+F384+F362+F374+F370+F376</f>
        <v>225820.90000000002</v>
      </c>
      <c r="G361" s="20">
        <f t="shared" ref="G361" si="170">G364+G368+G382+G366+G380+G378+G372+G384+G362+G374+G370+G376</f>
        <v>215989.4</v>
      </c>
    </row>
    <row r="362" spans="1:7" s="76" customFormat="1" ht="39.6" outlineLevel="5" x14ac:dyDescent="0.3">
      <c r="A362" s="57" t="s">
        <v>166</v>
      </c>
      <c r="B362" s="56" t="s">
        <v>180</v>
      </c>
      <c r="C362" s="56" t="s">
        <v>681</v>
      </c>
      <c r="D362" s="57"/>
      <c r="E362" s="59" t="s">
        <v>682</v>
      </c>
      <c r="F362" s="20">
        <f>F363</f>
        <v>10540.000000000002</v>
      </c>
      <c r="G362" s="20">
        <f t="shared" ref="G362" si="171">G363</f>
        <v>6931.9</v>
      </c>
    </row>
    <row r="363" spans="1:7" s="76" customFormat="1" ht="26.4" outlineLevel="5" x14ac:dyDescent="0.3">
      <c r="A363" s="57" t="s">
        <v>166</v>
      </c>
      <c r="B363" s="56" t="s">
        <v>180</v>
      </c>
      <c r="C363" s="56" t="s">
        <v>681</v>
      </c>
      <c r="D363" s="57">
        <v>600</v>
      </c>
      <c r="E363" s="59" t="s">
        <v>353</v>
      </c>
      <c r="F363" s="20">
        <f>8236.2+2964.6-746.3+85.5</f>
        <v>10540.000000000002</v>
      </c>
      <c r="G363" s="20">
        <v>6931.9</v>
      </c>
    </row>
    <row r="364" spans="1:7" ht="52.8" outlineLevel="6" x14ac:dyDescent="0.3">
      <c r="A364" s="57" t="s">
        <v>166</v>
      </c>
      <c r="B364" s="56" t="s">
        <v>180</v>
      </c>
      <c r="C364" s="56" t="s">
        <v>183</v>
      </c>
      <c r="D364" s="57"/>
      <c r="E364" s="59" t="s">
        <v>475</v>
      </c>
      <c r="F364" s="20">
        <f>F365</f>
        <v>129622.9</v>
      </c>
      <c r="G364" s="20">
        <f t="shared" ref="G364" si="172">G365</f>
        <v>129622.9</v>
      </c>
    </row>
    <row r="365" spans="1:7" ht="26.4" outlineLevel="7" x14ac:dyDescent="0.3">
      <c r="A365" s="57" t="s">
        <v>166</v>
      </c>
      <c r="B365" s="56" t="s">
        <v>180</v>
      </c>
      <c r="C365" s="56" t="s">
        <v>183</v>
      </c>
      <c r="D365" s="57" t="s">
        <v>39</v>
      </c>
      <c r="E365" s="59" t="s">
        <v>353</v>
      </c>
      <c r="F365" s="20">
        <f>107693.7+16183.4+3728.3+2017.5</f>
        <v>129622.9</v>
      </c>
      <c r="G365" s="20">
        <v>129622.9</v>
      </c>
    </row>
    <row r="366" spans="1:7" ht="39.6" outlineLevel="7" x14ac:dyDescent="0.3">
      <c r="A366" s="57" t="s">
        <v>166</v>
      </c>
      <c r="B366" s="56" t="s">
        <v>180</v>
      </c>
      <c r="C366" s="56" t="s">
        <v>597</v>
      </c>
      <c r="D366" s="57"/>
      <c r="E366" s="59" t="s">
        <v>598</v>
      </c>
      <c r="F366" s="20">
        <f>F367</f>
        <v>100</v>
      </c>
      <c r="G366" s="20">
        <f t="shared" ref="G366" si="173">G367</f>
        <v>94.4</v>
      </c>
    </row>
    <row r="367" spans="1:7" ht="26.4" outlineLevel="7" x14ac:dyDescent="0.3">
      <c r="A367" s="57" t="s">
        <v>166</v>
      </c>
      <c r="B367" s="56" t="s">
        <v>180</v>
      </c>
      <c r="C367" s="56" t="s">
        <v>597</v>
      </c>
      <c r="D367" s="57">
        <v>600</v>
      </c>
      <c r="E367" s="59" t="s">
        <v>353</v>
      </c>
      <c r="F367" s="20">
        <v>100</v>
      </c>
      <c r="G367" s="20">
        <v>94.4</v>
      </c>
    </row>
    <row r="368" spans="1:7" ht="52.8" outlineLevel="6" x14ac:dyDescent="0.3">
      <c r="A368" s="57" t="s">
        <v>166</v>
      </c>
      <c r="B368" s="56" t="s">
        <v>180</v>
      </c>
      <c r="C368" s="56" t="s">
        <v>184</v>
      </c>
      <c r="D368" s="57"/>
      <c r="E368" s="59" t="s">
        <v>476</v>
      </c>
      <c r="F368" s="20">
        <f>F369</f>
        <v>42401.200000000004</v>
      </c>
      <c r="G368" s="20">
        <f t="shared" ref="G368" si="174">G369</f>
        <v>42130.9</v>
      </c>
    </row>
    <row r="369" spans="1:7" ht="26.4" outlineLevel="7" x14ac:dyDescent="0.3">
      <c r="A369" s="57" t="s">
        <v>166</v>
      </c>
      <c r="B369" s="56" t="s">
        <v>180</v>
      </c>
      <c r="C369" s="56" t="s">
        <v>184</v>
      </c>
      <c r="D369" s="57" t="s">
        <v>39</v>
      </c>
      <c r="E369" s="59" t="s">
        <v>353</v>
      </c>
      <c r="F369" s="20">
        <f>38188.7-68.6-107.5-4.5+753.9+400-1052.6+1052.6+434.3+3016.4+30-175.3-66.2</f>
        <v>42401.200000000004</v>
      </c>
      <c r="G369" s="20">
        <v>42130.9</v>
      </c>
    </row>
    <row r="370" spans="1:7" ht="39.6" outlineLevel="7" x14ac:dyDescent="0.3">
      <c r="A370" s="57" t="s">
        <v>166</v>
      </c>
      <c r="B370" s="56" t="s">
        <v>180</v>
      </c>
      <c r="C370" s="56" t="s">
        <v>715</v>
      </c>
      <c r="D370" s="57"/>
      <c r="E370" s="59" t="s">
        <v>716</v>
      </c>
      <c r="F370" s="20">
        <f>F371</f>
        <v>980.59999999999991</v>
      </c>
      <c r="G370" s="20">
        <f t="shared" ref="G370" si="175">G371</f>
        <v>980.5</v>
      </c>
    </row>
    <row r="371" spans="1:7" ht="26.4" outlineLevel="7" x14ac:dyDescent="0.3">
      <c r="A371" s="57" t="s">
        <v>166</v>
      </c>
      <c r="B371" s="56" t="s">
        <v>180</v>
      </c>
      <c r="C371" s="56" t="s">
        <v>715</v>
      </c>
      <c r="D371" s="57" t="s">
        <v>39</v>
      </c>
      <c r="E371" s="59" t="s">
        <v>353</v>
      </c>
      <c r="F371" s="20">
        <f>68.6+107.5-59.9+864.4</f>
        <v>980.59999999999991</v>
      </c>
      <c r="G371" s="20">
        <v>980.5</v>
      </c>
    </row>
    <row r="372" spans="1:7" ht="66" outlineLevel="7" x14ac:dyDescent="0.3">
      <c r="A372" s="57" t="s">
        <v>166</v>
      </c>
      <c r="B372" s="56" t="s">
        <v>180</v>
      </c>
      <c r="C372" s="56" t="s">
        <v>660</v>
      </c>
      <c r="D372" s="57"/>
      <c r="E372" s="59" t="s">
        <v>763</v>
      </c>
      <c r="F372" s="20">
        <f>F373</f>
        <v>1371</v>
      </c>
      <c r="G372" s="20">
        <f t="shared" ref="G372" si="176">G373</f>
        <v>1242.8</v>
      </c>
    </row>
    <row r="373" spans="1:7" ht="26.4" outlineLevel="7" x14ac:dyDescent="0.3">
      <c r="A373" s="57" t="s">
        <v>166</v>
      </c>
      <c r="B373" s="56" t="s">
        <v>180</v>
      </c>
      <c r="C373" s="56" t="s">
        <v>660</v>
      </c>
      <c r="D373" s="57">
        <v>600</v>
      </c>
      <c r="E373" s="59" t="s">
        <v>661</v>
      </c>
      <c r="F373" s="20">
        <f>1027.3+360-16.3</f>
        <v>1371</v>
      </c>
      <c r="G373" s="20">
        <v>1242.8</v>
      </c>
    </row>
    <row r="374" spans="1:7" ht="41.25" customHeight="1" outlineLevel="7" x14ac:dyDescent="0.3">
      <c r="A374" s="57" t="s">
        <v>166</v>
      </c>
      <c r="B374" s="56" t="s">
        <v>180</v>
      </c>
      <c r="C374" s="56" t="s">
        <v>713</v>
      </c>
      <c r="D374" s="57"/>
      <c r="E374" s="59" t="s">
        <v>714</v>
      </c>
      <c r="F374" s="20">
        <f>F375</f>
        <v>59.9</v>
      </c>
      <c r="G374" s="20">
        <f t="shared" ref="G374" si="177">G375</f>
        <v>59.9</v>
      </c>
    </row>
    <row r="375" spans="1:7" ht="26.4" outlineLevel="7" x14ac:dyDescent="0.3">
      <c r="A375" s="57" t="s">
        <v>166</v>
      </c>
      <c r="B375" s="56" t="s">
        <v>180</v>
      </c>
      <c r="C375" s="56" t="s">
        <v>713</v>
      </c>
      <c r="D375" s="57" t="s">
        <v>39</v>
      </c>
      <c r="E375" s="59" t="s">
        <v>353</v>
      </c>
      <c r="F375" s="20">
        <v>59.9</v>
      </c>
      <c r="G375" s="20">
        <v>59.9</v>
      </c>
    </row>
    <row r="376" spans="1:7" ht="39.6" outlineLevel="7" x14ac:dyDescent="0.3">
      <c r="A376" s="57" t="s">
        <v>166</v>
      </c>
      <c r="B376" s="56" t="s">
        <v>180</v>
      </c>
      <c r="C376" s="56" t="s">
        <v>734</v>
      </c>
      <c r="D376" s="57"/>
      <c r="E376" s="59" t="s">
        <v>737</v>
      </c>
      <c r="F376" s="20">
        <f>F377</f>
        <v>16440.2</v>
      </c>
      <c r="G376" s="20">
        <f t="shared" ref="G376" si="178">G377</f>
        <v>13020.2</v>
      </c>
    </row>
    <row r="377" spans="1:7" ht="26.4" outlineLevel="7" x14ac:dyDescent="0.3">
      <c r="A377" s="57" t="s">
        <v>166</v>
      </c>
      <c r="B377" s="56" t="s">
        <v>180</v>
      </c>
      <c r="C377" s="56" t="s">
        <v>734</v>
      </c>
      <c r="D377" s="57">
        <v>600</v>
      </c>
      <c r="E377" s="59" t="s">
        <v>353</v>
      </c>
      <c r="F377" s="20">
        <f>12000+3387.6+1052.6</f>
        <v>16440.2</v>
      </c>
      <c r="G377" s="20">
        <v>13020.2</v>
      </c>
    </row>
    <row r="378" spans="1:7" ht="39.6" outlineLevel="7" x14ac:dyDescent="0.3">
      <c r="A378" s="57" t="s">
        <v>166</v>
      </c>
      <c r="B378" s="56" t="s">
        <v>180</v>
      </c>
      <c r="C378" s="56" t="s">
        <v>656</v>
      </c>
      <c r="D378" s="57"/>
      <c r="E378" s="59" t="s">
        <v>655</v>
      </c>
      <c r="F378" s="20">
        <f>F379</f>
        <v>9765</v>
      </c>
      <c r="G378" s="20">
        <f t="shared" ref="G378" si="179">G379</f>
        <v>9317.5</v>
      </c>
    </row>
    <row r="379" spans="1:7" ht="26.4" outlineLevel="7" x14ac:dyDescent="0.3">
      <c r="A379" s="57" t="s">
        <v>166</v>
      </c>
      <c r="B379" s="56" t="s">
        <v>180</v>
      </c>
      <c r="C379" s="56" t="s">
        <v>656</v>
      </c>
      <c r="D379" s="57" t="s">
        <v>39</v>
      </c>
      <c r="E379" s="59" t="s">
        <v>353</v>
      </c>
      <c r="F379" s="20">
        <v>9765</v>
      </c>
      <c r="G379" s="20">
        <v>9317.5</v>
      </c>
    </row>
    <row r="380" spans="1:7" ht="39.6" outlineLevel="7" x14ac:dyDescent="0.3">
      <c r="A380" s="57" t="s">
        <v>166</v>
      </c>
      <c r="B380" s="56" t="s">
        <v>180</v>
      </c>
      <c r="C380" s="56" t="s">
        <v>652</v>
      </c>
      <c r="D380" s="57"/>
      <c r="E380" s="59" t="s">
        <v>653</v>
      </c>
      <c r="F380" s="20">
        <f>F381</f>
        <v>9487.6</v>
      </c>
      <c r="G380" s="20">
        <f t="shared" ref="G380" si="180">G381</f>
        <v>7968.7</v>
      </c>
    </row>
    <row r="381" spans="1:7" ht="26.4" outlineLevel="7" x14ac:dyDescent="0.3">
      <c r="A381" s="57" t="s">
        <v>166</v>
      </c>
      <c r="B381" s="56" t="s">
        <v>180</v>
      </c>
      <c r="C381" s="56" t="s">
        <v>652</v>
      </c>
      <c r="D381" s="57" t="s">
        <v>39</v>
      </c>
      <c r="E381" s="59" t="s">
        <v>353</v>
      </c>
      <c r="F381" s="20">
        <v>9487.6</v>
      </c>
      <c r="G381" s="20">
        <v>7968.7</v>
      </c>
    </row>
    <row r="382" spans="1:7" ht="26.4" outlineLevel="6" x14ac:dyDescent="0.3">
      <c r="A382" s="57" t="s">
        <v>166</v>
      </c>
      <c r="B382" s="56" t="s">
        <v>180</v>
      </c>
      <c r="C382" s="56" t="s">
        <v>185</v>
      </c>
      <c r="D382" s="57"/>
      <c r="E382" s="59" t="s">
        <v>478</v>
      </c>
      <c r="F382" s="20">
        <f>F383</f>
        <v>5041.2</v>
      </c>
      <c r="G382" s="20">
        <f t="shared" ref="G382" si="181">G383</f>
        <v>4609.1000000000004</v>
      </c>
    </row>
    <row r="383" spans="1:7" ht="26.4" outlineLevel="7" x14ac:dyDescent="0.3">
      <c r="A383" s="57" t="s">
        <v>166</v>
      </c>
      <c r="B383" s="56" t="s">
        <v>180</v>
      </c>
      <c r="C383" s="56" t="s">
        <v>185</v>
      </c>
      <c r="D383" s="57" t="s">
        <v>39</v>
      </c>
      <c r="E383" s="59" t="s">
        <v>353</v>
      </c>
      <c r="F383" s="20">
        <f>5690.2-400+493.7-30+85.5-798.2</f>
        <v>5041.2</v>
      </c>
      <c r="G383" s="20">
        <v>4609.1000000000004</v>
      </c>
    </row>
    <row r="384" spans="1:7" ht="39.6" outlineLevel="7" x14ac:dyDescent="0.3">
      <c r="A384" s="57" t="s">
        <v>166</v>
      </c>
      <c r="B384" s="56" t="s">
        <v>180</v>
      </c>
      <c r="C384" s="56" t="s">
        <v>676</v>
      </c>
      <c r="D384" s="57"/>
      <c r="E384" s="59" t="s">
        <v>677</v>
      </c>
      <c r="F384" s="20">
        <f>F385</f>
        <v>11.3</v>
      </c>
      <c r="G384" s="20">
        <f t="shared" ref="G384" si="182">G385</f>
        <v>10.6</v>
      </c>
    </row>
    <row r="385" spans="1:7" ht="26.4" outlineLevel="7" x14ac:dyDescent="0.3">
      <c r="A385" s="57" t="s">
        <v>166</v>
      </c>
      <c r="B385" s="56" t="s">
        <v>180</v>
      </c>
      <c r="C385" s="56" t="s">
        <v>676</v>
      </c>
      <c r="D385" s="57" t="s">
        <v>39</v>
      </c>
      <c r="E385" s="59" t="s">
        <v>353</v>
      </c>
      <c r="F385" s="20">
        <v>11.3</v>
      </c>
      <c r="G385" s="20">
        <v>10.6</v>
      </c>
    </row>
    <row r="386" spans="1:7" outlineLevel="5" x14ac:dyDescent="0.3">
      <c r="A386" s="57" t="s">
        <v>166</v>
      </c>
      <c r="B386" s="56" t="s">
        <v>180</v>
      </c>
      <c r="C386" s="56" t="s">
        <v>186</v>
      </c>
      <c r="D386" s="57"/>
      <c r="E386" s="59" t="s">
        <v>479</v>
      </c>
      <c r="F386" s="20">
        <f>F389+F391+F387</f>
        <v>10877.4</v>
      </c>
      <c r="G386" s="20">
        <f t="shared" ref="G386" si="183">G389+G391+G387</f>
        <v>10728.699999999999</v>
      </c>
    </row>
    <row r="387" spans="1:7" ht="105.6" outlineLevel="5" x14ac:dyDescent="0.3">
      <c r="A387" s="57" t="s">
        <v>166</v>
      </c>
      <c r="B387" s="56" t="s">
        <v>180</v>
      </c>
      <c r="C387" s="56" t="s">
        <v>599</v>
      </c>
      <c r="D387" s="57"/>
      <c r="E387" s="59" t="s">
        <v>629</v>
      </c>
      <c r="F387" s="20">
        <f>F388</f>
        <v>1871.3</v>
      </c>
      <c r="G387" s="20">
        <f t="shared" ref="G387" si="184">G388</f>
        <v>1871.3</v>
      </c>
    </row>
    <row r="388" spans="1:7" ht="26.4" outlineLevel="5" x14ac:dyDescent="0.3">
      <c r="A388" s="57" t="s">
        <v>166</v>
      </c>
      <c r="B388" s="56" t="s">
        <v>180</v>
      </c>
      <c r="C388" s="56" t="s">
        <v>599</v>
      </c>
      <c r="D388" s="57">
        <v>600</v>
      </c>
      <c r="E388" s="59" t="s">
        <v>353</v>
      </c>
      <c r="F388" s="20">
        <v>1871.3</v>
      </c>
      <c r="G388" s="20">
        <v>1871.3</v>
      </c>
    </row>
    <row r="389" spans="1:7" ht="26.4" outlineLevel="6" x14ac:dyDescent="0.3">
      <c r="A389" s="57" t="s">
        <v>166</v>
      </c>
      <c r="B389" s="56" t="s">
        <v>180</v>
      </c>
      <c r="C389" s="56" t="s">
        <v>187</v>
      </c>
      <c r="D389" s="57"/>
      <c r="E389" s="59" t="s">
        <v>480</v>
      </c>
      <c r="F389" s="20">
        <f>F390</f>
        <v>4206.1000000000004</v>
      </c>
      <c r="G389" s="20">
        <f t="shared" ref="G389" si="185">G390</f>
        <v>4150.7</v>
      </c>
    </row>
    <row r="390" spans="1:7" ht="26.4" outlineLevel="7" x14ac:dyDescent="0.3">
      <c r="A390" s="57" t="s">
        <v>166</v>
      </c>
      <c r="B390" s="56" t="s">
        <v>180</v>
      </c>
      <c r="C390" s="56" t="s">
        <v>187</v>
      </c>
      <c r="D390" s="57" t="s">
        <v>39</v>
      </c>
      <c r="E390" s="59" t="s">
        <v>353</v>
      </c>
      <c r="F390" s="20">
        <f>4100+89.8+16.3</f>
        <v>4206.1000000000004</v>
      </c>
      <c r="G390" s="20">
        <v>4150.7</v>
      </c>
    </row>
    <row r="391" spans="1:7" ht="26.4" outlineLevel="6" x14ac:dyDescent="0.3">
      <c r="A391" s="57" t="s">
        <v>166</v>
      </c>
      <c r="B391" s="56" t="s">
        <v>180</v>
      </c>
      <c r="C391" s="56" t="s">
        <v>188</v>
      </c>
      <c r="D391" s="57"/>
      <c r="E391" s="59" t="s">
        <v>481</v>
      </c>
      <c r="F391" s="20">
        <f>F392</f>
        <v>4800</v>
      </c>
      <c r="G391" s="20">
        <f t="shared" ref="G391" si="186">G392</f>
        <v>4706.7</v>
      </c>
    </row>
    <row r="392" spans="1:7" ht="26.4" outlineLevel="7" x14ac:dyDescent="0.3">
      <c r="A392" s="57" t="s">
        <v>166</v>
      </c>
      <c r="B392" s="56" t="s">
        <v>180</v>
      </c>
      <c r="C392" s="56" t="s">
        <v>188</v>
      </c>
      <c r="D392" s="57" t="s">
        <v>39</v>
      </c>
      <c r="E392" s="59" t="s">
        <v>353</v>
      </c>
      <c r="F392" s="20">
        <v>4800</v>
      </c>
      <c r="G392" s="20">
        <v>4706.7</v>
      </c>
    </row>
    <row r="393" spans="1:7" ht="26.4" outlineLevel="7" x14ac:dyDescent="0.3">
      <c r="A393" s="57" t="s">
        <v>166</v>
      </c>
      <c r="B393" s="56" t="s">
        <v>180</v>
      </c>
      <c r="C393" s="56" t="s">
        <v>718</v>
      </c>
      <c r="D393" s="57"/>
      <c r="E393" s="59" t="s">
        <v>719</v>
      </c>
      <c r="F393" s="20">
        <f>F394</f>
        <v>4.5</v>
      </c>
      <c r="G393" s="20">
        <f t="shared" ref="G393:G394" si="187">G394</f>
        <v>4.5</v>
      </c>
    </row>
    <row r="394" spans="1:7" ht="52.8" outlineLevel="7" x14ac:dyDescent="0.3">
      <c r="A394" s="57" t="s">
        <v>166</v>
      </c>
      <c r="B394" s="56" t="s">
        <v>180</v>
      </c>
      <c r="C394" s="56" t="s">
        <v>717</v>
      </c>
      <c r="D394" s="57"/>
      <c r="E394" s="59" t="s">
        <v>720</v>
      </c>
      <c r="F394" s="20">
        <f>F395</f>
        <v>4.5</v>
      </c>
      <c r="G394" s="20">
        <f t="shared" si="187"/>
        <v>4.5</v>
      </c>
    </row>
    <row r="395" spans="1:7" ht="26.4" outlineLevel="7" x14ac:dyDescent="0.3">
      <c r="A395" s="57" t="s">
        <v>166</v>
      </c>
      <c r="B395" s="56" t="s">
        <v>180</v>
      </c>
      <c r="C395" s="56" t="s">
        <v>717</v>
      </c>
      <c r="D395" s="57">
        <v>600</v>
      </c>
      <c r="E395" s="59" t="s">
        <v>353</v>
      </c>
      <c r="F395" s="20">
        <v>4.5</v>
      </c>
      <c r="G395" s="20">
        <v>4.5</v>
      </c>
    </row>
    <row r="396" spans="1:7" ht="39.6" outlineLevel="3" x14ac:dyDescent="0.3">
      <c r="A396" s="57" t="s">
        <v>166</v>
      </c>
      <c r="B396" s="56" t="s">
        <v>180</v>
      </c>
      <c r="C396" s="56" t="s">
        <v>45</v>
      </c>
      <c r="D396" s="57"/>
      <c r="E396" s="59" t="s">
        <v>289</v>
      </c>
      <c r="F396" s="20">
        <f>F397+F401</f>
        <v>200</v>
      </c>
      <c r="G396" s="20">
        <f t="shared" ref="G396" si="188">G397+G401</f>
        <v>198.8</v>
      </c>
    </row>
    <row r="397" spans="1:7" ht="26.4" outlineLevel="4" x14ac:dyDescent="0.3">
      <c r="A397" s="57" t="s">
        <v>166</v>
      </c>
      <c r="B397" s="56" t="s">
        <v>180</v>
      </c>
      <c r="C397" s="56" t="s">
        <v>189</v>
      </c>
      <c r="D397" s="57"/>
      <c r="E397" s="59" t="s">
        <v>482</v>
      </c>
      <c r="F397" s="20">
        <f>F398</f>
        <v>150</v>
      </c>
      <c r="G397" s="20">
        <f t="shared" ref="G397:G399" si="189">G398</f>
        <v>149.9</v>
      </c>
    </row>
    <row r="398" spans="1:7" ht="52.8" outlineLevel="5" x14ac:dyDescent="0.3">
      <c r="A398" s="57" t="s">
        <v>166</v>
      </c>
      <c r="B398" s="56" t="s">
        <v>180</v>
      </c>
      <c r="C398" s="56" t="s">
        <v>190</v>
      </c>
      <c r="D398" s="57"/>
      <c r="E398" s="59" t="s">
        <v>483</v>
      </c>
      <c r="F398" s="20">
        <f>F399</f>
        <v>150</v>
      </c>
      <c r="G398" s="20">
        <f t="shared" si="189"/>
        <v>149.9</v>
      </c>
    </row>
    <row r="399" spans="1:7" outlineLevel="6" x14ac:dyDescent="0.3">
      <c r="A399" s="57" t="s">
        <v>166</v>
      </c>
      <c r="B399" s="56" t="s">
        <v>180</v>
      </c>
      <c r="C399" s="56" t="s">
        <v>191</v>
      </c>
      <c r="D399" s="57"/>
      <c r="E399" s="59" t="s">
        <v>484</v>
      </c>
      <c r="F399" s="20">
        <f>F400</f>
        <v>150</v>
      </c>
      <c r="G399" s="20">
        <f t="shared" si="189"/>
        <v>149.9</v>
      </c>
    </row>
    <row r="400" spans="1:7" ht="26.4" outlineLevel="7" x14ac:dyDescent="0.3">
      <c r="A400" s="57" t="s">
        <v>166</v>
      </c>
      <c r="B400" s="56" t="s">
        <v>180</v>
      </c>
      <c r="C400" s="56" t="s">
        <v>191</v>
      </c>
      <c r="D400" s="57" t="s">
        <v>39</v>
      </c>
      <c r="E400" s="59" t="s">
        <v>353</v>
      </c>
      <c r="F400" s="20">
        <v>150</v>
      </c>
      <c r="G400" s="20">
        <v>149.9</v>
      </c>
    </row>
    <row r="401" spans="1:7" ht="52.8" outlineLevel="4" x14ac:dyDescent="0.3">
      <c r="A401" s="57" t="s">
        <v>166</v>
      </c>
      <c r="B401" s="56" t="s">
        <v>180</v>
      </c>
      <c r="C401" s="56" t="s">
        <v>192</v>
      </c>
      <c r="D401" s="57"/>
      <c r="E401" s="59" t="s">
        <v>485</v>
      </c>
      <c r="F401" s="20">
        <f>F402</f>
        <v>50</v>
      </c>
      <c r="G401" s="20">
        <f t="shared" ref="G401:G403" si="190">G402</f>
        <v>48.9</v>
      </c>
    </row>
    <row r="402" spans="1:7" ht="26.4" outlineLevel="5" x14ac:dyDescent="0.3">
      <c r="A402" s="57" t="s">
        <v>166</v>
      </c>
      <c r="B402" s="56" t="s">
        <v>180</v>
      </c>
      <c r="C402" s="56" t="s">
        <v>193</v>
      </c>
      <c r="D402" s="57"/>
      <c r="E402" s="59" t="s">
        <v>486</v>
      </c>
      <c r="F402" s="20">
        <f>F403</f>
        <v>50</v>
      </c>
      <c r="G402" s="20">
        <f>G403</f>
        <v>48.9</v>
      </c>
    </row>
    <row r="403" spans="1:7" ht="26.4" outlineLevel="6" x14ac:dyDescent="0.3">
      <c r="A403" s="57" t="s">
        <v>166</v>
      </c>
      <c r="B403" s="56" t="s">
        <v>180</v>
      </c>
      <c r="C403" s="56" t="s">
        <v>194</v>
      </c>
      <c r="D403" s="57"/>
      <c r="E403" s="59" t="s">
        <v>487</v>
      </c>
      <c r="F403" s="20">
        <f>F404</f>
        <v>50</v>
      </c>
      <c r="G403" s="20">
        <f t="shared" si="190"/>
        <v>48.9</v>
      </c>
    </row>
    <row r="404" spans="1:7" ht="26.4" outlineLevel="7" x14ac:dyDescent="0.3">
      <c r="A404" s="57" t="s">
        <v>166</v>
      </c>
      <c r="B404" s="56" t="s">
        <v>180</v>
      </c>
      <c r="C404" s="56" t="s">
        <v>194</v>
      </c>
      <c r="D404" s="57" t="s">
        <v>39</v>
      </c>
      <c r="E404" s="59" t="s">
        <v>353</v>
      </c>
      <c r="F404" s="20">
        <v>50</v>
      </c>
      <c r="G404" s="20">
        <v>48.9</v>
      </c>
    </row>
    <row r="405" spans="1:7" outlineLevel="2" x14ac:dyDescent="0.3">
      <c r="A405" s="57" t="s">
        <v>166</v>
      </c>
      <c r="B405" s="56" t="s">
        <v>195</v>
      </c>
      <c r="C405" s="56"/>
      <c r="D405" s="57"/>
      <c r="E405" s="59" t="s">
        <v>314</v>
      </c>
      <c r="F405" s="20">
        <f>F406</f>
        <v>18246.8</v>
      </c>
      <c r="G405" s="20">
        <f t="shared" ref="G405:G407" si="191">G406</f>
        <v>18201.5</v>
      </c>
    </row>
    <row r="406" spans="1:7" ht="39.6" outlineLevel="3" x14ac:dyDescent="0.3">
      <c r="A406" s="57" t="s">
        <v>166</v>
      </c>
      <c r="B406" s="56" t="s">
        <v>195</v>
      </c>
      <c r="C406" s="56" t="s">
        <v>173</v>
      </c>
      <c r="D406" s="57"/>
      <c r="E406" s="59" t="s">
        <v>312</v>
      </c>
      <c r="F406" s="20">
        <f>F407</f>
        <v>18246.8</v>
      </c>
      <c r="G406" s="20">
        <f t="shared" si="191"/>
        <v>18201.5</v>
      </c>
    </row>
    <row r="407" spans="1:7" ht="26.4" outlineLevel="4" x14ac:dyDescent="0.3">
      <c r="A407" s="57" t="s">
        <v>166</v>
      </c>
      <c r="B407" s="56" t="s">
        <v>195</v>
      </c>
      <c r="C407" s="56" t="s">
        <v>196</v>
      </c>
      <c r="D407" s="57"/>
      <c r="E407" s="59" t="s">
        <v>488</v>
      </c>
      <c r="F407" s="20">
        <f>F408</f>
        <v>18246.8</v>
      </c>
      <c r="G407" s="20">
        <f t="shared" si="191"/>
        <v>18201.5</v>
      </c>
    </row>
    <row r="408" spans="1:7" ht="26.4" outlineLevel="5" x14ac:dyDescent="0.3">
      <c r="A408" s="57" t="s">
        <v>166</v>
      </c>
      <c r="B408" s="56" t="s">
        <v>195</v>
      </c>
      <c r="C408" s="56" t="s">
        <v>197</v>
      </c>
      <c r="D408" s="57"/>
      <c r="E408" s="59" t="s">
        <v>489</v>
      </c>
      <c r="F408" s="20">
        <f>F411+F409+F413</f>
        <v>18246.8</v>
      </c>
      <c r="G408" s="20">
        <f t="shared" ref="G408" si="192">G411+G409+G413</f>
        <v>18201.5</v>
      </c>
    </row>
    <row r="409" spans="1:7" ht="52.8" outlineLevel="5" x14ac:dyDescent="0.3">
      <c r="A409" s="57" t="s">
        <v>166</v>
      </c>
      <c r="B409" s="57" t="s">
        <v>195</v>
      </c>
      <c r="C409" s="56" t="s">
        <v>604</v>
      </c>
      <c r="D409" s="56"/>
      <c r="E409" s="59" t="s">
        <v>605</v>
      </c>
      <c r="F409" s="20">
        <f>F410</f>
        <v>3165.9</v>
      </c>
      <c r="G409" s="20">
        <f>G410</f>
        <v>3165.9</v>
      </c>
    </row>
    <row r="410" spans="1:7" ht="26.4" outlineLevel="5" x14ac:dyDescent="0.3">
      <c r="A410" s="57" t="s">
        <v>166</v>
      </c>
      <c r="B410" s="57" t="s">
        <v>195</v>
      </c>
      <c r="C410" s="56" t="s">
        <v>604</v>
      </c>
      <c r="D410" s="56" t="s">
        <v>39</v>
      </c>
      <c r="E410" s="59" t="s">
        <v>353</v>
      </c>
      <c r="F410" s="20">
        <f>1925.4+284.5+956</f>
        <v>3165.9</v>
      </c>
      <c r="G410" s="20">
        <v>3165.9</v>
      </c>
    </row>
    <row r="411" spans="1:7" ht="39.6" outlineLevel="6" x14ac:dyDescent="0.3">
      <c r="A411" s="57" t="s">
        <v>166</v>
      </c>
      <c r="B411" s="56" t="s">
        <v>195</v>
      </c>
      <c r="C411" s="56" t="s">
        <v>198</v>
      </c>
      <c r="D411" s="57"/>
      <c r="E411" s="59" t="s">
        <v>630</v>
      </c>
      <c r="F411" s="20">
        <f>F412</f>
        <v>15048.300000000001</v>
      </c>
      <c r="G411" s="20">
        <f t="shared" ref="G411" si="193">G412</f>
        <v>15003</v>
      </c>
    </row>
    <row r="412" spans="1:7" ht="26.4" outlineLevel="7" x14ac:dyDescent="0.3">
      <c r="A412" s="57" t="s">
        <v>166</v>
      </c>
      <c r="B412" s="56" t="s">
        <v>195</v>
      </c>
      <c r="C412" s="56" t="s">
        <v>198</v>
      </c>
      <c r="D412" s="57" t="s">
        <v>39</v>
      </c>
      <c r="E412" s="59" t="s">
        <v>353</v>
      </c>
      <c r="F412" s="20">
        <f>13700-0.2+504.1+700.4+157.2-2.9-10.3</f>
        <v>15048.300000000001</v>
      </c>
      <c r="G412" s="20">
        <v>15003</v>
      </c>
    </row>
    <row r="413" spans="1:7" ht="39.6" outlineLevel="7" x14ac:dyDescent="0.3">
      <c r="A413" s="57" t="s">
        <v>166</v>
      </c>
      <c r="B413" s="56" t="s">
        <v>195</v>
      </c>
      <c r="C413" s="56" t="s">
        <v>615</v>
      </c>
      <c r="D413" s="57"/>
      <c r="E413" s="59" t="s">
        <v>614</v>
      </c>
      <c r="F413" s="20">
        <f>F414</f>
        <v>32.599999999999994</v>
      </c>
      <c r="G413" s="20">
        <f t="shared" ref="G413" si="194">G414</f>
        <v>32.6</v>
      </c>
    </row>
    <row r="414" spans="1:7" ht="26.4" outlineLevel="7" x14ac:dyDescent="0.3">
      <c r="A414" s="57" t="s">
        <v>166</v>
      </c>
      <c r="B414" s="56" t="s">
        <v>195</v>
      </c>
      <c r="C414" s="56" t="s">
        <v>615</v>
      </c>
      <c r="D414" s="57" t="s">
        <v>39</v>
      </c>
      <c r="E414" s="59" t="s">
        <v>353</v>
      </c>
      <c r="F414" s="20">
        <f>19.2+0.2+2.9+10.3</f>
        <v>32.599999999999994</v>
      </c>
      <c r="G414" s="20">
        <v>32.6</v>
      </c>
    </row>
    <row r="415" spans="1:7" ht="26.4" outlineLevel="2" x14ac:dyDescent="0.3">
      <c r="A415" s="57" t="s">
        <v>166</v>
      </c>
      <c r="B415" s="56" t="s">
        <v>199</v>
      </c>
      <c r="C415" s="56"/>
      <c r="D415" s="57"/>
      <c r="E415" s="59" t="s">
        <v>315</v>
      </c>
      <c r="F415" s="20">
        <f>F416</f>
        <v>100</v>
      </c>
      <c r="G415" s="20">
        <f t="shared" ref="G415:G419" si="195">G416</f>
        <v>100</v>
      </c>
    </row>
    <row r="416" spans="1:7" ht="39.6" outlineLevel="3" x14ac:dyDescent="0.3">
      <c r="A416" s="57" t="s">
        <v>166</v>
      </c>
      <c r="B416" s="56" t="s">
        <v>199</v>
      </c>
      <c r="C416" s="56" t="s">
        <v>173</v>
      </c>
      <c r="D416" s="57"/>
      <c r="E416" s="59" t="s">
        <v>312</v>
      </c>
      <c r="F416" s="20">
        <f>F417+F421</f>
        <v>100</v>
      </c>
      <c r="G416" s="20">
        <f t="shared" ref="G416" si="196">G417+G421</f>
        <v>100</v>
      </c>
    </row>
    <row r="417" spans="1:7" ht="26.4" outlineLevel="4" x14ac:dyDescent="0.3">
      <c r="A417" s="57" t="s">
        <v>166</v>
      </c>
      <c r="B417" s="56" t="s">
        <v>199</v>
      </c>
      <c r="C417" s="56" t="s">
        <v>174</v>
      </c>
      <c r="D417" s="57"/>
      <c r="E417" s="59" t="s">
        <v>467</v>
      </c>
      <c r="F417" s="20">
        <f>F418</f>
        <v>24</v>
      </c>
      <c r="G417" s="20">
        <f t="shared" si="195"/>
        <v>24</v>
      </c>
    </row>
    <row r="418" spans="1:7" ht="26.4" outlineLevel="5" x14ac:dyDescent="0.3">
      <c r="A418" s="57" t="s">
        <v>166</v>
      </c>
      <c r="B418" s="56" t="s">
        <v>199</v>
      </c>
      <c r="C418" s="56" t="s">
        <v>200</v>
      </c>
      <c r="D418" s="57"/>
      <c r="E418" s="59" t="s">
        <v>491</v>
      </c>
      <c r="F418" s="20">
        <f>F419</f>
        <v>24</v>
      </c>
      <c r="G418" s="20">
        <f t="shared" si="195"/>
        <v>24</v>
      </c>
    </row>
    <row r="419" spans="1:7" ht="26.4" outlineLevel="6" x14ac:dyDescent="0.3">
      <c r="A419" s="57" t="s">
        <v>166</v>
      </c>
      <c r="B419" s="56" t="s">
        <v>199</v>
      </c>
      <c r="C419" s="56" t="s">
        <v>201</v>
      </c>
      <c r="D419" s="57"/>
      <c r="E419" s="59" t="s">
        <v>492</v>
      </c>
      <c r="F419" s="20">
        <f>F420</f>
        <v>24</v>
      </c>
      <c r="G419" s="20">
        <f t="shared" si="195"/>
        <v>24</v>
      </c>
    </row>
    <row r="420" spans="1:7" ht="26.4" outlineLevel="7" x14ac:dyDescent="0.3">
      <c r="A420" s="57" t="s">
        <v>166</v>
      </c>
      <c r="B420" s="56" t="s">
        <v>199</v>
      </c>
      <c r="C420" s="56" t="s">
        <v>201</v>
      </c>
      <c r="D420" s="57" t="s">
        <v>39</v>
      </c>
      <c r="E420" s="59" t="s">
        <v>353</v>
      </c>
      <c r="F420" s="20">
        <v>24</v>
      </c>
      <c r="G420" s="20">
        <v>24</v>
      </c>
    </row>
    <row r="421" spans="1:7" ht="26.4" outlineLevel="4" x14ac:dyDescent="0.3">
      <c r="A421" s="57" t="s">
        <v>166</v>
      </c>
      <c r="B421" s="56" t="s">
        <v>199</v>
      </c>
      <c r="C421" s="56" t="s">
        <v>181</v>
      </c>
      <c r="D421" s="57"/>
      <c r="E421" s="59" t="s">
        <v>473</v>
      </c>
      <c r="F421" s="20">
        <f>F422</f>
        <v>76</v>
      </c>
      <c r="G421" s="20">
        <f t="shared" ref="G421:G423" si="197">G422</f>
        <v>76</v>
      </c>
    </row>
    <row r="422" spans="1:7" ht="39.6" outlineLevel="5" x14ac:dyDescent="0.3">
      <c r="A422" s="57" t="s">
        <v>166</v>
      </c>
      <c r="B422" s="56" t="s">
        <v>199</v>
      </c>
      <c r="C422" s="56" t="s">
        <v>182</v>
      </c>
      <c r="D422" s="57"/>
      <c r="E422" s="59" t="s">
        <v>474</v>
      </c>
      <c r="F422" s="20">
        <f>F423</f>
        <v>76</v>
      </c>
      <c r="G422" s="20">
        <f t="shared" si="197"/>
        <v>76</v>
      </c>
    </row>
    <row r="423" spans="1:7" outlineLevel="6" x14ac:dyDescent="0.3">
      <c r="A423" s="57" t="s">
        <v>166</v>
      </c>
      <c r="B423" s="56" t="s">
        <v>199</v>
      </c>
      <c r="C423" s="56" t="s">
        <v>202</v>
      </c>
      <c r="D423" s="57"/>
      <c r="E423" s="59" t="s">
        <v>493</v>
      </c>
      <c r="F423" s="20">
        <f>F424</f>
        <v>76</v>
      </c>
      <c r="G423" s="20">
        <f t="shared" si="197"/>
        <v>76</v>
      </c>
    </row>
    <row r="424" spans="1:7" ht="26.4" outlineLevel="7" x14ac:dyDescent="0.3">
      <c r="A424" s="57" t="s">
        <v>166</v>
      </c>
      <c r="B424" s="56" t="s">
        <v>199</v>
      </c>
      <c r="C424" s="56" t="s">
        <v>202</v>
      </c>
      <c r="D424" s="57" t="s">
        <v>39</v>
      </c>
      <c r="E424" s="59" t="s">
        <v>353</v>
      </c>
      <c r="F424" s="20">
        <f>50+50-24</f>
        <v>76</v>
      </c>
      <c r="G424" s="20">
        <v>76</v>
      </c>
    </row>
    <row r="425" spans="1:7" outlineLevel="2" x14ac:dyDescent="0.3">
      <c r="A425" s="57" t="s">
        <v>166</v>
      </c>
      <c r="B425" s="56" t="s">
        <v>203</v>
      </c>
      <c r="C425" s="56"/>
      <c r="D425" s="57"/>
      <c r="E425" s="59" t="s">
        <v>316</v>
      </c>
      <c r="F425" s="20">
        <f>F426</f>
        <v>8807</v>
      </c>
      <c r="G425" s="20">
        <f t="shared" ref="G425:G426" si="198">G426</f>
        <v>7883.9000000000005</v>
      </c>
    </row>
    <row r="426" spans="1:7" ht="39.6" outlineLevel="3" x14ac:dyDescent="0.3">
      <c r="A426" s="57" t="s">
        <v>166</v>
      </c>
      <c r="B426" s="56" t="s">
        <v>203</v>
      </c>
      <c r="C426" s="56" t="s">
        <v>173</v>
      </c>
      <c r="D426" s="57"/>
      <c r="E426" s="59" t="s">
        <v>312</v>
      </c>
      <c r="F426" s="20">
        <f>F427</f>
        <v>8807</v>
      </c>
      <c r="G426" s="20">
        <f t="shared" si="198"/>
        <v>7883.9000000000005</v>
      </c>
    </row>
    <row r="427" spans="1:7" ht="26.4" outlineLevel="4" x14ac:dyDescent="0.3">
      <c r="A427" s="57" t="s">
        <v>166</v>
      </c>
      <c r="B427" s="56" t="s">
        <v>203</v>
      </c>
      <c r="C427" s="56" t="s">
        <v>204</v>
      </c>
      <c r="D427" s="57"/>
      <c r="E427" s="59" t="s">
        <v>494</v>
      </c>
      <c r="F427" s="20">
        <f>F428+F437</f>
        <v>8807</v>
      </c>
      <c r="G427" s="20">
        <f>G428+G437</f>
        <v>7883.9000000000005</v>
      </c>
    </row>
    <row r="428" spans="1:7" ht="26.4" outlineLevel="5" x14ac:dyDescent="0.3">
      <c r="A428" s="57" t="s">
        <v>166</v>
      </c>
      <c r="B428" s="56" t="s">
        <v>203</v>
      </c>
      <c r="C428" s="56" t="s">
        <v>205</v>
      </c>
      <c r="D428" s="57"/>
      <c r="E428" s="59" t="s">
        <v>495</v>
      </c>
      <c r="F428" s="20">
        <f>F431+F435+F429+F433</f>
        <v>7096.5</v>
      </c>
      <c r="G428" s="20">
        <f t="shared" ref="G428" si="199">G431+G435+G429+G433</f>
        <v>6454.3</v>
      </c>
    </row>
    <row r="429" spans="1:7" s="76" customFormat="1" ht="39.6" outlineLevel="5" x14ac:dyDescent="0.3">
      <c r="A429" s="57" t="s">
        <v>166</v>
      </c>
      <c r="B429" s="56" t="s">
        <v>203</v>
      </c>
      <c r="C429" s="56" t="s">
        <v>683</v>
      </c>
      <c r="D429" s="57"/>
      <c r="E429" s="59" t="s">
        <v>684</v>
      </c>
      <c r="F429" s="20">
        <f>F430</f>
        <v>2576.2000000000003</v>
      </c>
      <c r="G429" s="20">
        <f t="shared" ref="G429" si="200">G430</f>
        <v>2027.8</v>
      </c>
    </row>
    <row r="430" spans="1:7" s="76" customFormat="1" ht="26.4" outlineLevel="5" x14ac:dyDescent="0.3">
      <c r="A430" s="57" t="s">
        <v>166</v>
      </c>
      <c r="B430" s="56" t="s">
        <v>203</v>
      </c>
      <c r="C430" s="56" t="s">
        <v>683</v>
      </c>
      <c r="D430" s="57" t="s">
        <v>39</v>
      </c>
      <c r="E430" s="59" t="s">
        <v>353</v>
      </c>
      <c r="F430" s="20">
        <f>2333.3+242.9</f>
        <v>2576.2000000000003</v>
      </c>
      <c r="G430" s="20">
        <v>2027.8</v>
      </c>
    </row>
    <row r="431" spans="1:7" ht="39.6" outlineLevel="6" x14ac:dyDescent="0.3">
      <c r="A431" s="57" t="s">
        <v>166</v>
      </c>
      <c r="B431" s="56" t="s">
        <v>203</v>
      </c>
      <c r="C431" s="56" t="s">
        <v>206</v>
      </c>
      <c r="D431" s="57"/>
      <c r="E431" s="59" t="s">
        <v>496</v>
      </c>
      <c r="F431" s="20">
        <f>F432</f>
        <v>3697.1</v>
      </c>
      <c r="G431" s="20">
        <f t="shared" ref="G431" si="201">G432</f>
        <v>3684.5</v>
      </c>
    </row>
    <row r="432" spans="1:7" ht="26.4" outlineLevel="7" x14ac:dyDescent="0.3">
      <c r="A432" s="57" t="s">
        <v>166</v>
      </c>
      <c r="B432" s="56" t="s">
        <v>203</v>
      </c>
      <c r="C432" s="56" t="s">
        <v>206</v>
      </c>
      <c r="D432" s="57" t="s">
        <v>39</v>
      </c>
      <c r="E432" s="59" t="s">
        <v>353</v>
      </c>
      <c r="F432" s="20">
        <f>3200+700-150-52.9</f>
        <v>3697.1</v>
      </c>
      <c r="G432" s="20">
        <v>3684.5</v>
      </c>
    </row>
    <row r="433" spans="1:7" ht="26.4" outlineLevel="7" x14ac:dyDescent="0.3">
      <c r="A433" s="57" t="s">
        <v>166</v>
      </c>
      <c r="B433" s="56" t="s">
        <v>203</v>
      </c>
      <c r="C433" s="56" t="s">
        <v>741</v>
      </c>
      <c r="D433" s="57"/>
      <c r="E433" s="59" t="s">
        <v>740</v>
      </c>
      <c r="F433" s="20">
        <f>F434</f>
        <v>202.9</v>
      </c>
      <c r="G433" s="20">
        <f t="shared" ref="G433" si="202">G434</f>
        <v>202.9</v>
      </c>
    </row>
    <row r="434" spans="1:7" ht="26.4" outlineLevel="7" x14ac:dyDescent="0.3">
      <c r="A434" s="57" t="s">
        <v>166</v>
      </c>
      <c r="B434" s="56" t="s">
        <v>203</v>
      </c>
      <c r="C434" s="56" t="s">
        <v>741</v>
      </c>
      <c r="D434" s="57" t="s">
        <v>39</v>
      </c>
      <c r="E434" s="59" t="s">
        <v>353</v>
      </c>
      <c r="F434" s="20">
        <f>150+52.9</f>
        <v>202.9</v>
      </c>
      <c r="G434" s="20">
        <v>202.9</v>
      </c>
    </row>
    <row r="435" spans="1:7" ht="26.4" outlineLevel="7" x14ac:dyDescent="0.3">
      <c r="A435" s="57" t="s">
        <v>166</v>
      </c>
      <c r="B435" s="56" t="s">
        <v>203</v>
      </c>
      <c r="C435" s="56" t="s">
        <v>566</v>
      </c>
      <c r="D435" s="56"/>
      <c r="E435" s="59" t="s">
        <v>654</v>
      </c>
      <c r="F435" s="20">
        <f>F436</f>
        <v>620.29999999999995</v>
      </c>
      <c r="G435" s="20">
        <f t="shared" ref="G435" si="203">G436</f>
        <v>539.1</v>
      </c>
    </row>
    <row r="436" spans="1:7" ht="26.4" outlineLevel="7" x14ac:dyDescent="0.3">
      <c r="A436" s="57" t="s">
        <v>166</v>
      </c>
      <c r="B436" s="56" t="s">
        <v>203</v>
      </c>
      <c r="C436" s="56" t="s">
        <v>566</v>
      </c>
      <c r="D436" s="56" t="s">
        <v>39</v>
      </c>
      <c r="E436" s="59" t="s">
        <v>353</v>
      </c>
      <c r="F436" s="20">
        <v>620.29999999999995</v>
      </c>
      <c r="G436" s="20">
        <v>539.1</v>
      </c>
    </row>
    <row r="437" spans="1:7" outlineLevel="7" x14ac:dyDescent="0.3">
      <c r="A437" s="57" t="s">
        <v>166</v>
      </c>
      <c r="B437" s="56" t="s">
        <v>203</v>
      </c>
      <c r="C437" s="56" t="s">
        <v>601</v>
      </c>
      <c r="D437" s="56"/>
      <c r="E437" s="59" t="s">
        <v>602</v>
      </c>
      <c r="F437" s="20">
        <f>F440+F438</f>
        <v>1710.5</v>
      </c>
      <c r="G437" s="20">
        <f t="shared" ref="G437" si="204">G440+G438</f>
        <v>1429.6000000000001</v>
      </c>
    </row>
    <row r="438" spans="1:7" ht="26.4" outlineLevel="7" x14ac:dyDescent="0.3">
      <c r="A438" s="57" t="s">
        <v>166</v>
      </c>
      <c r="B438" s="56" t="s">
        <v>203</v>
      </c>
      <c r="C438" s="56" t="s">
        <v>617</v>
      </c>
      <c r="D438" s="56"/>
      <c r="E438" s="59" t="s">
        <v>618</v>
      </c>
      <c r="F438" s="20">
        <f>F439</f>
        <v>177.9</v>
      </c>
      <c r="G438" s="20">
        <f t="shared" ref="G438" si="205">G439</f>
        <v>148.69999999999999</v>
      </c>
    </row>
    <row r="439" spans="1:7" ht="26.4" outlineLevel="7" x14ac:dyDescent="0.3">
      <c r="A439" s="57" t="s">
        <v>166</v>
      </c>
      <c r="B439" s="56" t="s">
        <v>203</v>
      </c>
      <c r="C439" s="56" t="s">
        <v>617</v>
      </c>
      <c r="D439" s="56" t="s">
        <v>39</v>
      </c>
      <c r="E439" s="59" t="s">
        <v>353</v>
      </c>
      <c r="F439" s="20">
        <v>177.9</v>
      </c>
      <c r="G439" s="20">
        <v>148.69999999999999</v>
      </c>
    </row>
    <row r="440" spans="1:7" ht="39.6" outlineLevel="7" x14ac:dyDescent="0.3">
      <c r="A440" s="57" t="s">
        <v>166</v>
      </c>
      <c r="B440" s="56" t="s">
        <v>203</v>
      </c>
      <c r="C440" s="56" t="s">
        <v>600</v>
      </c>
      <c r="D440" s="56"/>
      <c r="E440" s="59" t="s">
        <v>603</v>
      </c>
      <c r="F440" s="20">
        <f>F441</f>
        <v>1532.6</v>
      </c>
      <c r="G440" s="20">
        <f t="shared" ref="G440" si="206">G441</f>
        <v>1280.9000000000001</v>
      </c>
    </row>
    <row r="441" spans="1:7" ht="26.4" outlineLevel="7" x14ac:dyDescent="0.3">
      <c r="A441" s="57" t="s">
        <v>166</v>
      </c>
      <c r="B441" s="56" t="s">
        <v>203</v>
      </c>
      <c r="C441" s="56" t="s">
        <v>600</v>
      </c>
      <c r="D441" s="56" t="s">
        <v>39</v>
      </c>
      <c r="E441" s="59" t="s">
        <v>353</v>
      </c>
      <c r="F441" s="20">
        <v>1532.6</v>
      </c>
      <c r="G441" s="20">
        <v>1280.9000000000001</v>
      </c>
    </row>
    <row r="442" spans="1:7" outlineLevel="2" x14ac:dyDescent="0.3">
      <c r="A442" s="57" t="s">
        <v>166</v>
      </c>
      <c r="B442" s="56" t="s">
        <v>207</v>
      </c>
      <c r="C442" s="56"/>
      <c r="D442" s="57"/>
      <c r="E442" s="59" t="s">
        <v>317</v>
      </c>
      <c r="F442" s="20">
        <f>F443</f>
        <v>16172.999999999998</v>
      </c>
      <c r="G442" s="20">
        <f t="shared" ref="G442:G444" si="207">G443</f>
        <v>15971.999999999998</v>
      </c>
    </row>
    <row r="443" spans="1:7" ht="39.6" outlineLevel="3" x14ac:dyDescent="0.3">
      <c r="A443" s="57" t="s">
        <v>166</v>
      </c>
      <c r="B443" s="56" t="s">
        <v>207</v>
      </c>
      <c r="C443" s="56" t="s">
        <v>173</v>
      </c>
      <c r="D443" s="57"/>
      <c r="E443" s="59" t="s">
        <v>312</v>
      </c>
      <c r="F443" s="20">
        <f>F444</f>
        <v>16172.999999999998</v>
      </c>
      <c r="G443" s="20">
        <f t="shared" si="207"/>
        <v>15971.999999999998</v>
      </c>
    </row>
    <row r="444" spans="1:7" ht="39.6" outlineLevel="4" x14ac:dyDescent="0.3">
      <c r="A444" s="57" t="s">
        <v>166</v>
      </c>
      <c r="B444" s="56" t="s">
        <v>207</v>
      </c>
      <c r="C444" s="56" t="s">
        <v>208</v>
      </c>
      <c r="D444" s="57"/>
      <c r="E444" s="59" t="s">
        <v>497</v>
      </c>
      <c r="F444" s="20">
        <f>F445</f>
        <v>16172.999999999998</v>
      </c>
      <c r="G444" s="20">
        <f t="shared" si="207"/>
        <v>15971.999999999998</v>
      </c>
    </row>
    <row r="445" spans="1:7" ht="26.4" outlineLevel="5" x14ac:dyDescent="0.3">
      <c r="A445" s="57" t="s">
        <v>166</v>
      </c>
      <c r="B445" s="56" t="s">
        <v>207</v>
      </c>
      <c r="C445" s="56" t="s">
        <v>209</v>
      </c>
      <c r="D445" s="57"/>
      <c r="E445" s="59" t="s">
        <v>498</v>
      </c>
      <c r="F445" s="20">
        <f>F446+F450</f>
        <v>16172.999999999998</v>
      </c>
      <c r="G445" s="20">
        <f t="shared" ref="G445" si="208">G446+G450</f>
        <v>15971.999999999998</v>
      </c>
    </row>
    <row r="446" spans="1:7" ht="26.4" outlineLevel="6" x14ac:dyDescent="0.3">
      <c r="A446" s="57" t="s">
        <v>166</v>
      </c>
      <c r="B446" s="56" t="s">
        <v>207</v>
      </c>
      <c r="C446" s="56" t="s">
        <v>210</v>
      </c>
      <c r="D446" s="57"/>
      <c r="E446" s="59" t="s">
        <v>499</v>
      </c>
      <c r="F446" s="20">
        <f>F447+F448+F449</f>
        <v>11560.899999999998</v>
      </c>
      <c r="G446" s="20">
        <f t="shared" ref="G446" si="209">G447+G448+G449</f>
        <v>11515.899999999998</v>
      </c>
    </row>
    <row r="447" spans="1:7" ht="52.8" outlineLevel="7" x14ac:dyDescent="0.3">
      <c r="A447" s="57" t="s">
        <v>166</v>
      </c>
      <c r="B447" s="56" t="s">
        <v>207</v>
      </c>
      <c r="C447" s="56" t="s">
        <v>210</v>
      </c>
      <c r="D447" s="57" t="s">
        <v>6</v>
      </c>
      <c r="E447" s="59" t="s">
        <v>326</v>
      </c>
      <c r="F447" s="20">
        <f>9465-28.1</f>
        <v>9436.9</v>
      </c>
      <c r="G447" s="20">
        <v>9400.2999999999993</v>
      </c>
    </row>
    <row r="448" spans="1:7" ht="26.4" outlineLevel="7" x14ac:dyDescent="0.3">
      <c r="A448" s="57" t="s">
        <v>166</v>
      </c>
      <c r="B448" s="56" t="s">
        <v>207</v>
      </c>
      <c r="C448" s="56" t="s">
        <v>210</v>
      </c>
      <c r="D448" s="57" t="s">
        <v>7</v>
      </c>
      <c r="E448" s="59" t="s">
        <v>327</v>
      </c>
      <c r="F448" s="20">
        <f>1663+76.7+350+28.1+0.9</f>
        <v>2118.6999999999998</v>
      </c>
      <c r="G448" s="20">
        <v>2110.3000000000002</v>
      </c>
    </row>
    <row r="449" spans="1:7" outlineLevel="7" x14ac:dyDescent="0.3">
      <c r="A449" s="57" t="s">
        <v>166</v>
      </c>
      <c r="B449" s="56" t="s">
        <v>207</v>
      </c>
      <c r="C449" s="56" t="s">
        <v>210</v>
      </c>
      <c r="D449" s="57" t="s">
        <v>8</v>
      </c>
      <c r="E449" s="59" t="s">
        <v>328</v>
      </c>
      <c r="F449" s="20">
        <f>6.2-0.9</f>
        <v>5.3</v>
      </c>
      <c r="G449" s="20">
        <v>5.3</v>
      </c>
    </row>
    <row r="450" spans="1:7" ht="39.6" outlineLevel="6" x14ac:dyDescent="0.3">
      <c r="A450" s="57" t="s">
        <v>166</v>
      </c>
      <c r="B450" s="56" t="s">
        <v>207</v>
      </c>
      <c r="C450" s="56" t="s">
        <v>211</v>
      </c>
      <c r="D450" s="57"/>
      <c r="E450" s="59" t="s">
        <v>500</v>
      </c>
      <c r="F450" s="20">
        <f>F451+F452</f>
        <v>4612.1000000000004</v>
      </c>
      <c r="G450" s="20">
        <f t="shared" ref="G450" si="210">G451+G452</f>
        <v>4456.1000000000004</v>
      </c>
    </row>
    <row r="451" spans="1:7" ht="52.8" outlineLevel="7" x14ac:dyDescent="0.3">
      <c r="A451" s="57" t="s">
        <v>166</v>
      </c>
      <c r="B451" s="56" t="s">
        <v>207</v>
      </c>
      <c r="C451" s="56" t="s">
        <v>211</v>
      </c>
      <c r="D451" s="57" t="s">
        <v>6</v>
      </c>
      <c r="E451" s="59" t="s">
        <v>326</v>
      </c>
      <c r="F451" s="20">
        <f>4351.7-34.7-36.6+167.6</f>
        <v>4448</v>
      </c>
      <c r="G451" s="20">
        <v>4329.1000000000004</v>
      </c>
    </row>
    <row r="452" spans="1:7" ht="26.4" outlineLevel="7" x14ac:dyDescent="0.3">
      <c r="A452" s="57" t="s">
        <v>166</v>
      </c>
      <c r="B452" s="56" t="s">
        <v>207</v>
      </c>
      <c r="C452" s="56" t="s">
        <v>211</v>
      </c>
      <c r="D452" s="57" t="s">
        <v>7</v>
      </c>
      <c r="E452" s="59" t="s">
        <v>327</v>
      </c>
      <c r="F452" s="20">
        <f>169.5-76.7+34.7+36.6</f>
        <v>164.1</v>
      </c>
      <c r="G452" s="20">
        <v>127</v>
      </c>
    </row>
    <row r="453" spans="1:7" outlineLevel="1" x14ac:dyDescent="0.3">
      <c r="A453" s="57" t="s">
        <v>166</v>
      </c>
      <c r="B453" s="56" t="s">
        <v>138</v>
      </c>
      <c r="C453" s="56"/>
      <c r="D453" s="57"/>
      <c r="E453" s="59" t="s">
        <v>276</v>
      </c>
      <c r="F453" s="20">
        <f>F454+F464</f>
        <v>6362.3</v>
      </c>
      <c r="G453" s="20">
        <f t="shared" ref="G453" si="211">G454+G464</f>
        <v>5943.4</v>
      </c>
    </row>
    <row r="454" spans="1:7" outlineLevel="2" x14ac:dyDescent="0.3">
      <c r="A454" s="57" t="s">
        <v>166</v>
      </c>
      <c r="B454" s="56" t="s">
        <v>142</v>
      </c>
      <c r="C454" s="56"/>
      <c r="D454" s="57"/>
      <c r="E454" s="59" t="s">
        <v>304</v>
      </c>
      <c r="F454" s="20">
        <f>F455</f>
        <v>1381.5</v>
      </c>
      <c r="G454" s="20">
        <f t="shared" ref="G454" si="212">G455</f>
        <v>1378.8000000000002</v>
      </c>
    </row>
    <row r="455" spans="1:7" ht="39.6" outlineLevel="3" x14ac:dyDescent="0.3">
      <c r="A455" s="57" t="s">
        <v>166</v>
      </c>
      <c r="B455" s="56" t="s">
        <v>142</v>
      </c>
      <c r="C455" s="56" t="s">
        <v>173</v>
      </c>
      <c r="D455" s="57"/>
      <c r="E455" s="59" t="s">
        <v>312</v>
      </c>
      <c r="F455" s="20">
        <f>F456+F461</f>
        <v>1381.5</v>
      </c>
      <c r="G455" s="20">
        <f t="shared" ref="G455" si="213">G456+G461</f>
        <v>1378.8000000000002</v>
      </c>
    </row>
    <row r="456" spans="1:7" ht="26.4" outlineLevel="4" x14ac:dyDescent="0.3">
      <c r="A456" s="57" t="s">
        <v>166</v>
      </c>
      <c r="B456" s="56" t="s">
        <v>142</v>
      </c>
      <c r="C456" s="56" t="s">
        <v>174</v>
      </c>
      <c r="D456" s="57"/>
      <c r="E456" s="59" t="s">
        <v>467</v>
      </c>
      <c r="F456" s="20">
        <f>F457</f>
        <v>305</v>
      </c>
      <c r="G456" s="20">
        <f t="shared" ref="G456:G458" si="214">G457</f>
        <v>302.39999999999998</v>
      </c>
    </row>
    <row r="457" spans="1:7" ht="26.4" outlineLevel="5" x14ac:dyDescent="0.3">
      <c r="A457" s="57" t="s">
        <v>166</v>
      </c>
      <c r="B457" s="56" t="s">
        <v>142</v>
      </c>
      <c r="C457" s="56" t="s">
        <v>200</v>
      </c>
      <c r="D457" s="57"/>
      <c r="E457" s="59" t="s">
        <v>491</v>
      </c>
      <c r="F457" s="20">
        <f>F458</f>
        <v>305</v>
      </c>
      <c r="G457" s="20">
        <f t="shared" si="214"/>
        <v>302.39999999999998</v>
      </c>
    </row>
    <row r="458" spans="1:7" ht="66" outlineLevel="6" x14ac:dyDescent="0.3">
      <c r="A458" s="57" t="s">
        <v>166</v>
      </c>
      <c r="B458" s="56" t="s">
        <v>142</v>
      </c>
      <c r="C458" s="56" t="s">
        <v>212</v>
      </c>
      <c r="D458" s="57"/>
      <c r="E458" s="59" t="s">
        <v>501</v>
      </c>
      <c r="F458" s="20">
        <f>F459</f>
        <v>305</v>
      </c>
      <c r="G458" s="20">
        <f t="shared" si="214"/>
        <v>302.39999999999998</v>
      </c>
    </row>
    <row r="459" spans="1:7" outlineLevel="7" x14ac:dyDescent="0.3">
      <c r="A459" s="57" t="s">
        <v>166</v>
      </c>
      <c r="B459" s="56" t="s">
        <v>142</v>
      </c>
      <c r="C459" s="56" t="s">
        <v>212</v>
      </c>
      <c r="D459" s="57" t="s">
        <v>21</v>
      </c>
      <c r="E459" s="59" t="s">
        <v>338</v>
      </c>
      <c r="F459" s="20">
        <f>306-1</f>
        <v>305</v>
      </c>
      <c r="G459" s="20">
        <v>302.39999999999998</v>
      </c>
    </row>
    <row r="460" spans="1:7" ht="26.4" outlineLevel="4" x14ac:dyDescent="0.3">
      <c r="A460" s="57" t="s">
        <v>166</v>
      </c>
      <c r="B460" s="56" t="s">
        <v>142</v>
      </c>
      <c r="C460" s="56" t="s">
        <v>181</v>
      </c>
      <c r="D460" s="57"/>
      <c r="E460" s="59" t="s">
        <v>473</v>
      </c>
      <c r="F460" s="20">
        <f>F461</f>
        <v>1076.5</v>
      </c>
      <c r="G460" s="20">
        <f t="shared" ref="G460:G462" si="215">G461</f>
        <v>1076.4000000000001</v>
      </c>
    </row>
    <row r="461" spans="1:7" ht="39.6" outlineLevel="5" x14ac:dyDescent="0.3">
      <c r="A461" s="57" t="s">
        <v>166</v>
      </c>
      <c r="B461" s="56" t="s">
        <v>142</v>
      </c>
      <c r="C461" s="56" t="s">
        <v>182</v>
      </c>
      <c r="D461" s="57"/>
      <c r="E461" s="59" t="s">
        <v>474</v>
      </c>
      <c r="F461" s="20">
        <f>F462</f>
        <v>1076.5</v>
      </c>
      <c r="G461" s="20">
        <f t="shared" si="215"/>
        <v>1076.4000000000001</v>
      </c>
    </row>
    <row r="462" spans="1:7" ht="66" outlineLevel="6" x14ac:dyDescent="0.3">
      <c r="A462" s="57" t="s">
        <v>166</v>
      </c>
      <c r="B462" s="56" t="s">
        <v>142</v>
      </c>
      <c r="C462" s="56" t="s">
        <v>213</v>
      </c>
      <c r="D462" s="57"/>
      <c r="E462" s="59" t="s">
        <v>501</v>
      </c>
      <c r="F462" s="20">
        <f>F463</f>
        <v>1076.5</v>
      </c>
      <c r="G462" s="20">
        <f t="shared" si="215"/>
        <v>1076.4000000000001</v>
      </c>
    </row>
    <row r="463" spans="1:7" outlineLevel="7" x14ac:dyDescent="0.3">
      <c r="A463" s="57" t="s">
        <v>166</v>
      </c>
      <c r="B463" s="56" t="s">
        <v>142</v>
      </c>
      <c r="C463" s="56" t="s">
        <v>213</v>
      </c>
      <c r="D463" s="57" t="s">
        <v>21</v>
      </c>
      <c r="E463" s="59" t="s">
        <v>338</v>
      </c>
      <c r="F463" s="20">
        <f>1062+13.5+1</f>
        <v>1076.5</v>
      </c>
      <c r="G463" s="20">
        <v>1076.4000000000001</v>
      </c>
    </row>
    <row r="464" spans="1:7" outlineLevel="2" x14ac:dyDescent="0.3">
      <c r="A464" s="57" t="s">
        <v>166</v>
      </c>
      <c r="B464" s="56" t="s">
        <v>156</v>
      </c>
      <c r="C464" s="56"/>
      <c r="D464" s="57"/>
      <c r="E464" s="59" t="s">
        <v>307</v>
      </c>
      <c r="F464" s="20">
        <f>F465</f>
        <v>4980.8</v>
      </c>
      <c r="G464" s="20">
        <f t="shared" ref="G464:G467" si="216">G465</f>
        <v>4564.5999999999995</v>
      </c>
    </row>
    <row r="465" spans="1:7" ht="39.6" outlineLevel="3" x14ac:dyDescent="0.3">
      <c r="A465" s="57" t="s">
        <v>166</v>
      </c>
      <c r="B465" s="56" t="s">
        <v>156</v>
      </c>
      <c r="C465" s="56" t="s">
        <v>173</v>
      </c>
      <c r="D465" s="57"/>
      <c r="E465" s="59" t="s">
        <v>312</v>
      </c>
      <c r="F465" s="20">
        <f>F466</f>
        <v>4980.8</v>
      </c>
      <c r="G465" s="20">
        <f t="shared" si="216"/>
        <v>4564.5999999999995</v>
      </c>
    </row>
    <row r="466" spans="1:7" ht="26.4" outlineLevel="4" x14ac:dyDescent="0.3">
      <c r="A466" s="57" t="s">
        <v>166</v>
      </c>
      <c r="B466" s="56" t="s">
        <v>156</v>
      </c>
      <c r="C466" s="56" t="s">
        <v>174</v>
      </c>
      <c r="D466" s="57"/>
      <c r="E466" s="59" t="s">
        <v>467</v>
      </c>
      <c r="F466" s="20">
        <f>F467</f>
        <v>4980.8</v>
      </c>
      <c r="G466" s="20">
        <f t="shared" si="216"/>
        <v>4564.5999999999995</v>
      </c>
    </row>
    <row r="467" spans="1:7" ht="26.4" outlineLevel="5" x14ac:dyDescent="0.3">
      <c r="A467" s="57" t="s">
        <v>166</v>
      </c>
      <c r="B467" s="56" t="s">
        <v>156</v>
      </c>
      <c r="C467" s="56" t="s">
        <v>175</v>
      </c>
      <c r="D467" s="57"/>
      <c r="E467" s="59" t="s">
        <v>468</v>
      </c>
      <c r="F467" s="20">
        <f>F468</f>
        <v>4980.8</v>
      </c>
      <c r="G467" s="20">
        <f t="shared" si="216"/>
        <v>4564.5999999999995</v>
      </c>
    </row>
    <row r="468" spans="1:7" ht="52.8" outlineLevel="6" x14ac:dyDescent="0.3">
      <c r="A468" s="57" t="s">
        <v>166</v>
      </c>
      <c r="B468" s="56" t="s">
        <v>156</v>
      </c>
      <c r="C468" s="56" t="s">
        <v>214</v>
      </c>
      <c r="D468" s="57"/>
      <c r="E468" s="59" t="s">
        <v>502</v>
      </c>
      <c r="F468" s="20">
        <f>F469+F470</f>
        <v>4980.8</v>
      </c>
      <c r="G468" s="20">
        <f t="shared" ref="G468" si="217">G469+G470</f>
        <v>4564.5999999999995</v>
      </c>
    </row>
    <row r="469" spans="1:7" ht="26.4" outlineLevel="7" x14ac:dyDescent="0.3">
      <c r="A469" s="57" t="s">
        <v>166</v>
      </c>
      <c r="B469" s="56" t="s">
        <v>156</v>
      </c>
      <c r="C469" s="56" t="s">
        <v>214</v>
      </c>
      <c r="D469" s="57" t="s">
        <v>7</v>
      </c>
      <c r="E469" s="59" t="s">
        <v>327</v>
      </c>
      <c r="F469" s="20">
        <v>124.5</v>
      </c>
      <c r="G469" s="20">
        <v>119.7</v>
      </c>
    </row>
    <row r="470" spans="1:7" outlineLevel="7" x14ac:dyDescent="0.3">
      <c r="A470" s="57" t="s">
        <v>166</v>
      </c>
      <c r="B470" s="56" t="s">
        <v>156</v>
      </c>
      <c r="C470" s="56" t="s">
        <v>214</v>
      </c>
      <c r="D470" s="57" t="s">
        <v>21</v>
      </c>
      <c r="E470" s="59" t="s">
        <v>338</v>
      </c>
      <c r="F470" s="20">
        <v>4856.3</v>
      </c>
      <c r="G470" s="20">
        <v>4444.8999999999996</v>
      </c>
    </row>
    <row r="471" spans="1:7" outlineLevel="1" x14ac:dyDescent="0.3">
      <c r="A471" s="57" t="s">
        <v>166</v>
      </c>
      <c r="B471" s="56" t="s">
        <v>215</v>
      </c>
      <c r="C471" s="56"/>
      <c r="D471" s="57"/>
      <c r="E471" s="59" t="s">
        <v>279</v>
      </c>
      <c r="F471" s="20">
        <f t="shared" ref="F471:G476" si="218">F472</f>
        <v>2368.2000000000003</v>
      </c>
      <c r="G471" s="20">
        <f t="shared" si="218"/>
        <v>2368.2000000000003</v>
      </c>
    </row>
    <row r="472" spans="1:7" outlineLevel="2" x14ac:dyDescent="0.3">
      <c r="A472" s="57" t="s">
        <v>166</v>
      </c>
      <c r="B472" s="56" t="s">
        <v>216</v>
      </c>
      <c r="C472" s="56"/>
      <c r="D472" s="57"/>
      <c r="E472" s="59" t="s">
        <v>318</v>
      </c>
      <c r="F472" s="20">
        <f t="shared" si="218"/>
        <v>2368.2000000000003</v>
      </c>
      <c r="G472" s="20">
        <f t="shared" si="218"/>
        <v>2368.2000000000003</v>
      </c>
    </row>
    <row r="473" spans="1:7" ht="39.6" outlineLevel="3" x14ac:dyDescent="0.3">
      <c r="A473" s="57" t="s">
        <v>166</v>
      </c>
      <c r="B473" s="56" t="s">
        <v>216</v>
      </c>
      <c r="C473" s="56" t="s">
        <v>173</v>
      </c>
      <c r="D473" s="57"/>
      <c r="E473" s="59" t="s">
        <v>312</v>
      </c>
      <c r="F473" s="20">
        <f t="shared" si="218"/>
        <v>2368.2000000000003</v>
      </c>
      <c r="G473" s="20">
        <f t="shared" si="218"/>
        <v>2368.2000000000003</v>
      </c>
    </row>
    <row r="474" spans="1:7" ht="26.4" outlineLevel="4" x14ac:dyDescent="0.3">
      <c r="A474" s="57" t="s">
        <v>166</v>
      </c>
      <c r="B474" s="56" t="s">
        <v>216</v>
      </c>
      <c r="C474" s="56" t="s">
        <v>196</v>
      </c>
      <c r="D474" s="57"/>
      <c r="E474" s="59" t="s">
        <v>488</v>
      </c>
      <c r="F474" s="20">
        <f>F475+F478</f>
        <v>2368.2000000000003</v>
      </c>
      <c r="G474" s="20">
        <f t="shared" ref="G474" si="219">G475+G478</f>
        <v>2368.2000000000003</v>
      </c>
    </row>
    <row r="475" spans="1:7" ht="26.4" outlineLevel="5" x14ac:dyDescent="0.3">
      <c r="A475" s="57" t="s">
        <v>166</v>
      </c>
      <c r="B475" s="56" t="s">
        <v>216</v>
      </c>
      <c r="C475" s="56" t="s">
        <v>197</v>
      </c>
      <c r="D475" s="57"/>
      <c r="E475" s="59" t="s">
        <v>489</v>
      </c>
      <c r="F475" s="20">
        <f t="shared" si="218"/>
        <v>2145.9</v>
      </c>
      <c r="G475" s="20">
        <f t="shared" si="218"/>
        <v>2145.9</v>
      </c>
    </row>
    <row r="476" spans="1:7" ht="52.8" outlineLevel="6" x14ac:dyDescent="0.3">
      <c r="A476" s="57" t="s">
        <v>166</v>
      </c>
      <c r="B476" s="56" t="s">
        <v>216</v>
      </c>
      <c r="C476" s="56" t="s">
        <v>217</v>
      </c>
      <c r="D476" s="57"/>
      <c r="E476" s="59" t="s">
        <v>503</v>
      </c>
      <c r="F476" s="20">
        <f t="shared" si="218"/>
        <v>2145.9</v>
      </c>
      <c r="G476" s="20">
        <f t="shared" si="218"/>
        <v>2145.9</v>
      </c>
    </row>
    <row r="477" spans="1:7" ht="26.4" outlineLevel="7" x14ac:dyDescent="0.3">
      <c r="A477" s="57" t="s">
        <v>166</v>
      </c>
      <c r="B477" s="56" t="s">
        <v>216</v>
      </c>
      <c r="C477" s="56" t="s">
        <v>217</v>
      </c>
      <c r="D477" s="57" t="s">
        <v>39</v>
      </c>
      <c r="E477" s="59" t="s">
        <v>353</v>
      </c>
      <c r="F477" s="20">
        <f>2157-11.1</f>
        <v>2145.9</v>
      </c>
      <c r="G477" s="20">
        <v>2145.9</v>
      </c>
    </row>
    <row r="478" spans="1:7" ht="26.4" outlineLevel="7" x14ac:dyDescent="0.3">
      <c r="A478" s="57" t="s">
        <v>166</v>
      </c>
      <c r="B478" s="56" t="s">
        <v>216</v>
      </c>
      <c r="C478" s="56" t="s">
        <v>642</v>
      </c>
      <c r="D478" s="57"/>
      <c r="E478" s="59" t="s">
        <v>625</v>
      </c>
      <c r="F478" s="20">
        <f>F481+F479</f>
        <v>222.3</v>
      </c>
      <c r="G478" s="20">
        <f t="shared" ref="G478" si="220">G481+G479</f>
        <v>222.3</v>
      </c>
    </row>
    <row r="479" spans="1:7" ht="79.2" outlineLevel="7" x14ac:dyDescent="0.3">
      <c r="A479" s="57" t="s">
        <v>166</v>
      </c>
      <c r="B479" s="56" t="s">
        <v>216</v>
      </c>
      <c r="C479" s="56" t="s">
        <v>744</v>
      </c>
      <c r="D479" s="57"/>
      <c r="E479" s="59" t="s">
        <v>745</v>
      </c>
      <c r="F479" s="20">
        <f>F480</f>
        <v>200</v>
      </c>
      <c r="G479" s="20">
        <f t="shared" ref="G479" si="221">G480</f>
        <v>200</v>
      </c>
    </row>
    <row r="480" spans="1:7" ht="26.4" outlineLevel="7" x14ac:dyDescent="0.3">
      <c r="A480" s="57" t="s">
        <v>166</v>
      </c>
      <c r="B480" s="56" t="s">
        <v>216</v>
      </c>
      <c r="C480" s="56" t="s">
        <v>744</v>
      </c>
      <c r="D480" s="57" t="s">
        <v>39</v>
      </c>
      <c r="E480" s="59" t="s">
        <v>353</v>
      </c>
      <c r="F480" s="20">
        <v>200</v>
      </c>
      <c r="G480" s="20">
        <v>200</v>
      </c>
    </row>
    <row r="481" spans="1:7" ht="79.2" outlineLevel="7" x14ac:dyDescent="0.3">
      <c r="A481" s="57" t="s">
        <v>166</v>
      </c>
      <c r="B481" s="56" t="s">
        <v>216</v>
      </c>
      <c r="C481" s="56" t="s">
        <v>641</v>
      </c>
      <c r="D481" s="57"/>
      <c r="E481" s="59" t="s">
        <v>626</v>
      </c>
      <c r="F481" s="20">
        <f>F482</f>
        <v>22.299999999999997</v>
      </c>
      <c r="G481" s="20">
        <f t="shared" ref="G481" si="222">G482</f>
        <v>22.3</v>
      </c>
    </row>
    <row r="482" spans="1:7" ht="26.4" outlineLevel="7" x14ac:dyDescent="0.3">
      <c r="A482" s="57" t="s">
        <v>166</v>
      </c>
      <c r="B482" s="56" t="s">
        <v>216</v>
      </c>
      <c r="C482" s="56" t="s">
        <v>641</v>
      </c>
      <c r="D482" s="57" t="s">
        <v>39</v>
      </c>
      <c r="E482" s="59" t="s">
        <v>353</v>
      </c>
      <c r="F482" s="20">
        <f>11.2+11.1</f>
        <v>22.299999999999997</v>
      </c>
      <c r="G482" s="20">
        <v>22.3</v>
      </c>
    </row>
    <row r="483" spans="1:7" s="3" customFormat="1" ht="39.6" x14ac:dyDescent="0.3">
      <c r="A483" s="60" t="s">
        <v>218</v>
      </c>
      <c r="B483" s="61"/>
      <c r="C483" s="61"/>
      <c r="D483" s="60"/>
      <c r="E483" s="62" t="s">
        <v>269</v>
      </c>
      <c r="F483" s="63">
        <f>F484+F502+F542+F575</f>
        <v>58438.3</v>
      </c>
      <c r="G483" s="63">
        <f>G484+G502+G542+G575</f>
        <v>53349.600000000006</v>
      </c>
    </row>
    <row r="484" spans="1:7" outlineLevel="1" x14ac:dyDescent="0.3">
      <c r="A484" s="57" t="s">
        <v>218</v>
      </c>
      <c r="B484" s="56" t="s">
        <v>75</v>
      </c>
      <c r="C484" s="56"/>
      <c r="D484" s="57"/>
      <c r="E484" s="59" t="s">
        <v>273</v>
      </c>
      <c r="F484" s="20">
        <f>F485+F492</f>
        <v>231</v>
      </c>
      <c r="G484" s="20">
        <f t="shared" ref="G484" si="223">G485+G492</f>
        <v>190</v>
      </c>
    </row>
    <row r="485" spans="1:7" outlineLevel="2" x14ac:dyDescent="0.3">
      <c r="A485" s="57" t="s">
        <v>218</v>
      </c>
      <c r="B485" s="56" t="s">
        <v>167</v>
      </c>
      <c r="C485" s="56"/>
      <c r="D485" s="57"/>
      <c r="E485" s="59" t="s">
        <v>310</v>
      </c>
      <c r="F485" s="20">
        <f>F486</f>
        <v>50</v>
      </c>
      <c r="G485" s="20">
        <f t="shared" ref="G485:G489" si="224">G486</f>
        <v>44.7</v>
      </c>
    </row>
    <row r="486" spans="1:7" ht="52.8" outlineLevel="3" x14ac:dyDescent="0.3">
      <c r="A486" s="57" t="s">
        <v>218</v>
      </c>
      <c r="B486" s="56" t="s">
        <v>167</v>
      </c>
      <c r="C486" s="56" t="s">
        <v>157</v>
      </c>
      <c r="D486" s="57"/>
      <c r="E486" s="59" t="s">
        <v>308</v>
      </c>
      <c r="F486" s="20">
        <f>F487</f>
        <v>50</v>
      </c>
      <c r="G486" s="20">
        <f t="shared" si="224"/>
        <v>44.7</v>
      </c>
    </row>
    <row r="487" spans="1:7" ht="26.4" outlineLevel="4" x14ac:dyDescent="0.3">
      <c r="A487" s="57" t="s">
        <v>218</v>
      </c>
      <c r="B487" s="56" t="s">
        <v>167</v>
      </c>
      <c r="C487" s="56" t="s">
        <v>168</v>
      </c>
      <c r="D487" s="57"/>
      <c r="E487" s="59" t="s">
        <v>464</v>
      </c>
      <c r="F487" s="20">
        <f>F488</f>
        <v>50</v>
      </c>
      <c r="G487" s="20">
        <f t="shared" si="224"/>
        <v>44.7</v>
      </c>
    </row>
    <row r="488" spans="1:7" ht="39.6" outlineLevel="5" x14ac:dyDescent="0.3">
      <c r="A488" s="57" t="s">
        <v>218</v>
      </c>
      <c r="B488" s="56" t="s">
        <v>167</v>
      </c>
      <c r="C488" s="56" t="s">
        <v>219</v>
      </c>
      <c r="D488" s="57"/>
      <c r="E488" s="59" t="s">
        <v>504</v>
      </c>
      <c r="F488" s="20">
        <f>F489</f>
        <v>50</v>
      </c>
      <c r="G488" s="20">
        <f t="shared" si="224"/>
        <v>44.7</v>
      </c>
    </row>
    <row r="489" spans="1:7" ht="26.4" outlineLevel="6" x14ac:dyDescent="0.3">
      <c r="A489" s="57" t="s">
        <v>218</v>
      </c>
      <c r="B489" s="56" t="s">
        <v>167</v>
      </c>
      <c r="C489" s="56" t="s">
        <v>220</v>
      </c>
      <c r="D489" s="57"/>
      <c r="E489" s="59" t="s">
        <v>505</v>
      </c>
      <c r="F489" s="20">
        <f>F490</f>
        <v>50</v>
      </c>
      <c r="G489" s="20">
        <f t="shared" si="224"/>
        <v>44.7</v>
      </c>
    </row>
    <row r="490" spans="1:7" ht="52.8" outlineLevel="7" x14ac:dyDescent="0.3">
      <c r="A490" s="57" t="s">
        <v>218</v>
      </c>
      <c r="B490" s="56" t="s">
        <v>167</v>
      </c>
      <c r="C490" s="56" t="s">
        <v>220</v>
      </c>
      <c r="D490" s="57">
        <v>100</v>
      </c>
      <c r="E490" s="59" t="s">
        <v>326</v>
      </c>
      <c r="F490" s="20">
        <v>50</v>
      </c>
      <c r="G490" s="20">
        <v>44.7</v>
      </c>
    </row>
    <row r="491" spans="1:7" outlineLevel="2" x14ac:dyDescent="0.3">
      <c r="A491" s="57" t="s">
        <v>218</v>
      </c>
      <c r="B491" s="56" t="s">
        <v>98</v>
      </c>
      <c r="C491" s="56"/>
      <c r="D491" s="57"/>
      <c r="E491" s="59" t="s">
        <v>295</v>
      </c>
      <c r="F491" s="20">
        <f>F492</f>
        <v>181</v>
      </c>
      <c r="G491" s="20">
        <f t="shared" ref="G491:G492" si="225">G492</f>
        <v>145.30000000000001</v>
      </c>
    </row>
    <row r="492" spans="1:7" ht="39.6" outlineLevel="3" x14ac:dyDescent="0.3">
      <c r="A492" s="57" t="s">
        <v>218</v>
      </c>
      <c r="B492" s="56" t="s">
        <v>98</v>
      </c>
      <c r="C492" s="56" t="s">
        <v>221</v>
      </c>
      <c r="D492" s="57"/>
      <c r="E492" s="59" t="s">
        <v>319</v>
      </c>
      <c r="F492" s="20">
        <f>F493</f>
        <v>181</v>
      </c>
      <c r="G492" s="20">
        <f t="shared" si="225"/>
        <v>145.30000000000001</v>
      </c>
    </row>
    <row r="493" spans="1:7" outlineLevel="4" x14ac:dyDescent="0.3">
      <c r="A493" s="57" t="s">
        <v>218</v>
      </c>
      <c r="B493" s="56" t="s">
        <v>98</v>
      </c>
      <c r="C493" s="56" t="s">
        <v>222</v>
      </c>
      <c r="D493" s="57"/>
      <c r="E493" s="59" t="s">
        <v>506</v>
      </c>
      <c r="F493" s="20">
        <f>F494+F499</f>
        <v>181</v>
      </c>
      <c r="G493" s="20">
        <f t="shared" ref="G493" si="226">G494+G499</f>
        <v>145.30000000000001</v>
      </c>
    </row>
    <row r="494" spans="1:7" ht="39.6" outlineLevel="5" x14ac:dyDescent="0.3">
      <c r="A494" s="57" t="s">
        <v>218</v>
      </c>
      <c r="B494" s="56" t="s">
        <v>98</v>
      </c>
      <c r="C494" s="56" t="s">
        <v>223</v>
      </c>
      <c r="D494" s="57"/>
      <c r="E494" s="59" t="s">
        <v>699</v>
      </c>
      <c r="F494" s="20">
        <f>F495+F497</f>
        <v>166</v>
      </c>
      <c r="G494" s="20">
        <f>G495+G497</f>
        <v>137.5</v>
      </c>
    </row>
    <row r="495" spans="1:7" ht="39.6" outlineLevel="6" x14ac:dyDescent="0.3">
      <c r="A495" s="57" t="s">
        <v>218</v>
      </c>
      <c r="B495" s="56" t="s">
        <v>98</v>
      </c>
      <c r="C495" s="56" t="s">
        <v>224</v>
      </c>
      <c r="D495" s="57"/>
      <c r="E495" s="59" t="s">
        <v>508</v>
      </c>
      <c r="F495" s="20">
        <f>F496</f>
        <v>77</v>
      </c>
      <c r="G495" s="20">
        <f t="shared" ref="G495" si="227">G496</f>
        <v>72.8</v>
      </c>
    </row>
    <row r="496" spans="1:7" ht="26.4" outlineLevel="7" x14ac:dyDescent="0.3">
      <c r="A496" s="57" t="s">
        <v>218</v>
      </c>
      <c r="B496" s="56" t="s">
        <v>98</v>
      </c>
      <c r="C496" s="56" t="s">
        <v>224</v>
      </c>
      <c r="D496" s="57" t="s">
        <v>7</v>
      </c>
      <c r="E496" s="59" t="s">
        <v>327</v>
      </c>
      <c r="F496" s="20">
        <v>77</v>
      </c>
      <c r="G496" s="20">
        <v>72.8</v>
      </c>
    </row>
    <row r="497" spans="1:7" outlineLevel="6" x14ac:dyDescent="0.3">
      <c r="A497" s="57" t="s">
        <v>218</v>
      </c>
      <c r="B497" s="56" t="s">
        <v>98</v>
      </c>
      <c r="C497" s="56" t="s">
        <v>225</v>
      </c>
      <c r="D497" s="57"/>
      <c r="E497" s="59" t="s">
        <v>509</v>
      </c>
      <c r="F497" s="20">
        <f>F498</f>
        <v>89</v>
      </c>
      <c r="G497" s="20">
        <f t="shared" ref="G497" si="228">G498</f>
        <v>64.7</v>
      </c>
    </row>
    <row r="498" spans="1:7" ht="26.4" outlineLevel="7" x14ac:dyDescent="0.3">
      <c r="A498" s="57" t="s">
        <v>218</v>
      </c>
      <c r="B498" s="56" t="s">
        <v>98</v>
      </c>
      <c r="C498" s="56" t="s">
        <v>225</v>
      </c>
      <c r="D498" s="57" t="s">
        <v>7</v>
      </c>
      <c r="E498" s="59" t="s">
        <v>327</v>
      </c>
      <c r="F498" s="20">
        <v>89</v>
      </c>
      <c r="G498" s="20">
        <v>64.7</v>
      </c>
    </row>
    <row r="499" spans="1:7" ht="39.6" outlineLevel="7" x14ac:dyDescent="0.3">
      <c r="A499" s="57" t="s">
        <v>218</v>
      </c>
      <c r="B499" s="56" t="s">
        <v>98</v>
      </c>
      <c r="C499" s="56" t="s">
        <v>672</v>
      </c>
      <c r="D499" s="57"/>
      <c r="E499" s="59" t="s">
        <v>673</v>
      </c>
      <c r="F499" s="20">
        <f>F500</f>
        <v>15</v>
      </c>
      <c r="G499" s="20">
        <f t="shared" ref="G499" si="229">G500</f>
        <v>7.8</v>
      </c>
    </row>
    <row r="500" spans="1:7" ht="39.6" outlineLevel="7" x14ac:dyDescent="0.3">
      <c r="A500" s="57" t="s">
        <v>218</v>
      </c>
      <c r="B500" s="56" t="s">
        <v>98</v>
      </c>
      <c r="C500" s="56" t="s">
        <v>674</v>
      </c>
      <c r="D500" s="57"/>
      <c r="E500" s="59" t="s">
        <v>675</v>
      </c>
      <c r="F500" s="20">
        <f>F501</f>
        <v>15</v>
      </c>
      <c r="G500" s="20">
        <f t="shared" ref="G500" si="230">G501</f>
        <v>7.8</v>
      </c>
    </row>
    <row r="501" spans="1:7" ht="26.4" outlineLevel="7" x14ac:dyDescent="0.3">
      <c r="A501" s="57" t="s">
        <v>218</v>
      </c>
      <c r="B501" s="56" t="s">
        <v>98</v>
      </c>
      <c r="C501" s="56" t="s">
        <v>674</v>
      </c>
      <c r="D501" s="57" t="s">
        <v>7</v>
      </c>
      <c r="E501" s="59" t="s">
        <v>327</v>
      </c>
      <c r="F501" s="20">
        <v>15</v>
      </c>
      <c r="G501" s="20">
        <v>7.8</v>
      </c>
    </row>
    <row r="502" spans="1:7" outlineLevel="1" x14ac:dyDescent="0.3">
      <c r="A502" s="57" t="s">
        <v>218</v>
      </c>
      <c r="B502" s="56" t="s">
        <v>171</v>
      </c>
      <c r="C502" s="56"/>
      <c r="D502" s="57"/>
      <c r="E502" s="59" t="s">
        <v>278</v>
      </c>
      <c r="F502" s="20">
        <f>F503+F516</f>
        <v>7113.0999999999985</v>
      </c>
      <c r="G502" s="20">
        <f>G503+G516</f>
        <v>6612.6</v>
      </c>
    </row>
    <row r="503" spans="1:7" outlineLevel="2" x14ac:dyDescent="0.3">
      <c r="A503" s="57" t="s">
        <v>218</v>
      </c>
      <c r="B503" s="56" t="s">
        <v>195</v>
      </c>
      <c r="C503" s="56"/>
      <c r="D503" s="57"/>
      <c r="E503" s="59" t="s">
        <v>314</v>
      </c>
      <c r="F503" s="20">
        <f>F504</f>
        <v>6955.0999999999985</v>
      </c>
      <c r="G503" s="20">
        <f t="shared" ref="G503:G509" si="231">G504</f>
        <v>6535.3</v>
      </c>
    </row>
    <row r="504" spans="1:7" ht="39.6" outlineLevel="3" x14ac:dyDescent="0.3">
      <c r="A504" s="57" t="s">
        <v>218</v>
      </c>
      <c r="B504" s="56" t="s">
        <v>195</v>
      </c>
      <c r="C504" s="56" t="s">
        <v>227</v>
      </c>
      <c r="D504" s="57"/>
      <c r="E504" s="59" t="s">
        <v>320</v>
      </c>
      <c r="F504" s="20">
        <f>F505</f>
        <v>6955.0999999999985</v>
      </c>
      <c r="G504" s="20">
        <f t="shared" si="231"/>
        <v>6535.3</v>
      </c>
    </row>
    <row r="505" spans="1:7" ht="39.6" outlineLevel="4" x14ac:dyDescent="0.3">
      <c r="A505" s="57" t="s">
        <v>218</v>
      </c>
      <c r="B505" s="56" t="s">
        <v>195</v>
      </c>
      <c r="C505" s="56" t="s">
        <v>228</v>
      </c>
      <c r="D505" s="57"/>
      <c r="E505" s="59" t="s">
        <v>511</v>
      </c>
      <c r="F505" s="20">
        <f>F506+F513</f>
        <v>6955.0999999999985</v>
      </c>
      <c r="G505" s="20">
        <f>G506+G513</f>
        <v>6535.3</v>
      </c>
    </row>
    <row r="506" spans="1:7" ht="26.4" outlineLevel="5" x14ac:dyDescent="0.3">
      <c r="A506" s="57" t="s">
        <v>218</v>
      </c>
      <c r="B506" s="56" t="s">
        <v>195</v>
      </c>
      <c r="C506" s="56" t="s">
        <v>229</v>
      </c>
      <c r="D506" s="57"/>
      <c r="E506" s="59" t="s">
        <v>512</v>
      </c>
      <c r="F506" s="20">
        <f>F509+F507+F511</f>
        <v>6655.0999999999985</v>
      </c>
      <c r="G506" s="20">
        <f>G509+G507+G511</f>
        <v>6235.3</v>
      </c>
    </row>
    <row r="507" spans="1:7" ht="39.6" outlineLevel="5" x14ac:dyDescent="0.3">
      <c r="A507" s="57" t="s">
        <v>218</v>
      </c>
      <c r="B507" s="57" t="s">
        <v>195</v>
      </c>
      <c r="C507" s="56" t="s">
        <v>606</v>
      </c>
      <c r="D507" s="56"/>
      <c r="E507" s="59" t="s">
        <v>607</v>
      </c>
      <c r="F507" s="20">
        <f>F508</f>
        <v>886.69999999999993</v>
      </c>
      <c r="G507" s="20">
        <f t="shared" ref="G507" si="232">G508</f>
        <v>886.7</v>
      </c>
    </row>
    <row r="508" spans="1:7" ht="26.4" outlineLevel="5" x14ac:dyDescent="0.3">
      <c r="A508" s="57" t="s">
        <v>218</v>
      </c>
      <c r="B508" s="57" t="s">
        <v>195</v>
      </c>
      <c r="C508" s="56" t="s">
        <v>606</v>
      </c>
      <c r="D508" s="56" t="s">
        <v>39</v>
      </c>
      <c r="E508" s="59" t="s">
        <v>353</v>
      </c>
      <c r="F508" s="20">
        <f>690.6+104.8+91.3</f>
        <v>886.69999999999993</v>
      </c>
      <c r="G508" s="20">
        <v>886.7</v>
      </c>
    </row>
    <row r="509" spans="1:7" ht="52.8" outlineLevel="6" x14ac:dyDescent="0.3">
      <c r="A509" s="57" t="s">
        <v>218</v>
      </c>
      <c r="B509" s="56" t="s">
        <v>195</v>
      </c>
      <c r="C509" s="56" t="s">
        <v>230</v>
      </c>
      <c r="D509" s="57"/>
      <c r="E509" s="59" t="s">
        <v>513</v>
      </c>
      <c r="F509" s="20">
        <f>F510</f>
        <v>5760.0999999999985</v>
      </c>
      <c r="G509" s="20">
        <f t="shared" si="231"/>
        <v>5340.3</v>
      </c>
    </row>
    <row r="510" spans="1:7" ht="26.4" outlineLevel="7" x14ac:dyDescent="0.3">
      <c r="A510" s="57" t="s">
        <v>218</v>
      </c>
      <c r="B510" s="56" t="s">
        <v>195</v>
      </c>
      <c r="C510" s="56" t="s">
        <v>230</v>
      </c>
      <c r="D510" s="57" t="s">
        <v>39</v>
      </c>
      <c r="E510" s="59" t="s">
        <v>353</v>
      </c>
      <c r="F510" s="20">
        <f>5353.4-0.3+370.9+37.4-1.1-0.2</f>
        <v>5760.0999999999985</v>
      </c>
      <c r="G510" s="20">
        <v>5340.3</v>
      </c>
    </row>
    <row r="511" spans="1:7" ht="39.6" outlineLevel="7" x14ac:dyDescent="0.3">
      <c r="A511" s="57" t="s">
        <v>218</v>
      </c>
      <c r="B511" s="56" t="s">
        <v>195</v>
      </c>
      <c r="C511" s="56" t="s">
        <v>616</v>
      </c>
      <c r="D511" s="57"/>
      <c r="E511" s="59" t="s">
        <v>614</v>
      </c>
      <c r="F511" s="20">
        <f>F512</f>
        <v>8.2999999999999989</v>
      </c>
      <c r="G511" s="20">
        <f t="shared" ref="G511" si="233">G512</f>
        <v>8.3000000000000007</v>
      </c>
    </row>
    <row r="512" spans="1:7" ht="26.4" outlineLevel="7" x14ac:dyDescent="0.3">
      <c r="A512" s="57" t="s">
        <v>218</v>
      </c>
      <c r="B512" s="56" t="s">
        <v>195</v>
      </c>
      <c r="C512" s="56" t="s">
        <v>616</v>
      </c>
      <c r="D512" s="57" t="s">
        <v>39</v>
      </c>
      <c r="E512" s="59" t="s">
        <v>353</v>
      </c>
      <c r="F512" s="20">
        <f>6.7+0.3+1.1+0.2</f>
        <v>8.2999999999999989</v>
      </c>
      <c r="G512" s="20">
        <v>8.3000000000000007</v>
      </c>
    </row>
    <row r="513" spans="1:7" ht="26.4" outlineLevel="7" x14ac:dyDescent="0.3">
      <c r="A513" s="57" t="s">
        <v>218</v>
      </c>
      <c r="B513" s="56" t="s">
        <v>195</v>
      </c>
      <c r="C513" s="56" t="s">
        <v>700</v>
      </c>
      <c r="D513" s="57"/>
      <c r="E513" s="59" t="s">
        <v>701</v>
      </c>
      <c r="F513" s="20">
        <f>F514</f>
        <v>300</v>
      </c>
      <c r="G513" s="20">
        <f t="shared" ref="G513" si="234">G514</f>
        <v>300</v>
      </c>
    </row>
    <row r="514" spans="1:7" outlineLevel="7" x14ac:dyDescent="0.3">
      <c r="A514" s="57" t="s">
        <v>218</v>
      </c>
      <c r="B514" s="56" t="s">
        <v>195</v>
      </c>
      <c r="C514" s="56" t="s">
        <v>696</v>
      </c>
      <c r="D514" s="57"/>
      <c r="E514" s="59" t="s">
        <v>697</v>
      </c>
      <c r="F514" s="20">
        <f>F515</f>
        <v>300</v>
      </c>
      <c r="G514" s="20">
        <f t="shared" ref="G514" si="235">G515</f>
        <v>300</v>
      </c>
    </row>
    <row r="515" spans="1:7" ht="26.4" outlineLevel="7" x14ac:dyDescent="0.3">
      <c r="A515" s="57" t="s">
        <v>218</v>
      </c>
      <c r="B515" s="56" t="s">
        <v>195</v>
      </c>
      <c r="C515" s="56" t="s">
        <v>696</v>
      </c>
      <c r="D515" s="57">
        <v>600</v>
      </c>
      <c r="E515" s="59" t="s">
        <v>586</v>
      </c>
      <c r="F515" s="20">
        <v>300</v>
      </c>
      <c r="G515" s="20">
        <v>300</v>
      </c>
    </row>
    <row r="516" spans="1:7" outlineLevel="2" x14ac:dyDescent="0.3">
      <c r="A516" s="57" t="s">
        <v>218</v>
      </c>
      <c r="B516" s="56" t="s">
        <v>203</v>
      </c>
      <c r="C516" s="56"/>
      <c r="D516" s="57"/>
      <c r="E516" s="59" t="s">
        <v>316</v>
      </c>
      <c r="F516" s="20">
        <f>F517</f>
        <v>158</v>
      </c>
      <c r="G516" s="20">
        <f t="shared" ref="G516:G517" si="236">G517</f>
        <v>77.3</v>
      </c>
    </row>
    <row r="517" spans="1:7" ht="39.6" outlineLevel="3" x14ac:dyDescent="0.3">
      <c r="A517" s="57" t="s">
        <v>218</v>
      </c>
      <c r="B517" s="56" t="s">
        <v>203</v>
      </c>
      <c r="C517" s="56" t="s">
        <v>149</v>
      </c>
      <c r="D517" s="57"/>
      <c r="E517" s="59" t="s">
        <v>306</v>
      </c>
      <c r="F517" s="20">
        <f>F518</f>
        <v>158</v>
      </c>
      <c r="G517" s="20">
        <f t="shared" si="236"/>
        <v>77.3</v>
      </c>
    </row>
    <row r="518" spans="1:7" ht="26.4" outlineLevel="4" x14ac:dyDescent="0.3">
      <c r="A518" s="57" t="s">
        <v>218</v>
      </c>
      <c r="B518" s="56" t="s">
        <v>203</v>
      </c>
      <c r="C518" s="56" t="s">
        <v>226</v>
      </c>
      <c r="D518" s="57"/>
      <c r="E518" s="59" t="s">
        <v>510</v>
      </c>
      <c r="F518" s="20">
        <f>F519+F522+F527+F530+F533+F536+F539</f>
        <v>158</v>
      </c>
      <c r="G518" s="20">
        <f t="shared" ref="G518" si="237">G519+G522+G527+G530+G533+G536+G539</f>
        <v>77.3</v>
      </c>
    </row>
    <row r="519" spans="1:7" outlineLevel="5" x14ac:dyDescent="0.3">
      <c r="A519" s="57" t="s">
        <v>218</v>
      </c>
      <c r="B519" s="56" t="s">
        <v>203</v>
      </c>
      <c r="C519" s="56" t="s">
        <v>231</v>
      </c>
      <c r="D519" s="57"/>
      <c r="E519" s="59" t="s">
        <v>514</v>
      </c>
      <c r="F519" s="20">
        <f>F520</f>
        <v>32</v>
      </c>
      <c r="G519" s="20">
        <f t="shared" ref="G519:G520" si="238">G520</f>
        <v>11.7</v>
      </c>
    </row>
    <row r="520" spans="1:7" ht="39.6" outlineLevel="6" x14ac:dyDescent="0.3">
      <c r="A520" s="57" t="s">
        <v>218</v>
      </c>
      <c r="B520" s="56" t="s">
        <v>203</v>
      </c>
      <c r="C520" s="56" t="s">
        <v>232</v>
      </c>
      <c r="D520" s="57"/>
      <c r="E520" s="59" t="s">
        <v>515</v>
      </c>
      <c r="F520" s="20">
        <f>F521</f>
        <v>32</v>
      </c>
      <c r="G520" s="20">
        <f t="shared" si="238"/>
        <v>11.7</v>
      </c>
    </row>
    <row r="521" spans="1:7" ht="26.4" outlineLevel="7" x14ac:dyDescent="0.3">
      <c r="A521" s="57" t="s">
        <v>218</v>
      </c>
      <c r="B521" s="56" t="s">
        <v>203</v>
      </c>
      <c r="C521" s="56" t="s">
        <v>232</v>
      </c>
      <c r="D521" s="57" t="s">
        <v>7</v>
      </c>
      <c r="E521" s="59" t="s">
        <v>327</v>
      </c>
      <c r="F521" s="20">
        <v>32</v>
      </c>
      <c r="G521" s="20">
        <v>11.7</v>
      </c>
    </row>
    <row r="522" spans="1:7" ht="39.6" outlineLevel="5" x14ac:dyDescent="0.3">
      <c r="A522" s="57" t="s">
        <v>218</v>
      </c>
      <c r="B522" s="56" t="s">
        <v>203</v>
      </c>
      <c r="C522" s="56" t="s">
        <v>233</v>
      </c>
      <c r="D522" s="57"/>
      <c r="E522" s="59" t="s">
        <v>516</v>
      </c>
      <c r="F522" s="20">
        <f>F523+F525</f>
        <v>26</v>
      </c>
      <c r="G522" s="20">
        <f t="shared" ref="G522" si="239">G523+G525</f>
        <v>21.6</v>
      </c>
    </row>
    <row r="523" spans="1:7" ht="39.6" outlineLevel="6" x14ac:dyDescent="0.3">
      <c r="A523" s="57" t="s">
        <v>218</v>
      </c>
      <c r="B523" s="56" t="s">
        <v>203</v>
      </c>
      <c r="C523" s="56" t="s">
        <v>234</v>
      </c>
      <c r="D523" s="57"/>
      <c r="E523" s="59" t="s">
        <v>517</v>
      </c>
      <c r="F523" s="20">
        <f>F524</f>
        <v>22</v>
      </c>
      <c r="G523" s="20">
        <f t="shared" ref="G523" si="240">G524</f>
        <v>21.6</v>
      </c>
    </row>
    <row r="524" spans="1:7" ht="26.4" outlineLevel="7" x14ac:dyDescent="0.3">
      <c r="A524" s="57" t="s">
        <v>218</v>
      </c>
      <c r="B524" s="56" t="s">
        <v>203</v>
      </c>
      <c r="C524" s="56" t="s">
        <v>234</v>
      </c>
      <c r="D524" s="57" t="s">
        <v>7</v>
      </c>
      <c r="E524" s="59" t="s">
        <v>327</v>
      </c>
      <c r="F524" s="20">
        <v>22</v>
      </c>
      <c r="G524" s="20">
        <v>21.6</v>
      </c>
    </row>
    <row r="525" spans="1:7" ht="26.4" outlineLevel="6" x14ac:dyDescent="0.3">
      <c r="A525" s="57" t="s">
        <v>218</v>
      </c>
      <c r="B525" s="56" t="s">
        <v>203</v>
      </c>
      <c r="C525" s="56" t="s">
        <v>235</v>
      </c>
      <c r="D525" s="57"/>
      <c r="E525" s="59" t="s">
        <v>518</v>
      </c>
      <c r="F525" s="20">
        <f>F526</f>
        <v>4</v>
      </c>
      <c r="G525" s="20">
        <f t="shared" ref="G525" si="241">G526</f>
        <v>0</v>
      </c>
    </row>
    <row r="526" spans="1:7" outlineLevel="7" x14ac:dyDescent="0.3">
      <c r="A526" s="57" t="s">
        <v>218</v>
      </c>
      <c r="B526" s="56" t="s">
        <v>203</v>
      </c>
      <c r="C526" s="56" t="s">
        <v>235</v>
      </c>
      <c r="D526" s="57">
        <v>300</v>
      </c>
      <c r="E526" s="59" t="s">
        <v>338</v>
      </c>
      <c r="F526" s="20">
        <v>4</v>
      </c>
      <c r="G526" s="20">
        <v>0</v>
      </c>
    </row>
    <row r="527" spans="1:7" ht="26.4" outlineLevel="5" x14ac:dyDescent="0.3">
      <c r="A527" s="57" t="s">
        <v>218</v>
      </c>
      <c r="B527" s="56" t="s">
        <v>203</v>
      </c>
      <c r="C527" s="56" t="s">
        <v>236</v>
      </c>
      <c r="D527" s="57"/>
      <c r="E527" s="59" t="s">
        <v>519</v>
      </c>
      <c r="F527" s="20">
        <f>F528</f>
        <v>40</v>
      </c>
      <c r="G527" s="20">
        <f t="shared" ref="G527:G528" si="242">G528</f>
        <v>0</v>
      </c>
    </row>
    <row r="528" spans="1:7" ht="26.4" outlineLevel="6" x14ac:dyDescent="0.3">
      <c r="A528" s="57" t="s">
        <v>218</v>
      </c>
      <c r="B528" s="56" t="s">
        <v>203</v>
      </c>
      <c r="C528" s="56" t="s">
        <v>237</v>
      </c>
      <c r="D528" s="57"/>
      <c r="E528" s="59" t="s">
        <v>520</v>
      </c>
      <c r="F528" s="20">
        <f>F529</f>
        <v>40</v>
      </c>
      <c r="G528" s="20">
        <f t="shared" si="242"/>
        <v>0</v>
      </c>
    </row>
    <row r="529" spans="1:7" ht="26.4" outlineLevel="7" x14ac:dyDescent="0.3">
      <c r="A529" s="57" t="s">
        <v>218</v>
      </c>
      <c r="B529" s="56" t="s">
        <v>203</v>
      </c>
      <c r="C529" s="56" t="s">
        <v>237</v>
      </c>
      <c r="D529" s="57" t="s">
        <v>7</v>
      </c>
      <c r="E529" s="59" t="s">
        <v>327</v>
      </c>
      <c r="F529" s="20">
        <v>40</v>
      </c>
      <c r="G529" s="20">
        <v>0</v>
      </c>
    </row>
    <row r="530" spans="1:7" ht="39.6" outlineLevel="5" x14ac:dyDescent="0.3">
      <c r="A530" s="57" t="s">
        <v>218</v>
      </c>
      <c r="B530" s="56" t="s">
        <v>203</v>
      </c>
      <c r="C530" s="56" t="s">
        <v>238</v>
      </c>
      <c r="D530" s="57"/>
      <c r="E530" s="59" t="s">
        <v>521</v>
      </c>
      <c r="F530" s="20">
        <f>F531</f>
        <v>15</v>
      </c>
      <c r="G530" s="20">
        <f t="shared" ref="G530:G531" si="243">G531</f>
        <v>0</v>
      </c>
    </row>
    <row r="531" spans="1:7" ht="39.6" outlineLevel="6" x14ac:dyDescent="0.3">
      <c r="A531" s="57" t="s">
        <v>218</v>
      </c>
      <c r="B531" s="56" t="s">
        <v>203</v>
      </c>
      <c r="C531" s="56" t="s">
        <v>239</v>
      </c>
      <c r="D531" s="57"/>
      <c r="E531" s="59" t="s">
        <v>522</v>
      </c>
      <c r="F531" s="20">
        <f>F532</f>
        <v>15</v>
      </c>
      <c r="G531" s="20">
        <f t="shared" si="243"/>
        <v>0</v>
      </c>
    </row>
    <row r="532" spans="1:7" ht="26.4" outlineLevel="7" x14ac:dyDescent="0.3">
      <c r="A532" s="57" t="s">
        <v>218</v>
      </c>
      <c r="B532" s="56" t="s">
        <v>203</v>
      </c>
      <c r="C532" s="56" t="s">
        <v>239</v>
      </c>
      <c r="D532" s="57" t="s">
        <v>7</v>
      </c>
      <c r="E532" s="59" t="s">
        <v>327</v>
      </c>
      <c r="F532" s="20">
        <f>30-15</f>
        <v>15</v>
      </c>
      <c r="G532" s="20">
        <v>0</v>
      </c>
    </row>
    <row r="533" spans="1:7" ht="26.4" outlineLevel="5" x14ac:dyDescent="0.3">
      <c r="A533" s="57" t="s">
        <v>218</v>
      </c>
      <c r="B533" s="56" t="s">
        <v>203</v>
      </c>
      <c r="C533" s="56" t="s">
        <v>240</v>
      </c>
      <c r="D533" s="57"/>
      <c r="E533" s="59" t="s">
        <v>523</v>
      </c>
      <c r="F533" s="20">
        <f>F534</f>
        <v>29</v>
      </c>
      <c r="G533" s="20">
        <f t="shared" ref="G533:G534" si="244">G534</f>
        <v>29</v>
      </c>
    </row>
    <row r="534" spans="1:7" ht="26.4" outlineLevel="6" x14ac:dyDescent="0.3">
      <c r="A534" s="57" t="s">
        <v>218</v>
      </c>
      <c r="B534" s="56" t="s">
        <v>203</v>
      </c>
      <c r="C534" s="56" t="s">
        <v>241</v>
      </c>
      <c r="D534" s="57"/>
      <c r="E534" s="59" t="s">
        <v>524</v>
      </c>
      <c r="F534" s="20">
        <f>F535</f>
        <v>29</v>
      </c>
      <c r="G534" s="20">
        <f t="shared" si="244"/>
        <v>29</v>
      </c>
    </row>
    <row r="535" spans="1:7" ht="26.4" outlineLevel="7" x14ac:dyDescent="0.3">
      <c r="A535" s="57" t="s">
        <v>218</v>
      </c>
      <c r="B535" s="56" t="s">
        <v>203</v>
      </c>
      <c r="C535" s="56" t="s">
        <v>241</v>
      </c>
      <c r="D535" s="57" t="s">
        <v>7</v>
      </c>
      <c r="E535" s="59" t="s">
        <v>327</v>
      </c>
      <c r="F535" s="20">
        <v>29</v>
      </c>
      <c r="G535" s="20">
        <v>29</v>
      </c>
    </row>
    <row r="536" spans="1:7" ht="26.4" outlineLevel="5" x14ac:dyDescent="0.3">
      <c r="A536" s="57" t="s">
        <v>218</v>
      </c>
      <c r="B536" s="56" t="s">
        <v>203</v>
      </c>
      <c r="C536" s="56" t="s">
        <v>242</v>
      </c>
      <c r="D536" s="57"/>
      <c r="E536" s="59" t="s">
        <v>525</v>
      </c>
      <c r="F536" s="20">
        <f>F537</f>
        <v>1</v>
      </c>
      <c r="G536" s="20">
        <f t="shared" ref="G536:G537" si="245">G537</f>
        <v>0</v>
      </c>
    </row>
    <row r="537" spans="1:7" ht="26.4" outlineLevel="6" x14ac:dyDescent="0.3">
      <c r="A537" s="57" t="s">
        <v>218</v>
      </c>
      <c r="B537" s="56" t="s">
        <v>203</v>
      </c>
      <c r="C537" s="56" t="s">
        <v>243</v>
      </c>
      <c r="D537" s="57"/>
      <c r="E537" s="59" t="s">
        <v>526</v>
      </c>
      <c r="F537" s="20">
        <f>F538</f>
        <v>1</v>
      </c>
      <c r="G537" s="20">
        <f t="shared" si="245"/>
        <v>0</v>
      </c>
    </row>
    <row r="538" spans="1:7" ht="26.4" outlineLevel="7" x14ac:dyDescent="0.3">
      <c r="A538" s="57" t="s">
        <v>218</v>
      </c>
      <c r="B538" s="56" t="s">
        <v>203</v>
      </c>
      <c r="C538" s="56" t="s">
        <v>243</v>
      </c>
      <c r="D538" s="57" t="s">
        <v>7</v>
      </c>
      <c r="E538" s="59" t="s">
        <v>327</v>
      </c>
      <c r="F538" s="20">
        <v>1</v>
      </c>
      <c r="G538" s="20">
        <v>0</v>
      </c>
    </row>
    <row r="539" spans="1:7" ht="26.4" outlineLevel="7" x14ac:dyDescent="0.3">
      <c r="A539" s="57" t="s">
        <v>218</v>
      </c>
      <c r="B539" s="56" t="s">
        <v>203</v>
      </c>
      <c r="C539" s="56" t="s">
        <v>707</v>
      </c>
      <c r="D539" s="57"/>
      <c r="E539" s="59" t="s">
        <v>709</v>
      </c>
      <c r="F539" s="20">
        <f>F540</f>
        <v>15</v>
      </c>
      <c r="G539" s="20">
        <f t="shared" ref="G539" si="246">G540</f>
        <v>15</v>
      </c>
    </row>
    <row r="540" spans="1:7" ht="26.4" outlineLevel="7" x14ac:dyDescent="0.3">
      <c r="A540" s="57" t="s">
        <v>218</v>
      </c>
      <c r="B540" s="56" t="s">
        <v>203</v>
      </c>
      <c r="C540" s="56" t="s">
        <v>708</v>
      </c>
      <c r="D540" s="57"/>
      <c r="E540" s="59" t="s">
        <v>710</v>
      </c>
      <c r="F540" s="20">
        <f>F541</f>
        <v>15</v>
      </c>
      <c r="G540" s="20">
        <f>G541</f>
        <v>15</v>
      </c>
    </row>
    <row r="541" spans="1:7" ht="26.4" outlineLevel="7" x14ac:dyDescent="0.3">
      <c r="A541" s="57" t="s">
        <v>218</v>
      </c>
      <c r="B541" s="56" t="s">
        <v>203</v>
      </c>
      <c r="C541" s="56" t="s">
        <v>708</v>
      </c>
      <c r="D541" s="57">
        <v>200</v>
      </c>
      <c r="E541" s="59" t="s">
        <v>327</v>
      </c>
      <c r="F541" s="20">
        <v>15</v>
      </c>
      <c r="G541" s="20">
        <v>15</v>
      </c>
    </row>
    <row r="542" spans="1:7" outlineLevel="1" x14ac:dyDescent="0.3">
      <c r="A542" s="57" t="s">
        <v>218</v>
      </c>
      <c r="B542" s="56" t="s">
        <v>136</v>
      </c>
      <c r="C542" s="56"/>
      <c r="D542" s="57"/>
      <c r="E542" s="59" t="s">
        <v>275</v>
      </c>
      <c r="F542" s="20">
        <f>F543+F568</f>
        <v>44317.3</v>
      </c>
      <c r="G542" s="20">
        <f>G543+G568</f>
        <v>41826.100000000006</v>
      </c>
    </row>
    <row r="543" spans="1:7" outlineLevel="2" x14ac:dyDescent="0.3">
      <c r="A543" s="57" t="s">
        <v>218</v>
      </c>
      <c r="B543" s="56" t="s">
        <v>137</v>
      </c>
      <c r="C543" s="56"/>
      <c r="D543" s="57"/>
      <c r="E543" s="59" t="s">
        <v>302</v>
      </c>
      <c r="F543" s="20">
        <f>F544</f>
        <v>40490.400000000001</v>
      </c>
      <c r="G543" s="20">
        <f t="shared" ref="G543:G544" si="247">G544</f>
        <v>38030.600000000006</v>
      </c>
    </row>
    <row r="544" spans="1:7" ht="39.6" outlineLevel="3" x14ac:dyDescent="0.3">
      <c r="A544" s="57" t="s">
        <v>218</v>
      </c>
      <c r="B544" s="56" t="s">
        <v>137</v>
      </c>
      <c r="C544" s="56" t="s">
        <v>227</v>
      </c>
      <c r="D544" s="57"/>
      <c r="E544" s="59" t="s">
        <v>320</v>
      </c>
      <c r="F544" s="20">
        <f>F545</f>
        <v>40490.400000000001</v>
      </c>
      <c r="G544" s="20">
        <f t="shared" si="247"/>
        <v>38030.600000000006</v>
      </c>
    </row>
    <row r="545" spans="1:7" ht="26.4" outlineLevel="4" x14ac:dyDescent="0.3">
      <c r="A545" s="57" t="s">
        <v>218</v>
      </c>
      <c r="B545" s="56" t="s">
        <v>137</v>
      </c>
      <c r="C545" s="56" t="s">
        <v>244</v>
      </c>
      <c r="D545" s="57"/>
      <c r="E545" s="59" t="s">
        <v>527</v>
      </c>
      <c r="F545" s="20">
        <f>F546+F557</f>
        <v>40490.400000000001</v>
      </c>
      <c r="G545" s="20">
        <f>G546+G557</f>
        <v>38030.600000000006</v>
      </c>
    </row>
    <row r="546" spans="1:7" outlineLevel="5" x14ac:dyDescent="0.3">
      <c r="A546" s="57" t="s">
        <v>218</v>
      </c>
      <c r="B546" s="56" t="s">
        <v>137</v>
      </c>
      <c r="C546" s="56" t="s">
        <v>245</v>
      </c>
      <c r="D546" s="57"/>
      <c r="E546" s="59" t="s">
        <v>528</v>
      </c>
      <c r="F546" s="20">
        <f>F549+F553+F547+F555</f>
        <v>14329.199999999999</v>
      </c>
      <c r="G546" s="20">
        <f>G549+G553+G547+G555</f>
        <v>13444.5</v>
      </c>
    </row>
    <row r="547" spans="1:7" ht="52.8" outlineLevel="5" x14ac:dyDescent="0.3">
      <c r="A547" s="57" t="s">
        <v>218</v>
      </c>
      <c r="B547" s="57" t="s">
        <v>137</v>
      </c>
      <c r="C547" s="56" t="s">
        <v>608</v>
      </c>
      <c r="D547" s="56"/>
      <c r="E547" s="59" t="s">
        <v>624</v>
      </c>
      <c r="F547" s="20">
        <f>F548</f>
        <v>4857.3999999999996</v>
      </c>
      <c r="G547" s="20">
        <f t="shared" ref="G547" si="248">G548</f>
        <v>4857.3999999999996</v>
      </c>
    </row>
    <row r="548" spans="1:7" ht="52.8" outlineLevel="5" x14ac:dyDescent="0.3">
      <c r="A548" s="57" t="s">
        <v>218</v>
      </c>
      <c r="B548" s="57" t="s">
        <v>137</v>
      </c>
      <c r="C548" s="56" t="s">
        <v>608</v>
      </c>
      <c r="D548" s="56" t="s">
        <v>6</v>
      </c>
      <c r="E548" s="59" t="s">
        <v>326</v>
      </c>
      <c r="F548" s="20">
        <f>3751.8+1105.6</f>
        <v>4857.3999999999996</v>
      </c>
      <c r="G548" s="20">
        <v>4857.3999999999996</v>
      </c>
    </row>
    <row r="549" spans="1:7" outlineLevel="6" x14ac:dyDescent="0.3">
      <c r="A549" s="57" t="s">
        <v>218</v>
      </c>
      <c r="B549" s="56" t="s">
        <v>137</v>
      </c>
      <c r="C549" s="56" t="s">
        <v>246</v>
      </c>
      <c r="D549" s="57"/>
      <c r="E549" s="59" t="s">
        <v>529</v>
      </c>
      <c r="F549" s="20">
        <f>F550+F551+F552</f>
        <v>9322.6999999999989</v>
      </c>
      <c r="G549" s="20">
        <f t="shared" ref="G549" si="249">G550+G551+G552</f>
        <v>8438</v>
      </c>
    </row>
    <row r="550" spans="1:7" ht="52.8" outlineLevel="7" x14ac:dyDescent="0.3">
      <c r="A550" s="57" t="s">
        <v>218</v>
      </c>
      <c r="B550" s="56" t="s">
        <v>137</v>
      </c>
      <c r="C550" s="56" t="s">
        <v>246</v>
      </c>
      <c r="D550" s="57" t="s">
        <v>6</v>
      </c>
      <c r="E550" s="59" t="s">
        <v>326</v>
      </c>
      <c r="F550" s="20">
        <f>5880-10.9</f>
        <v>5869.1</v>
      </c>
      <c r="G550" s="20">
        <v>5434.2</v>
      </c>
    </row>
    <row r="551" spans="1:7" ht="26.4" outlineLevel="7" x14ac:dyDescent="0.3">
      <c r="A551" s="57" t="s">
        <v>218</v>
      </c>
      <c r="B551" s="56" t="s">
        <v>137</v>
      </c>
      <c r="C551" s="56" t="s">
        <v>246</v>
      </c>
      <c r="D551" s="57" t="s">
        <v>7</v>
      </c>
      <c r="E551" s="59" t="s">
        <v>327</v>
      </c>
      <c r="F551" s="20">
        <f>2736.1-37+50-0.9+40+62.9+12.9+348.7+203</f>
        <v>3415.7</v>
      </c>
      <c r="G551" s="20">
        <v>2973.3</v>
      </c>
    </row>
    <row r="552" spans="1:7" outlineLevel="7" x14ac:dyDescent="0.3">
      <c r="A552" s="57" t="s">
        <v>218</v>
      </c>
      <c r="B552" s="56" t="s">
        <v>137</v>
      </c>
      <c r="C552" s="56" t="s">
        <v>246</v>
      </c>
      <c r="D552" s="57" t="s">
        <v>8</v>
      </c>
      <c r="E552" s="59" t="s">
        <v>328</v>
      </c>
      <c r="F552" s="20">
        <f>37+0.9</f>
        <v>37.9</v>
      </c>
      <c r="G552" s="20">
        <v>30.5</v>
      </c>
    </row>
    <row r="553" spans="1:7" ht="39.6" outlineLevel="7" x14ac:dyDescent="0.3">
      <c r="A553" s="57" t="s">
        <v>218</v>
      </c>
      <c r="B553" s="56" t="s">
        <v>137</v>
      </c>
      <c r="C553" s="56" t="s">
        <v>698</v>
      </c>
      <c r="D553" s="57"/>
      <c r="E553" s="59" t="s">
        <v>553</v>
      </c>
      <c r="F553" s="20">
        <f>F554</f>
        <v>100</v>
      </c>
      <c r="G553" s="20">
        <f t="shared" ref="G553" si="250">G554</f>
        <v>100</v>
      </c>
    </row>
    <row r="554" spans="1:7" ht="26.4" outlineLevel="7" x14ac:dyDescent="0.3">
      <c r="A554" s="57" t="s">
        <v>218</v>
      </c>
      <c r="B554" s="56" t="s">
        <v>137</v>
      </c>
      <c r="C554" s="56" t="s">
        <v>698</v>
      </c>
      <c r="D554" s="57">
        <v>200</v>
      </c>
      <c r="E554" s="59" t="s">
        <v>327</v>
      </c>
      <c r="F554" s="20">
        <v>100</v>
      </c>
      <c r="G554" s="20">
        <v>100</v>
      </c>
    </row>
    <row r="555" spans="1:7" ht="39.6" outlineLevel="7" x14ac:dyDescent="0.3">
      <c r="A555" s="57" t="s">
        <v>218</v>
      </c>
      <c r="B555" s="56" t="s">
        <v>137</v>
      </c>
      <c r="C555" s="56" t="s">
        <v>612</v>
      </c>
      <c r="D555" s="57"/>
      <c r="E555" s="59" t="s">
        <v>611</v>
      </c>
      <c r="F555" s="20">
        <f>F556</f>
        <v>49.1</v>
      </c>
      <c r="G555" s="20">
        <f t="shared" ref="G555" si="251">G556</f>
        <v>49.1</v>
      </c>
    </row>
    <row r="556" spans="1:7" ht="52.8" outlineLevel="7" x14ac:dyDescent="0.3">
      <c r="A556" s="57" t="s">
        <v>218</v>
      </c>
      <c r="B556" s="56" t="s">
        <v>137</v>
      </c>
      <c r="C556" s="56" t="s">
        <v>612</v>
      </c>
      <c r="D556" s="57" t="s">
        <v>6</v>
      </c>
      <c r="E556" s="59" t="s">
        <v>326</v>
      </c>
      <c r="F556" s="20">
        <f>38.2+10.9</f>
        <v>49.1</v>
      </c>
      <c r="G556" s="20">
        <v>49.1</v>
      </c>
    </row>
    <row r="557" spans="1:7" ht="39.6" outlineLevel="5" x14ac:dyDescent="0.3">
      <c r="A557" s="57" t="s">
        <v>218</v>
      </c>
      <c r="B557" s="56" t="s">
        <v>137</v>
      </c>
      <c r="C557" s="56" t="s">
        <v>247</v>
      </c>
      <c r="D557" s="57"/>
      <c r="E557" s="59" t="s">
        <v>530</v>
      </c>
      <c r="F557" s="20">
        <f>F558+F560+F566+F562+F564</f>
        <v>26161.200000000001</v>
      </c>
      <c r="G557" s="20">
        <f>G558+G560+G566+G562+G564</f>
        <v>24586.100000000002</v>
      </c>
    </row>
    <row r="558" spans="1:7" ht="52.8" outlineLevel="5" x14ac:dyDescent="0.3">
      <c r="A558" s="57" t="s">
        <v>218</v>
      </c>
      <c r="B558" s="57" t="s">
        <v>137</v>
      </c>
      <c r="C558" s="56" t="s">
        <v>609</v>
      </c>
      <c r="D558" s="56"/>
      <c r="E558" s="59" t="s">
        <v>624</v>
      </c>
      <c r="F558" s="20">
        <f>F559</f>
        <v>6375.2000000000007</v>
      </c>
      <c r="G558" s="20">
        <f t="shared" ref="G558" si="252">G559</f>
        <v>6375.2</v>
      </c>
    </row>
    <row r="559" spans="1:7" ht="26.4" outlineLevel="5" x14ac:dyDescent="0.3">
      <c r="A559" s="57" t="s">
        <v>218</v>
      </c>
      <c r="B559" s="57" t="s">
        <v>137</v>
      </c>
      <c r="C559" s="56" t="s">
        <v>609</v>
      </c>
      <c r="D559" s="56" t="s">
        <v>39</v>
      </c>
      <c r="E559" s="59" t="s">
        <v>353</v>
      </c>
      <c r="F559" s="20">
        <f>5412.1+963.1</f>
        <v>6375.2000000000007</v>
      </c>
      <c r="G559" s="20">
        <v>6375.2</v>
      </c>
    </row>
    <row r="560" spans="1:7" ht="26.4" outlineLevel="6" x14ac:dyDescent="0.3">
      <c r="A560" s="57" t="s">
        <v>218</v>
      </c>
      <c r="B560" s="56" t="s">
        <v>137</v>
      </c>
      <c r="C560" s="56" t="s">
        <v>248</v>
      </c>
      <c r="D560" s="57"/>
      <c r="E560" s="59" t="s">
        <v>531</v>
      </c>
      <c r="F560" s="20">
        <f>F561</f>
        <v>19214.599999999999</v>
      </c>
      <c r="G560" s="20">
        <f t="shared" ref="G560" si="253">G561</f>
        <v>17639.5</v>
      </c>
    </row>
    <row r="561" spans="1:7" ht="26.4" outlineLevel="7" x14ac:dyDescent="0.3">
      <c r="A561" s="57" t="s">
        <v>218</v>
      </c>
      <c r="B561" s="56" t="s">
        <v>137</v>
      </c>
      <c r="C561" s="56" t="s">
        <v>248</v>
      </c>
      <c r="D561" s="57" t="s">
        <v>39</v>
      </c>
      <c r="E561" s="59" t="s">
        <v>353</v>
      </c>
      <c r="F561" s="20">
        <f>18545.1-257-0.3+223.8+337.1+188.9-10+187</f>
        <v>19214.599999999999</v>
      </c>
      <c r="G561" s="20">
        <v>17639.5</v>
      </c>
    </row>
    <row r="562" spans="1:7" ht="39.6" outlineLevel="7" x14ac:dyDescent="0.3">
      <c r="A562" s="57" t="s">
        <v>218</v>
      </c>
      <c r="B562" s="56" t="s">
        <v>137</v>
      </c>
      <c r="C562" s="56" t="s">
        <v>687</v>
      </c>
      <c r="D562" s="57"/>
      <c r="E562" s="59" t="s">
        <v>688</v>
      </c>
      <c r="F562" s="20">
        <f>F563</f>
        <v>257</v>
      </c>
      <c r="G562" s="20">
        <f t="shared" ref="G562" si="254">G563</f>
        <v>257</v>
      </c>
    </row>
    <row r="563" spans="1:7" ht="26.4" outlineLevel="7" x14ac:dyDescent="0.3">
      <c r="A563" s="57" t="s">
        <v>218</v>
      </c>
      <c r="B563" s="56" t="s">
        <v>137</v>
      </c>
      <c r="C563" s="56" t="s">
        <v>687</v>
      </c>
      <c r="D563" s="57">
        <v>600</v>
      </c>
      <c r="E563" s="59" t="s">
        <v>353</v>
      </c>
      <c r="F563" s="20">
        <v>257</v>
      </c>
      <c r="G563" s="20">
        <v>257</v>
      </c>
    </row>
    <row r="564" spans="1:7" ht="26.4" outlineLevel="7" x14ac:dyDescent="0.3">
      <c r="A564" s="57" t="s">
        <v>218</v>
      </c>
      <c r="B564" s="56" t="s">
        <v>137</v>
      </c>
      <c r="C564" s="56" t="s">
        <v>725</v>
      </c>
      <c r="D564" s="57"/>
      <c r="E564" s="59" t="s">
        <v>726</v>
      </c>
      <c r="F564" s="20">
        <f>F565</f>
        <v>250</v>
      </c>
      <c r="G564" s="20">
        <f t="shared" ref="G564" si="255">G565</f>
        <v>250</v>
      </c>
    </row>
    <row r="565" spans="1:7" ht="26.4" outlineLevel="7" x14ac:dyDescent="0.3">
      <c r="A565" s="57" t="s">
        <v>218</v>
      </c>
      <c r="B565" s="56" t="s">
        <v>137</v>
      </c>
      <c r="C565" s="56" t="s">
        <v>725</v>
      </c>
      <c r="D565" s="57" t="s">
        <v>39</v>
      </c>
      <c r="E565" s="59" t="s">
        <v>353</v>
      </c>
      <c r="F565" s="20">
        <v>250</v>
      </c>
      <c r="G565" s="20">
        <v>250</v>
      </c>
    </row>
    <row r="566" spans="1:7" ht="39.6" outlineLevel="7" x14ac:dyDescent="0.3">
      <c r="A566" s="57" t="s">
        <v>218</v>
      </c>
      <c r="B566" s="56" t="s">
        <v>137</v>
      </c>
      <c r="C566" s="56" t="s">
        <v>613</v>
      </c>
      <c r="D566" s="57"/>
      <c r="E566" s="59" t="s">
        <v>611</v>
      </c>
      <c r="F566" s="20">
        <f>F567</f>
        <v>64.400000000000006</v>
      </c>
      <c r="G566" s="20">
        <f t="shared" ref="G566" si="256">G567</f>
        <v>64.400000000000006</v>
      </c>
    </row>
    <row r="567" spans="1:7" ht="26.4" outlineLevel="7" x14ac:dyDescent="0.3">
      <c r="A567" s="57" t="s">
        <v>218</v>
      </c>
      <c r="B567" s="56" t="s">
        <v>137</v>
      </c>
      <c r="C567" s="56" t="s">
        <v>613</v>
      </c>
      <c r="D567" s="57">
        <v>600</v>
      </c>
      <c r="E567" s="59" t="s">
        <v>353</v>
      </c>
      <c r="F567" s="20">
        <f>54.1+0.3+10</f>
        <v>64.400000000000006</v>
      </c>
      <c r="G567" s="20">
        <v>64.400000000000006</v>
      </c>
    </row>
    <row r="568" spans="1:7" outlineLevel="2" x14ac:dyDescent="0.3">
      <c r="A568" s="57" t="s">
        <v>218</v>
      </c>
      <c r="B568" s="56" t="s">
        <v>249</v>
      </c>
      <c r="C568" s="56"/>
      <c r="D568" s="57"/>
      <c r="E568" s="59" t="s">
        <v>321</v>
      </c>
      <c r="F568" s="20">
        <f>F569</f>
        <v>3826.9</v>
      </c>
      <c r="G568" s="20">
        <f t="shared" ref="G568:G570" si="257">G569</f>
        <v>3795.4999999999995</v>
      </c>
    </row>
    <row r="569" spans="1:7" ht="39.6" outlineLevel="3" x14ac:dyDescent="0.3">
      <c r="A569" s="57" t="s">
        <v>218</v>
      </c>
      <c r="B569" s="56" t="s">
        <v>249</v>
      </c>
      <c r="C569" s="56" t="s">
        <v>227</v>
      </c>
      <c r="D569" s="57"/>
      <c r="E569" s="59" t="s">
        <v>320</v>
      </c>
      <c r="F569" s="20">
        <f>F570</f>
        <v>3826.9</v>
      </c>
      <c r="G569" s="20">
        <f t="shared" si="257"/>
        <v>3795.4999999999995</v>
      </c>
    </row>
    <row r="570" spans="1:7" ht="52.8" outlineLevel="4" x14ac:dyDescent="0.3">
      <c r="A570" s="57" t="s">
        <v>218</v>
      </c>
      <c r="B570" s="56" t="s">
        <v>249</v>
      </c>
      <c r="C570" s="56" t="s">
        <v>250</v>
      </c>
      <c r="D570" s="57"/>
      <c r="E570" s="59" t="s">
        <v>554</v>
      </c>
      <c r="F570" s="20">
        <f>F571</f>
        <v>3826.9</v>
      </c>
      <c r="G570" s="20">
        <f t="shared" si="257"/>
        <v>3795.4999999999995</v>
      </c>
    </row>
    <row r="571" spans="1:7" ht="39.6" outlineLevel="6" x14ac:dyDescent="0.3">
      <c r="A571" s="57" t="s">
        <v>218</v>
      </c>
      <c r="B571" s="56" t="s">
        <v>249</v>
      </c>
      <c r="C571" s="56" t="s">
        <v>251</v>
      </c>
      <c r="D571" s="57"/>
      <c r="E571" s="59" t="s">
        <v>532</v>
      </c>
      <c r="F571" s="20">
        <f>F572+F573+F574</f>
        <v>3826.9</v>
      </c>
      <c r="G571" s="20">
        <f>G572+G573+G574</f>
        <v>3795.4999999999995</v>
      </c>
    </row>
    <row r="572" spans="1:7" ht="52.8" outlineLevel="7" x14ac:dyDescent="0.3">
      <c r="A572" s="57" t="s">
        <v>218</v>
      </c>
      <c r="B572" s="56" t="s">
        <v>249</v>
      </c>
      <c r="C572" s="56" t="s">
        <v>251</v>
      </c>
      <c r="D572" s="57" t="s">
        <v>6</v>
      </c>
      <c r="E572" s="59" t="s">
        <v>326</v>
      </c>
      <c r="F572" s="20">
        <f>3593.2+17.6</f>
        <v>3610.7999999999997</v>
      </c>
      <c r="G572" s="20">
        <v>3598.2</v>
      </c>
    </row>
    <row r="573" spans="1:7" ht="26.4" outlineLevel="7" x14ac:dyDescent="0.3">
      <c r="A573" s="57" t="s">
        <v>218</v>
      </c>
      <c r="B573" s="56" t="s">
        <v>249</v>
      </c>
      <c r="C573" s="56" t="s">
        <v>251</v>
      </c>
      <c r="D573" s="57" t="s">
        <v>7</v>
      </c>
      <c r="E573" s="59" t="s">
        <v>327</v>
      </c>
      <c r="F573" s="20">
        <f>233.4-1-17.6</f>
        <v>214.8</v>
      </c>
      <c r="G573" s="20">
        <v>191.1</v>
      </c>
    </row>
    <row r="574" spans="1:7" outlineLevel="7" x14ac:dyDescent="0.3">
      <c r="A574" s="57" t="s">
        <v>218</v>
      </c>
      <c r="B574" s="56" t="s">
        <v>249</v>
      </c>
      <c r="C574" s="56" t="s">
        <v>251</v>
      </c>
      <c r="D574" s="57" t="s">
        <v>8</v>
      </c>
      <c r="E574" s="59" t="s">
        <v>328</v>
      </c>
      <c r="F574" s="20">
        <f>0.3+1</f>
        <v>1.3</v>
      </c>
      <c r="G574" s="20">
        <v>6.2</v>
      </c>
    </row>
    <row r="575" spans="1:7" outlineLevel="1" x14ac:dyDescent="0.3">
      <c r="A575" s="57" t="s">
        <v>218</v>
      </c>
      <c r="B575" s="56" t="s">
        <v>215</v>
      </c>
      <c r="C575" s="56"/>
      <c r="D575" s="57"/>
      <c r="E575" s="59" t="s">
        <v>279</v>
      </c>
      <c r="F575" s="20">
        <f>F584+F576</f>
        <v>6776.9</v>
      </c>
      <c r="G575" s="20">
        <f>G584+G576</f>
        <v>4720.8999999999996</v>
      </c>
    </row>
    <row r="576" spans="1:7" outlineLevel="1" x14ac:dyDescent="0.3">
      <c r="A576" s="57" t="s">
        <v>218</v>
      </c>
      <c r="B576" s="56" t="s">
        <v>702</v>
      </c>
      <c r="C576" s="56"/>
      <c r="D576" s="57"/>
      <c r="E576" s="59" t="s">
        <v>704</v>
      </c>
      <c r="F576" s="20">
        <f>F577</f>
        <v>1733</v>
      </c>
      <c r="G576" s="20">
        <f t="shared" ref="G576" si="258">G577</f>
        <v>0</v>
      </c>
    </row>
    <row r="577" spans="1:7" ht="39.6" outlineLevel="1" x14ac:dyDescent="0.3">
      <c r="A577" s="57" t="s">
        <v>218</v>
      </c>
      <c r="B577" s="56" t="s">
        <v>702</v>
      </c>
      <c r="C577" s="56" t="s">
        <v>253</v>
      </c>
      <c r="D577" s="57"/>
      <c r="E577" s="59" t="s">
        <v>323</v>
      </c>
      <c r="F577" s="20">
        <f>F578</f>
        <v>1733</v>
      </c>
      <c r="G577" s="20">
        <f t="shared" ref="G577" si="259">G578</f>
        <v>0</v>
      </c>
    </row>
    <row r="578" spans="1:7" ht="26.4" outlineLevel="1" x14ac:dyDescent="0.3">
      <c r="A578" s="57" t="s">
        <v>218</v>
      </c>
      <c r="B578" s="56" t="s">
        <v>702</v>
      </c>
      <c r="C578" s="56" t="s">
        <v>254</v>
      </c>
      <c r="D578" s="57"/>
      <c r="E578" s="59" t="s">
        <v>533</v>
      </c>
      <c r="F578" s="20">
        <f>F579</f>
        <v>1733</v>
      </c>
      <c r="G578" s="20">
        <f t="shared" ref="G578" si="260">G579</f>
        <v>0</v>
      </c>
    </row>
    <row r="579" spans="1:7" ht="26.4" outlineLevel="1" x14ac:dyDescent="0.3">
      <c r="A579" s="57" t="s">
        <v>218</v>
      </c>
      <c r="B579" s="56" t="s">
        <v>702</v>
      </c>
      <c r="C579" s="56" t="s">
        <v>703</v>
      </c>
      <c r="D579" s="57"/>
      <c r="E579" s="59" t="s">
        <v>705</v>
      </c>
      <c r="F579" s="20">
        <f>F582+F580</f>
        <v>1733</v>
      </c>
      <c r="G579" s="20">
        <f>G582+G580</f>
        <v>0</v>
      </c>
    </row>
    <row r="580" spans="1:7" ht="52.8" outlineLevel="1" x14ac:dyDescent="0.3">
      <c r="A580" s="57" t="s">
        <v>218</v>
      </c>
      <c r="B580" s="56" t="s">
        <v>702</v>
      </c>
      <c r="C580" s="56" t="s">
        <v>761</v>
      </c>
      <c r="D580" s="57"/>
      <c r="E580" s="59" t="s">
        <v>746</v>
      </c>
      <c r="F580" s="20">
        <f>F581</f>
        <v>1500</v>
      </c>
      <c r="G580" s="20">
        <f t="shared" ref="G580" si="261">G581</f>
        <v>0</v>
      </c>
    </row>
    <row r="581" spans="1:7" ht="26.4" outlineLevel="1" x14ac:dyDescent="0.3">
      <c r="A581" s="57" t="s">
        <v>218</v>
      </c>
      <c r="B581" s="56" t="s">
        <v>702</v>
      </c>
      <c r="C581" s="56" t="s">
        <v>761</v>
      </c>
      <c r="D581" s="57">
        <v>200</v>
      </c>
      <c r="E581" s="59" t="s">
        <v>327</v>
      </c>
      <c r="F581" s="20">
        <v>1500</v>
      </c>
      <c r="G581" s="20">
        <v>0</v>
      </c>
    </row>
    <row r="582" spans="1:7" ht="66" outlineLevel="1" x14ac:dyDescent="0.3">
      <c r="A582" s="57" t="s">
        <v>218</v>
      </c>
      <c r="B582" s="56" t="s">
        <v>702</v>
      </c>
      <c r="C582" s="56" t="s">
        <v>762</v>
      </c>
      <c r="D582" s="57"/>
      <c r="E582" s="59" t="s">
        <v>706</v>
      </c>
      <c r="F582" s="20">
        <f>F583</f>
        <v>233</v>
      </c>
      <c r="G582" s="20">
        <f t="shared" ref="G582" si="262">G583</f>
        <v>0</v>
      </c>
    </row>
    <row r="583" spans="1:7" ht="26.4" outlineLevel="1" x14ac:dyDescent="0.3">
      <c r="A583" s="57" t="s">
        <v>218</v>
      </c>
      <c r="B583" s="56" t="s">
        <v>702</v>
      </c>
      <c r="C583" s="56" t="s">
        <v>762</v>
      </c>
      <c r="D583" s="57">
        <v>200</v>
      </c>
      <c r="E583" s="59" t="s">
        <v>327</v>
      </c>
      <c r="F583" s="20">
        <f>238-5</f>
        <v>233</v>
      </c>
      <c r="G583" s="20">
        <v>0</v>
      </c>
    </row>
    <row r="584" spans="1:7" outlineLevel="2" x14ac:dyDescent="0.3">
      <c r="A584" s="57" t="s">
        <v>218</v>
      </c>
      <c r="B584" s="56" t="s">
        <v>252</v>
      </c>
      <c r="C584" s="56"/>
      <c r="D584" s="57"/>
      <c r="E584" s="59" t="s">
        <v>322</v>
      </c>
      <c r="F584" s="20">
        <f>F585</f>
        <v>5043.8999999999996</v>
      </c>
      <c r="G584" s="20">
        <f t="shared" ref="G584" si="263">G585</f>
        <v>4720.8999999999996</v>
      </c>
    </row>
    <row r="585" spans="1:7" ht="39.6" outlineLevel="3" x14ac:dyDescent="0.3">
      <c r="A585" s="57" t="s">
        <v>218</v>
      </c>
      <c r="B585" s="56" t="s">
        <v>252</v>
      </c>
      <c r="C585" s="56" t="s">
        <v>253</v>
      </c>
      <c r="D585" s="57"/>
      <c r="E585" s="59" t="s">
        <v>323</v>
      </c>
      <c r="F585" s="20">
        <f>F586+F603</f>
        <v>5043.8999999999996</v>
      </c>
      <c r="G585" s="20">
        <f>G586+G603</f>
        <v>4720.8999999999996</v>
      </c>
    </row>
    <row r="586" spans="1:7" ht="26.4" outlineLevel="4" x14ac:dyDescent="0.3">
      <c r="A586" s="57" t="s">
        <v>218</v>
      </c>
      <c r="B586" s="56" t="s">
        <v>252</v>
      </c>
      <c r="C586" s="56" t="s">
        <v>254</v>
      </c>
      <c r="D586" s="57"/>
      <c r="E586" s="59" t="s">
        <v>533</v>
      </c>
      <c r="F586" s="20">
        <f>F587+F591+F595+F598</f>
        <v>3146</v>
      </c>
      <c r="G586" s="20">
        <f>G587+G591+G595+G598</f>
        <v>3074.6</v>
      </c>
    </row>
    <row r="587" spans="1:7" ht="79.2" outlineLevel="5" x14ac:dyDescent="0.3">
      <c r="A587" s="57" t="s">
        <v>218</v>
      </c>
      <c r="B587" s="56" t="s">
        <v>252</v>
      </c>
      <c r="C587" s="56" t="s">
        <v>255</v>
      </c>
      <c r="D587" s="57"/>
      <c r="E587" s="59" t="s">
        <v>534</v>
      </c>
      <c r="F587" s="20">
        <f>F588</f>
        <v>500.8</v>
      </c>
      <c r="G587" s="20">
        <f>G588</f>
        <v>496.9</v>
      </c>
    </row>
    <row r="588" spans="1:7" ht="92.4" outlineLevel="6" x14ac:dyDescent="0.3">
      <c r="A588" s="57" t="s">
        <v>218</v>
      </c>
      <c r="B588" s="56" t="s">
        <v>252</v>
      </c>
      <c r="C588" s="56" t="s">
        <v>256</v>
      </c>
      <c r="D588" s="57"/>
      <c r="E588" s="59" t="s">
        <v>535</v>
      </c>
      <c r="F588" s="20">
        <f>F589+F590</f>
        <v>500.8</v>
      </c>
      <c r="G588" s="20">
        <f t="shared" ref="G588" si="264">G589+G590</f>
        <v>496.9</v>
      </c>
    </row>
    <row r="589" spans="1:7" ht="52.8" outlineLevel="7" x14ac:dyDescent="0.3">
      <c r="A589" s="57" t="s">
        <v>218</v>
      </c>
      <c r="B589" s="56" t="s">
        <v>252</v>
      </c>
      <c r="C589" s="56" t="s">
        <v>256</v>
      </c>
      <c r="D589" s="57" t="s">
        <v>6</v>
      </c>
      <c r="E589" s="59" t="s">
        <v>326</v>
      </c>
      <c r="F589" s="20">
        <v>5.2</v>
      </c>
      <c r="G589" s="20">
        <v>4</v>
      </c>
    </row>
    <row r="590" spans="1:7" ht="26.4" outlineLevel="7" x14ac:dyDescent="0.3">
      <c r="A590" s="57" t="s">
        <v>218</v>
      </c>
      <c r="B590" s="56" t="s">
        <v>252</v>
      </c>
      <c r="C590" s="56" t="s">
        <v>256</v>
      </c>
      <c r="D590" s="57" t="s">
        <v>7</v>
      </c>
      <c r="E590" s="59" t="s">
        <v>327</v>
      </c>
      <c r="F590" s="20">
        <f>407.6-12+100</f>
        <v>495.6</v>
      </c>
      <c r="G590" s="20">
        <v>492.9</v>
      </c>
    </row>
    <row r="591" spans="1:7" ht="39.6" outlineLevel="5" x14ac:dyDescent="0.3">
      <c r="A591" s="57" t="s">
        <v>218</v>
      </c>
      <c r="B591" s="56" t="s">
        <v>252</v>
      </c>
      <c r="C591" s="56" t="s">
        <v>257</v>
      </c>
      <c r="D591" s="57"/>
      <c r="E591" s="59" t="s">
        <v>537</v>
      </c>
      <c r="F591" s="20">
        <f>F592</f>
        <v>1224.0999999999999</v>
      </c>
      <c r="G591" s="20">
        <f t="shared" ref="G591" si="265">G592</f>
        <v>1177.5999999999999</v>
      </c>
    </row>
    <row r="592" spans="1:7" ht="39.6" outlineLevel="6" x14ac:dyDescent="0.3">
      <c r="A592" s="57" t="s">
        <v>218</v>
      </c>
      <c r="B592" s="56" t="s">
        <v>252</v>
      </c>
      <c r="C592" s="56" t="s">
        <v>258</v>
      </c>
      <c r="D592" s="57"/>
      <c r="E592" s="59" t="s">
        <v>538</v>
      </c>
      <c r="F592" s="20">
        <f>F593+F594</f>
        <v>1224.0999999999999</v>
      </c>
      <c r="G592" s="20">
        <f t="shared" ref="G592" si="266">G593+G594</f>
        <v>1177.5999999999999</v>
      </c>
    </row>
    <row r="593" spans="1:7" ht="52.8" outlineLevel="7" x14ac:dyDescent="0.3">
      <c r="A593" s="57" t="s">
        <v>218</v>
      </c>
      <c r="B593" s="56" t="s">
        <v>252</v>
      </c>
      <c r="C593" s="56" t="s">
        <v>258</v>
      </c>
      <c r="D593" s="57" t="s">
        <v>6</v>
      </c>
      <c r="E593" s="59" t="s">
        <v>326</v>
      </c>
      <c r="F593" s="20">
        <f>397-105.2+105.2+12.5</f>
        <v>409.5</v>
      </c>
      <c r="G593" s="20">
        <v>408.7</v>
      </c>
    </row>
    <row r="594" spans="1:7" ht="26.4" outlineLevel="7" x14ac:dyDescent="0.3">
      <c r="A594" s="57" t="s">
        <v>218</v>
      </c>
      <c r="B594" s="56" t="s">
        <v>252</v>
      </c>
      <c r="C594" s="56" t="s">
        <v>258</v>
      </c>
      <c r="D594" s="57" t="s">
        <v>7</v>
      </c>
      <c r="E594" s="59" t="s">
        <v>327</v>
      </c>
      <c r="F594" s="20">
        <f>562-132.8+132.8+30+187.5+5+12+18.1</f>
        <v>814.6</v>
      </c>
      <c r="G594" s="20">
        <v>768.9</v>
      </c>
    </row>
    <row r="595" spans="1:7" ht="26.4" outlineLevel="7" x14ac:dyDescent="0.3">
      <c r="A595" s="57" t="s">
        <v>218</v>
      </c>
      <c r="B595" s="56" t="s">
        <v>252</v>
      </c>
      <c r="C595" s="56" t="s">
        <v>259</v>
      </c>
      <c r="D595" s="57"/>
      <c r="E595" s="59" t="s">
        <v>587</v>
      </c>
      <c r="F595" s="20">
        <f>F596</f>
        <v>5.0999999999999996</v>
      </c>
      <c r="G595" s="20">
        <f t="shared" ref="G595" si="267">G596</f>
        <v>5.0999999999999996</v>
      </c>
    </row>
    <row r="596" spans="1:7" outlineLevel="7" x14ac:dyDescent="0.3">
      <c r="A596" s="57" t="s">
        <v>218</v>
      </c>
      <c r="B596" s="56" t="s">
        <v>252</v>
      </c>
      <c r="C596" s="56" t="s">
        <v>260</v>
      </c>
      <c r="D596" s="57"/>
      <c r="E596" s="59" t="s">
        <v>588</v>
      </c>
      <c r="F596" s="20">
        <f>F597</f>
        <v>5.0999999999999996</v>
      </c>
      <c r="G596" s="20">
        <f t="shared" ref="G596" si="268">G597</f>
        <v>5.0999999999999996</v>
      </c>
    </row>
    <row r="597" spans="1:7" ht="26.4" outlineLevel="7" x14ac:dyDescent="0.3">
      <c r="A597" s="57" t="s">
        <v>218</v>
      </c>
      <c r="B597" s="56" t="s">
        <v>252</v>
      </c>
      <c r="C597" s="56" t="s">
        <v>260</v>
      </c>
      <c r="D597" s="57">
        <v>200</v>
      </c>
      <c r="E597" s="59" t="s">
        <v>327</v>
      </c>
      <c r="F597" s="20">
        <v>5.0999999999999996</v>
      </c>
      <c r="G597" s="20">
        <v>5.0999999999999996</v>
      </c>
    </row>
    <row r="598" spans="1:7" ht="26.4" outlineLevel="7" x14ac:dyDescent="0.3">
      <c r="A598" s="57" t="s">
        <v>218</v>
      </c>
      <c r="B598" s="56" t="s">
        <v>252</v>
      </c>
      <c r="C598" s="88" t="s">
        <v>664</v>
      </c>
      <c r="D598" s="91"/>
      <c r="E598" s="59" t="s">
        <v>665</v>
      </c>
      <c r="F598" s="20">
        <f>F601+F599</f>
        <v>1416</v>
      </c>
      <c r="G598" s="20">
        <f t="shared" ref="G598" si="269">G601+G599</f>
        <v>1395</v>
      </c>
    </row>
    <row r="599" spans="1:7" ht="52.8" outlineLevel="7" x14ac:dyDescent="0.3">
      <c r="A599" s="57" t="s">
        <v>218</v>
      </c>
      <c r="B599" s="56" t="s">
        <v>252</v>
      </c>
      <c r="C599" s="88" t="s">
        <v>721</v>
      </c>
      <c r="D599" s="91"/>
      <c r="E599" s="59" t="s">
        <v>722</v>
      </c>
      <c r="F599" s="20">
        <f>F600</f>
        <v>1116</v>
      </c>
      <c r="G599" s="20">
        <f t="shared" ref="G599" si="270">G600</f>
        <v>1116</v>
      </c>
    </row>
    <row r="600" spans="1:7" ht="26.4" outlineLevel="7" x14ac:dyDescent="0.3">
      <c r="A600" s="57" t="s">
        <v>218</v>
      </c>
      <c r="B600" s="56" t="s">
        <v>252</v>
      </c>
      <c r="C600" s="88" t="s">
        <v>721</v>
      </c>
      <c r="D600" s="88">
        <v>200</v>
      </c>
      <c r="E600" s="59" t="s">
        <v>327</v>
      </c>
      <c r="F600" s="20">
        <f>1200-84</f>
        <v>1116</v>
      </c>
      <c r="G600" s="20">
        <v>1116</v>
      </c>
    </row>
    <row r="601" spans="1:7" ht="39.6" outlineLevel="7" x14ac:dyDescent="0.3">
      <c r="A601" s="57" t="s">
        <v>218</v>
      </c>
      <c r="B601" s="56" t="s">
        <v>252</v>
      </c>
      <c r="C601" s="88" t="s">
        <v>678</v>
      </c>
      <c r="D601" s="91"/>
      <c r="E601" s="59" t="s">
        <v>671</v>
      </c>
      <c r="F601" s="20">
        <f>F602</f>
        <v>300</v>
      </c>
      <c r="G601" s="20">
        <f t="shared" ref="G601" si="271">G602</f>
        <v>279</v>
      </c>
    </row>
    <row r="602" spans="1:7" ht="26.4" outlineLevel="7" x14ac:dyDescent="0.3">
      <c r="A602" s="57" t="s">
        <v>218</v>
      </c>
      <c r="B602" s="56" t="s">
        <v>252</v>
      </c>
      <c r="C602" s="88" t="s">
        <v>678</v>
      </c>
      <c r="D602" s="88">
        <v>200</v>
      </c>
      <c r="E602" s="59" t="s">
        <v>327</v>
      </c>
      <c r="F602" s="20">
        <f>330-30</f>
        <v>300</v>
      </c>
      <c r="G602" s="20">
        <v>279</v>
      </c>
    </row>
    <row r="603" spans="1:7" ht="26.4" outlineLevel="4" x14ac:dyDescent="0.3">
      <c r="A603" s="57" t="s">
        <v>218</v>
      </c>
      <c r="B603" s="56" t="s">
        <v>252</v>
      </c>
      <c r="C603" s="56" t="s">
        <v>261</v>
      </c>
      <c r="D603" s="57"/>
      <c r="E603" s="59" t="s">
        <v>541</v>
      </c>
      <c r="F603" s="20">
        <f>F604</f>
        <v>1897.8999999999999</v>
      </c>
      <c r="G603" s="20">
        <f t="shared" ref="G603" si="272">G604</f>
        <v>1646.3000000000002</v>
      </c>
    </row>
    <row r="604" spans="1:7" ht="26.4" outlineLevel="5" x14ac:dyDescent="0.3">
      <c r="A604" s="57" t="s">
        <v>218</v>
      </c>
      <c r="B604" s="56" t="s">
        <v>252</v>
      </c>
      <c r="C604" s="56" t="s">
        <v>262</v>
      </c>
      <c r="D604" s="57"/>
      <c r="E604" s="59" t="s">
        <v>542</v>
      </c>
      <c r="F604" s="20">
        <f>F605</f>
        <v>1897.8999999999999</v>
      </c>
      <c r="G604" s="20">
        <f t="shared" ref="G604" si="273">G605</f>
        <v>1646.3000000000002</v>
      </c>
    </row>
    <row r="605" spans="1:7" ht="26.4" outlineLevel="6" x14ac:dyDescent="0.3">
      <c r="A605" s="57" t="s">
        <v>218</v>
      </c>
      <c r="B605" s="56" t="s">
        <v>252</v>
      </c>
      <c r="C605" s="56" t="s">
        <v>263</v>
      </c>
      <c r="D605" s="57"/>
      <c r="E605" s="59" t="s">
        <v>543</v>
      </c>
      <c r="F605" s="20">
        <f>F606+F607+F608</f>
        <v>1897.8999999999999</v>
      </c>
      <c r="G605" s="20">
        <f t="shared" ref="G605" si="274">G606+G607+G608</f>
        <v>1646.3000000000002</v>
      </c>
    </row>
    <row r="606" spans="1:7" ht="52.8" outlineLevel="7" x14ac:dyDescent="0.3">
      <c r="A606" s="57" t="s">
        <v>218</v>
      </c>
      <c r="B606" s="56" t="s">
        <v>252</v>
      </c>
      <c r="C606" s="56" t="s">
        <v>263</v>
      </c>
      <c r="D606" s="57" t="s">
        <v>6</v>
      </c>
      <c r="E606" s="59" t="s">
        <v>326</v>
      </c>
      <c r="F606" s="20">
        <f>1064-89-26</f>
        <v>949</v>
      </c>
      <c r="G606" s="20">
        <v>920.2</v>
      </c>
    </row>
    <row r="607" spans="1:7" ht="26.4" outlineLevel="7" x14ac:dyDescent="0.3">
      <c r="A607" s="57" t="s">
        <v>218</v>
      </c>
      <c r="B607" s="56" t="s">
        <v>252</v>
      </c>
      <c r="C607" s="56" t="s">
        <v>263</v>
      </c>
      <c r="D607" s="57" t="s">
        <v>7</v>
      </c>
      <c r="E607" s="59" t="s">
        <v>327</v>
      </c>
      <c r="F607" s="20">
        <f>463.9+150+22.2+12+17+10</f>
        <v>675.1</v>
      </c>
      <c r="G607" s="20">
        <v>553.70000000000005</v>
      </c>
    </row>
    <row r="608" spans="1:7" outlineLevel="7" x14ac:dyDescent="0.3">
      <c r="A608" s="57" t="s">
        <v>218</v>
      </c>
      <c r="B608" s="56" t="s">
        <v>252</v>
      </c>
      <c r="C608" s="56" t="s">
        <v>263</v>
      </c>
      <c r="D608" s="57">
        <v>800</v>
      </c>
      <c r="E608" s="59" t="s">
        <v>328</v>
      </c>
      <c r="F608" s="20">
        <f>370-150-22.2+76</f>
        <v>273.8</v>
      </c>
      <c r="G608" s="20">
        <v>172.4</v>
      </c>
    </row>
    <row r="609" spans="1:7" s="3" customFormat="1" ht="26.4" x14ac:dyDescent="0.3">
      <c r="A609" s="60" t="s">
        <v>264</v>
      </c>
      <c r="B609" s="61"/>
      <c r="C609" s="61"/>
      <c r="D609" s="60"/>
      <c r="E609" s="62" t="s">
        <v>270</v>
      </c>
      <c r="F609" s="63">
        <f t="shared" ref="F609:F613" si="275">F610</f>
        <v>804.2</v>
      </c>
      <c r="G609" s="63">
        <f t="shared" ref="G609" si="276">G610</f>
        <v>799</v>
      </c>
    </row>
    <row r="610" spans="1:7" outlineLevel="1" x14ac:dyDescent="0.3">
      <c r="A610" s="57" t="s">
        <v>264</v>
      </c>
      <c r="B610" s="56" t="s">
        <v>1</v>
      </c>
      <c r="C610" s="56"/>
      <c r="D610" s="57"/>
      <c r="E610" s="59" t="s">
        <v>271</v>
      </c>
      <c r="F610" s="20">
        <f t="shared" si="275"/>
        <v>804.2</v>
      </c>
      <c r="G610" s="20">
        <f t="shared" ref="G610" si="277">G611</f>
        <v>799</v>
      </c>
    </row>
    <row r="611" spans="1:7" ht="39.6" outlineLevel="2" x14ac:dyDescent="0.3">
      <c r="A611" s="57" t="s">
        <v>264</v>
      </c>
      <c r="B611" s="56" t="s">
        <v>2</v>
      </c>
      <c r="C611" s="56"/>
      <c r="D611" s="57"/>
      <c r="E611" s="59" t="s">
        <v>280</v>
      </c>
      <c r="F611" s="20">
        <f t="shared" si="275"/>
        <v>804.2</v>
      </c>
      <c r="G611" s="20">
        <f t="shared" ref="G611" si="278">G612</f>
        <v>799</v>
      </c>
    </row>
    <row r="612" spans="1:7" outlineLevel="3" x14ac:dyDescent="0.3">
      <c r="A612" s="57" t="s">
        <v>264</v>
      </c>
      <c r="B612" s="56" t="s">
        <v>2</v>
      </c>
      <c r="C612" s="56" t="s">
        <v>3</v>
      </c>
      <c r="D612" s="57"/>
      <c r="E612" s="59" t="s">
        <v>281</v>
      </c>
      <c r="F612" s="20">
        <f t="shared" si="275"/>
        <v>804.2</v>
      </c>
      <c r="G612" s="20">
        <f t="shared" ref="G612" si="279">G613</f>
        <v>799</v>
      </c>
    </row>
    <row r="613" spans="1:7" ht="39.6" outlineLevel="4" x14ac:dyDescent="0.3">
      <c r="A613" s="57" t="s">
        <v>264</v>
      </c>
      <c r="B613" s="56" t="s">
        <v>2</v>
      </c>
      <c r="C613" s="56" t="s">
        <v>4</v>
      </c>
      <c r="D613" s="57"/>
      <c r="E613" s="59" t="s">
        <v>324</v>
      </c>
      <c r="F613" s="20">
        <f t="shared" si="275"/>
        <v>804.2</v>
      </c>
      <c r="G613" s="20">
        <f t="shared" ref="G613" si="280">G614</f>
        <v>799</v>
      </c>
    </row>
    <row r="614" spans="1:7" ht="26.4" outlineLevel="6" x14ac:dyDescent="0.3">
      <c r="A614" s="57" t="s">
        <v>264</v>
      </c>
      <c r="B614" s="56" t="s">
        <v>2</v>
      </c>
      <c r="C614" s="56" t="s">
        <v>265</v>
      </c>
      <c r="D614" s="57"/>
      <c r="E614" s="59" t="s">
        <v>270</v>
      </c>
      <c r="F614" s="20">
        <f>F615+F616</f>
        <v>804.2</v>
      </c>
      <c r="G614" s="20">
        <f t="shared" ref="G614" si="281">G615+G616</f>
        <v>799</v>
      </c>
    </row>
    <row r="615" spans="1:7" ht="52.8" outlineLevel="7" x14ac:dyDescent="0.3">
      <c r="A615" s="92" t="s">
        <v>264</v>
      </c>
      <c r="B615" s="93" t="s">
        <v>2</v>
      </c>
      <c r="C615" s="93" t="s">
        <v>265</v>
      </c>
      <c r="D615" s="92" t="s">
        <v>6</v>
      </c>
      <c r="E615" s="94" t="s">
        <v>326</v>
      </c>
      <c r="F615" s="95">
        <v>803.2</v>
      </c>
      <c r="G615" s="95">
        <v>798.4</v>
      </c>
    </row>
    <row r="616" spans="1:7" ht="12.75" customHeight="1" x14ac:dyDescent="0.3">
      <c r="A616" s="96" t="s">
        <v>264</v>
      </c>
      <c r="B616" s="97" t="s">
        <v>2</v>
      </c>
      <c r="C616" s="97" t="s">
        <v>265</v>
      </c>
      <c r="D616" s="96">
        <v>200</v>
      </c>
      <c r="E616" s="98" t="s">
        <v>327</v>
      </c>
      <c r="F616" s="99">
        <v>1</v>
      </c>
      <c r="G616" s="99">
        <v>0.6</v>
      </c>
    </row>
    <row r="617" spans="1:7" ht="12.75" customHeight="1" x14ac:dyDescent="0.3">
      <c r="A617" s="100"/>
      <c r="B617" s="101"/>
      <c r="C617" s="101"/>
      <c r="D617" s="100"/>
      <c r="E617" s="100"/>
      <c r="F617" s="102"/>
      <c r="G617" s="102"/>
    </row>
    <row r="618" spans="1:7" ht="15.15" customHeight="1" x14ac:dyDescent="0.3">
      <c r="E618" s="133"/>
      <c r="F618" s="134"/>
      <c r="G618" s="134"/>
    </row>
  </sheetData>
  <mergeCells count="15">
    <mergeCell ref="A8:G8"/>
    <mergeCell ref="E1:G1"/>
    <mergeCell ref="E2:G2"/>
    <mergeCell ref="E3:G3"/>
    <mergeCell ref="E4:G4"/>
    <mergeCell ref="E5:G5"/>
    <mergeCell ref="E9:G9"/>
    <mergeCell ref="E618:G618"/>
    <mergeCell ref="A10:A11"/>
    <mergeCell ref="B10:B11"/>
    <mergeCell ref="C10:C11"/>
    <mergeCell ref="D10:D11"/>
    <mergeCell ref="E10:E11"/>
    <mergeCell ref="F10:F11"/>
    <mergeCell ref="G10:G11"/>
  </mergeCells>
  <pageMargins left="0.78740157480314965" right="0.59055118110236227" top="0.59055118110236227" bottom="0.59055118110236227" header="0.39370078740157483" footer="0.51181102362204722"/>
  <pageSetup paperSize="9"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495"/>
  <sheetViews>
    <sheetView showGridLines="0" zoomScale="120" zoomScaleNormal="120" zoomScaleSheetLayoutView="100" workbookViewId="0">
      <selection activeCell="C7" sqref="C7"/>
    </sheetView>
  </sheetViews>
  <sheetFormatPr defaultColWidth="9.109375" defaultRowHeight="14.4" outlineLevelRow="4" x14ac:dyDescent="0.3"/>
  <cols>
    <col min="1" max="1" width="10.6640625" style="50" customWidth="1"/>
    <col min="2" max="2" width="7.6640625" style="50" customWidth="1"/>
    <col min="3" max="3" width="58.6640625" style="23" customWidth="1"/>
    <col min="4" max="4" width="18.88671875" style="103" customWidth="1"/>
    <col min="5" max="5" width="16.109375" style="103" customWidth="1"/>
    <col min="6" max="6" width="9.109375" style="78" customWidth="1"/>
    <col min="7" max="16384" width="9.109375" style="24"/>
  </cols>
  <sheetData>
    <row r="1" spans="1:15" x14ac:dyDescent="0.3">
      <c r="A1" s="67"/>
      <c r="B1" s="67"/>
      <c r="C1" s="139" t="s">
        <v>670</v>
      </c>
      <c r="D1" s="139"/>
      <c r="E1" s="139"/>
      <c r="F1" s="110"/>
      <c r="G1" s="110"/>
      <c r="H1" s="110"/>
      <c r="I1" s="110"/>
      <c r="J1" s="110"/>
      <c r="K1" s="110"/>
      <c r="L1" s="110"/>
      <c r="M1" s="110"/>
      <c r="N1" s="110"/>
      <c r="O1" s="110"/>
    </row>
    <row r="2" spans="1:15" x14ac:dyDescent="0.3">
      <c r="A2" s="67"/>
      <c r="B2" s="67"/>
      <c r="C2" s="139" t="s">
        <v>551</v>
      </c>
      <c r="D2" s="139"/>
      <c r="E2" s="139"/>
      <c r="F2" s="110"/>
      <c r="G2" s="110"/>
      <c r="H2" s="110"/>
      <c r="I2" s="110"/>
      <c r="J2" s="110"/>
      <c r="K2" s="110"/>
      <c r="L2" s="110"/>
      <c r="M2" s="110"/>
      <c r="N2" s="110"/>
      <c r="O2" s="110"/>
    </row>
    <row r="3" spans="1:15" x14ac:dyDescent="0.3">
      <c r="A3" s="67"/>
      <c r="B3" s="67"/>
      <c r="C3" s="139" t="s">
        <v>781</v>
      </c>
      <c r="D3" s="139"/>
      <c r="E3" s="139"/>
      <c r="F3" s="110"/>
      <c r="G3" s="110"/>
      <c r="H3" s="110"/>
      <c r="I3" s="110"/>
      <c r="J3" s="110"/>
      <c r="K3" s="110"/>
      <c r="L3" s="110"/>
      <c r="M3" s="110"/>
      <c r="N3" s="110"/>
      <c r="O3" s="110"/>
    </row>
    <row r="4" spans="1:15" x14ac:dyDescent="0.3">
      <c r="A4" s="67"/>
      <c r="B4" s="67"/>
      <c r="C4" s="139" t="s">
        <v>778</v>
      </c>
      <c r="D4" s="139"/>
      <c r="E4" s="139"/>
      <c r="F4" s="110"/>
      <c r="G4" s="110"/>
      <c r="H4" s="110"/>
      <c r="I4" s="110"/>
      <c r="J4" s="110"/>
      <c r="K4" s="110"/>
      <c r="L4" s="110"/>
      <c r="M4" s="110"/>
      <c r="N4" s="110"/>
      <c r="O4" s="110"/>
    </row>
    <row r="5" spans="1:15" x14ac:dyDescent="0.3">
      <c r="A5" s="67"/>
      <c r="B5" s="67"/>
      <c r="C5" s="115" t="s">
        <v>779</v>
      </c>
      <c r="D5" s="115"/>
      <c r="E5" s="115"/>
      <c r="F5" s="110"/>
      <c r="G5" s="110"/>
      <c r="H5" s="110"/>
      <c r="I5" s="110"/>
      <c r="J5" s="110"/>
      <c r="K5" s="110"/>
      <c r="L5" s="110"/>
      <c r="M5" s="110"/>
      <c r="N5" s="110"/>
      <c r="O5" s="110"/>
    </row>
    <row r="6" spans="1:15" s="47" customFormat="1" x14ac:dyDescent="0.3">
      <c r="A6" s="67"/>
      <c r="B6" s="67"/>
      <c r="C6" s="139" t="s">
        <v>780</v>
      </c>
      <c r="D6" s="139"/>
      <c r="E6" s="139"/>
      <c r="F6" s="110"/>
      <c r="G6" s="110"/>
      <c r="H6" s="110"/>
      <c r="I6" s="110"/>
      <c r="J6" s="110"/>
      <c r="K6" s="110"/>
      <c r="L6" s="110"/>
      <c r="M6" s="110"/>
      <c r="N6" s="110"/>
      <c r="O6" s="110"/>
    </row>
    <row r="9" spans="1:15" s="47" customFormat="1" ht="78.75" customHeight="1" x14ac:dyDescent="0.35">
      <c r="A9" s="138" t="s">
        <v>768</v>
      </c>
      <c r="B9" s="138"/>
      <c r="C9" s="138"/>
      <c r="D9" s="138"/>
      <c r="E9" s="138"/>
      <c r="F9" s="48"/>
    </row>
    <row r="10" spans="1:15" x14ac:dyDescent="0.3">
      <c r="C10" s="25"/>
      <c r="D10" s="5"/>
      <c r="E10" s="5"/>
      <c r="F10" s="77"/>
    </row>
    <row r="11" spans="1:15" ht="15.75" customHeight="1" x14ac:dyDescent="0.3">
      <c r="C11" s="125"/>
      <c r="D11" s="126"/>
      <c r="E11" s="126"/>
      <c r="F11" s="77"/>
    </row>
    <row r="12" spans="1:15" ht="12" customHeight="1" x14ac:dyDescent="0.3">
      <c r="A12" s="132" t="s">
        <v>547</v>
      </c>
      <c r="B12" s="132" t="s">
        <v>548</v>
      </c>
      <c r="C12" s="127" t="s">
        <v>549</v>
      </c>
      <c r="D12" s="127" t="s">
        <v>773</v>
      </c>
      <c r="E12" s="127" t="s">
        <v>774</v>
      </c>
      <c r="F12" s="77"/>
    </row>
    <row r="13" spans="1:15" ht="42.75" customHeight="1" x14ac:dyDescent="0.3">
      <c r="A13" s="132"/>
      <c r="B13" s="132"/>
      <c r="C13" s="127"/>
      <c r="D13" s="127"/>
      <c r="E13" s="127"/>
      <c r="F13" s="77"/>
    </row>
    <row r="14" spans="1:15" ht="15.75" customHeight="1" x14ac:dyDescent="0.3">
      <c r="A14" s="69">
        <v>1</v>
      </c>
      <c r="B14" s="69">
        <v>2</v>
      </c>
      <c r="C14" s="68">
        <v>3</v>
      </c>
      <c r="D14" s="6">
        <v>4</v>
      </c>
      <c r="E14" s="6">
        <v>5</v>
      </c>
      <c r="F14" s="77"/>
    </row>
    <row r="15" spans="1:15" s="29" customFormat="1" ht="15.75" customHeight="1" x14ac:dyDescent="0.3">
      <c r="A15" s="51"/>
      <c r="B15" s="51"/>
      <c r="C15" s="28" t="s">
        <v>559</v>
      </c>
      <c r="D15" s="7">
        <f>D16+D118+D158+D187+D192+D283+D296+D313+D368+D401+D422+D443+D453+D462+D467+D477+D438</f>
        <v>733074.3</v>
      </c>
      <c r="E15" s="7">
        <f>E16+E118+E158+E187+E192+E283+E296+E313+E368+E401+E422+E443+E453+E462+E467+E477+E438</f>
        <v>694693.2000000003</v>
      </c>
      <c r="F15" s="85"/>
      <c r="G15" s="73"/>
    </row>
    <row r="16" spans="1:15" s="29" customFormat="1" ht="39.6" x14ac:dyDescent="0.3">
      <c r="A16" s="17" t="s">
        <v>173</v>
      </c>
      <c r="B16" s="17"/>
      <c r="C16" s="18" t="s">
        <v>312</v>
      </c>
      <c r="D16" s="9">
        <f>D17+D39+D79+D94+D109</f>
        <v>402073.7</v>
      </c>
      <c r="E16" s="9">
        <f>E17+E39+E79+E94+E109</f>
        <v>389471.30000000005</v>
      </c>
      <c r="F16" s="86"/>
    </row>
    <row r="17" spans="1:6" ht="26.4" outlineLevel="1" x14ac:dyDescent="0.3">
      <c r="A17" s="17" t="s">
        <v>174</v>
      </c>
      <c r="B17" s="17"/>
      <c r="C17" s="18" t="s">
        <v>467</v>
      </c>
      <c r="D17" s="9">
        <f>D18+D34</f>
        <v>118623.4</v>
      </c>
      <c r="E17" s="9">
        <f>E18+E34</f>
        <v>117170.7</v>
      </c>
      <c r="F17" s="77"/>
    </row>
    <row r="18" spans="1:6" ht="26.4" outlineLevel="2" x14ac:dyDescent="0.3">
      <c r="A18" s="17" t="s">
        <v>175</v>
      </c>
      <c r="B18" s="17"/>
      <c r="C18" s="18" t="s">
        <v>468</v>
      </c>
      <c r="D18" s="9">
        <f>D19+D24+D26+D28+D32+D22+D30</f>
        <v>118294.39999999999</v>
      </c>
      <c r="E18" s="9">
        <f t="shared" ref="E18" si="0">E19+E24+E26+E28+E32+E22+E30</f>
        <v>116844.3</v>
      </c>
      <c r="F18" s="77"/>
    </row>
    <row r="19" spans="1:6" ht="39.6" outlineLevel="3" x14ac:dyDescent="0.3">
      <c r="A19" s="17" t="s">
        <v>214</v>
      </c>
      <c r="B19" s="17"/>
      <c r="C19" s="18" t="s">
        <v>502</v>
      </c>
      <c r="D19" s="9">
        <f>D20+D21</f>
        <v>4980.8</v>
      </c>
      <c r="E19" s="9">
        <f t="shared" ref="E19" si="1">E20+E21</f>
        <v>4564.5999999999995</v>
      </c>
      <c r="F19" s="77"/>
    </row>
    <row r="20" spans="1:6" ht="26.4" outlineLevel="4" x14ac:dyDescent="0.3">
      <c r="A20" s="17" t="s">
        <v>214</v>
      </c>
      <c r="B20" s="17" t="s">
        <v>7</v>
      </c>
      <c r="C20" s="18" t="s">
        <v>327</v>
      </c>
      <c r="D20" s="9">
        <f>'№ 5  ведомственная'!F469</f>
        <v>124.5</v>
      </c>
      <c r="E20" s="9">
        <f>'№ 5  ведомственная'!G469</f>
        <v>119.7</v>
      </c>
      <c r="F20" s="77"/>
    </row>
    <row r="21" spans="1:6" outlineLevel="4" x14ac:dyDescent="0.3">
      <c r="A21" s="17" t="s">
        <v>214</v>
      </c>
      <c r="B21" s="17" t="s">
        <v>21</v>
      </c>
      <c r="C21" s="18" t="s">
        <v>338</v>
      </c>
      <c r="D21" s="9">
        <f>'№ 5  ведомственная'!F470</f>
        <v>4856.3</v>
      </c>
      <c r="E21" s="9">
        <f>'№ 5  ведомственная'!G470</f>
        <v>4444.8999999999996</v>
      </c>
      <c r="F21" s="77"/>
    </row>
    <row r="22" spans="1:6" ht="26.4" outlineLevel="4" x14ac:dyDescent="0.3">
      <c r="A22" s="17" t="s">
        <v>679</v>
      </c>
      <c r="B22" s="16"/>
      <c r="C22" s="18" t="s">
        <v>680</v>
      </c>
      <c r="D22" s="9">
        <f>D23</f>
        <v>1482.1999999999998</v>
      </c>
      <c r="E22" s="9">
        <f t="shared" ref="E22" si="2">E23</f>
        <v>1199.5</v>
      </c>
      <c r="F22" s="77"/>
    </row>
    <row r="23" spans="1:6" ht="26.4" outlineLevel="4" x14ac:dyDescent="0.3">
      <c r="A23" s="17" t="s">
        <v>679</v>
      </c>
      <c r="B23" s="16">
        <v>600</v>
      </c>
      <c r="C23" s="18" t="s">
        <v>353</v>
      </c>
      <c r="D23" s="9">
        <f>'№ 5  ведомственная'!F347</f>
        <v>1482.1999999999998</v>
      </c>
      <c r="E23" s="9">
        <f>'№ 5  ведомственная'!G347</f>
        <v>1199.5</v>
      </c>
      <c r="F23" s="77"/>
    </row>
    <row r="24" spans="1:6" ht="39.6" outlineLevel="3" x14ac:dyDescent="0.3">
      <c r="A24" s="17" t="s">
        <v>176</v>
      </c>
      <c r="B24" s="17"/>
      <c r="C24" s="18" t="s">
        <v>469</v>
      </c>
      <c r="D24" s="9">
        <f>D25</f>
        <v>54553.2</v>
      </c>
      <c r="E24" s="9">
        <f t="shared" ref="E24" si="3">E25</f>
        <v>54553.2</v>
      </c>
      <c r="F24" s="77"/>
    </row>
    <row r="25" spans="1:6" ht="26.4" outlineLevel="4" x14ac:dyDescent="0.3">
      <c r="A25" s="17" t="s">
        <v>176</v>
      </c>
      <c r="B25" s="17" t="s">
        <v>39</v>
      </c>
      <c r="C25" s="18" t="s">
        <v>353</v>
      </c>
      <c r="D25" s="9">
        <f>'№ 5  ведомственная'!F349</f>
        <v>54553.2</v>
      </c>
      <c r="E25" s="9">
        <f>'№ 5  ведомственная'!G349</f>
        <v>54553.2</v>
      </c>
      <c r="F25" s="77"/>
    </row>
    <row r="26" spans="1:6" ht="39.6" outlineLevel="3" x14ac:dyDescent="0.3">
      <c r="A26" s="17" t="s">
        <v>177</v>
      </c>
      <c r="B26" s="17"/>
      <c r="C26" s="18" t="s">
        <v>470</v>
      </c>
      <c r="D26" s="9">
        <f>D27</f>
        <v>55029.9</v>
      </c>
      <c r="E26" s="9">
        <f t="shared" ref="E26" si="4">E27</f>
        <v>54705.8</v>
      </c>
      <c r="F26" s="77"/>
    </row>
    <row r="27" spans="1:6" ht="26.4" outlineLevel="4" x14ac:dyDescent="0.3">
      <c r="A27" s="17" t="s">
        <v>177</v>
      </c>
      <c r="B27" s="17" t="s">
        <v>39</v>
      </c>
      <c r="C27" s="18" t="s">
        <v>353</v>
      </c>
      <c r="D27" s="9">
        <f>'№ 5  ведомственная'!F351</f>
        <v>55029.9</v>
      </c>
      <c r="E27" s="9">
        <f>'№ 5  ведомственная'!G351</f>
        <v>54705.8</v>
      </c>
      <c r="F27" s="77"/>
    </row>
    <row r="28" spans="1:6" outlineLevel="3" x14ac:dyDescent="0.3">
      <c r="A28" s="17" t="s">
        <v>178</v>
      </c>
      <c r="B28" s="17"/>
      <c r="C28" s="18" t="s">
        <v>471</v>
      </c>
      <c r="D28" s="9">
        <f>D29</f>
        <v>1544.7</v>
      </c>
      <c r="E28" s="9">
        <f t="shared" ref="E28" si="5">E29</f>
        <v>1327.7</v>
      </c>
      <c r="F28" s="77"/>
    </row>
    <row r="29" spans="1:6" ht="26.4" outlineLevel="4" x14ac:dyDescent="0.3">
      <c r="A29" s="17" t="s">
        <v>178</v>
      </c>
      <c r="B29" s="17" t="s">
        <v>39</v>
      </c>
      <c r="C29" s="18" t="s">
        <v>353</v>
      </c>
      <c r="D29" s="9">
        <f>'№ 5  ведомственная'!F353</f>
        <v>1544.7</v>
      </c>
      <c r="E29" s="9">
        <f>'№ 5  ведомственная'!G353</f>
        <v>1327.7</v>
      </c>
      <c r="F29" s="77"/>
    </row>
    <row r="30" spans="1:6" ht="26.4" outlineLevel="4" x14ac:dyDescent="0.3">
      <c r="A30" s="17" t="s">
        <v>747</v>
      </c>
      <c r="B30" s="16"/>
      <c r="C30" s="18" t="s">
        <v>748</v>
      </c>
      <c r="D30" s="9">
        <f>D31</f>
        <v>175.6</v>
      </c>
      <c r="E30" s="9">
        <f t="shared" ref="E30" si="6">E31</f>
        <v>174.7</v>
      </c>
      <c r="F30" s="77"/>
    </row>
    <row r="31" spans="1:6" ht="26.4" outlineLevel="4" x14ac:dyDescent="0.3">
      <c r="A31" s="17" t="s">
        <v>747</v>
      </c>
      <c r="B31" s="16" t="s">
        <v>39</v>
      </c>
      <c r="C31" s="18" t="s">
        <v>353</v>
      </c>
      <c r="D31" s="9">
        <f>'№ 5  ведомственная'!F355</f>
        <v>175.6</v>
      </c>
      <c r="E31" s="9">
        <f>'№ 5  ведомственная'!G355</f>
        <v>174.7</v>
      </c>
      <c r="F31" s="77"/>
    </row>
    <row r="32" spans="1:6" ht="26.4" outlineLevel="3" x14ac:dyDescent="0.3">
      <c r="A32" s="17" t="s">
        <v>179</v>
      </c>
      <c r="B32" s="17"/>
      <c r="C32" s="18" t="s">
        <v>472</v>
      </c>
      <c r="D32" s="9">
        <f>D33</f>
        <v>528</v>
      </c>
      <c r="E32" s="9">
        <f t="shared" ref="E32" si="7">E33</f>
        <v>318.8</v>
      </c>
      <c r="F32" s="77"/>
    </row>
    <row r="33" spans="1:6" ht="26.4" outlineLevel="4" x14ac:dyDescent="0.3">
      <c r="A33" s="17" t="s">
        <v>179</v>
      </c>
      <c r="B33" s="17" t="s">
        <v>39</v>
      </c>
      <c r="C33" s="18" t="s">
        <v>353</v>
      </c>
      <c r="D33" s="9">
        <f>'№ 5  ведомственная'!F357</f>
        <v>528</v>
      </c>
      <c r="E33" s="9">
        <f>'№ 5  ведомственная'!G357</f>
        <v>318.8</v>
      </c>
      <c r="F33" s="77"/>
    </row>
    <row r="34" spans="1:6" ht="26.4" outlineLevel="2" x14ac:dyDescent="0.3">
      <c r="A34" s="17" t="s">
        <v>200</v>
      </c>
      <c r="B34" s="17"/>
      <c r="C34" s="18" t="s">
        <v>491</v>
      </c>
      <c r="D34" s="9">
        <f>D35+D37</f>
        <v>329</v>
      </c>
      <c r="E34" s="9">
        <f t="shared" ref="E34" si="8">E35+E37</f>
        <v>326.39999999999998</v>
      </c>
      <c r="F34" s="77"/>
    </row>
    <row r="35" spans="1:6" ht="66" outlineLevel="3" x14ac:dyDescent="0.3">
      <c r="A35" s="17" t="s">
        <v>212</v>
      </c>
      <c r="B35" s="17"/>
      <c r="C35" s="18" t="s">
        <v>501</v>
      </c>
      <c r="D35" s="9">
        <f>D36</f>
        <v>305</v>
      </c>
      <c r="E35" s="9">
        <f t="shared" ref="E35" si="9">E36</f>
        <v>302.39999999999998</v>
      </c>
      <c r="F35" s="77"/>
    </row>
    <row r="36" spans="1:6" outlineLevel="4" x14ac:dyDescent="0.3">
      <c r="A36" s="17" t="s">
        <v>212</v>
      </c>
      <c r="B36" s="17" t="s">
        <v>21</v>
      </c>
      <c r="C36" s="18" t="s">
        <v>338</v>
      </c>
      <c r="D36" s="9">
        <f>'№ 5  ведомственная'!F459</f>
        <v>305</v>
      </c>
      <c r="E36" s="9">
        <f>'№ 5  ведомственная'!G459</f>
        <v>302.39999999999998</v>
      </c>
      <c r="F36" s="77"/>
    </row>
    <row r="37" spans="1:6" outlineLevel="3" x14ac:dyDescent="0.3">
      <c r="A37" s="17" t="s">
        <v>201</v>
      </c>
      <c r="B37" s="17"/>
      <c r="C37" s="18" t="s">
        <v>492</v>
      </c>
      <c r="D37" s="9">
        <f>D38</f>
        <v>24</v>
      </c>
      <c r="E37" s="9">
        <f t="shared" ref="E37" si="10">E38</f>
        <v>24</v>
      </c>
      <c r="F37" s="77"/>
    </row>
    <row r="38" spans="1:6" ht="26.4" outlineLevel="4" x14ac:dyDescent="0.3">
      <c r="A38" s="17" t="s">
        <v>201</v>
      </c>
      <c r="B38" s="17" t="s">
        <v>39</v>
      </c>
      <c r="C38" s="18" t="s">
        <v>353</v>
      </c>
      <c r="D38" s="9">
        <f>'№ 5  ведомственная'!F420</f>
        <v>24</v>
      </c>
      <c r="E38" s="9">
        <f>'№ 5  ведомственная'!G420</f>
        <v>24</v>
      </c>
      <c r="F38" s="77"/>
    </row>
    <row r="39" spans="1:6" ht="26.4" outlineLevel="1" x14ac:dyDescent="0.3">
      <c r="A39" s="17" t="s">
        <v>181</v>
      </c>
      <c r="B39" s="17"/>
      <c r="C39" s="18" t="s">
        <v>473</v>
      </c>
      <c r="D39" s="9">
        <f>D40+D69+D76</f>
        <v>237855.30000000002</v>
      </c>
      <c r="E39" s="9">
        <f t="shared" ref="E39" si="11">E40+E69+E76</f>
        <v>227875</v>
      </c>
      <c r="F39" s="77"/>
    </row>
    <row r="40" spans="1:6" ht="39.6" outlineLevel="2" x14ac:dyDescent="0.3">
      <c r="A40" s="17" t="s">
        <v>182</v>
      </c>
      <c r="B40" s="17"/>
      <c r="C40" s="18" t="s">
        <v>474</v>
      </c>
      <c r="D40" s="9">
        <f>D43+D45+D49+D51+D67+D47+D63+D61+D55+D65+D41+D57+D53+D59</f>
        <v>226973.40000000002</v>
      </c>
      <c r="E40" s="9">
        <f t="shared" ref="E40" si="12">E43+E45+E49+E51+E67+E47+E63+E61+E55+E65+E41+E57+E53+E59</f>
        <v>217141.8</v>
      </c>
      <c r="F40" s="77"/>
    </row>
    <row r="41" spans="1:6" ht="26.4" outlineLevel="2" x14ac:dyDescent="0.3">
      <c r="A41" s="17" t="s">
        <v>681</v>
      </c>
      <c r="B41" s="16"/>
      <c r="C41" s="18" t="s">
        <v>682</v>
      </c>
      <c r="D41" s="9">
        <f>D42</f>
        <v>10540.000000000002</v>
      </c>
      <c r="E41" s="9">
        <f t="shared" ref="E41" si="13">E42</f>
        <v>6931.9</v>
      </c>
      <c r="F41" s="77"/>
    </row>
    <row r="42" spans="1:6" ht="26.4" outlineLevel="2" x14ac:dyDescent="0.3">
      <c r="A42" s="17" t="s">
        <v>681</v>
      </c>
      <c r="B42" s="16">
        <v>600</v>
      </c>
      <c r="C42" s="18" t="s">
        <v>353</v>
      </c>
      <c r="D42" s="9">
        <f>'№ 5  ведомственная'!F363</f>
        <v>10540.000000000002</v>
      </c>
      <c r="E42" s="9">
        <f>'№ 5  ведомственная'!G363</f>
        <v>6931.9</v>
      </c>
      <c r="F42" s="77"/>
    </row>
    <row r="43" spans="1:6" ht="66" outlineLevel="3" x14ac:dyDescent="0.3">
      <c r="A43" s="17" t="s">
        <v>213</v>
      </c>
      <c r="B43" s="17"/>
      <c r="C43" s="18" t="s">
        <v>501</v>
      </c>
      <c r="D43" s="9">
        <f>D44</f>
        <v>1076.5</v>
      </c>
      <c r="E43" s="9">
        <f t="shared" ref="E43" si="14">E44</f>
        <v>1076.4000000000001</v>
      </c>
      <c r="F43" s="77"/>
    </row>
    <row r="44" spans="1:6" outlineLevel="4" x14ac:dyDescent="0.3">
      <c r="A44" s="17" t="s">
        <v>213</v>
      </c>
      <c r="B44" s="17" t="s">
        <v>21</v>
      </c>
      <c r="C44" s="18" t="s">
        <v>338</v>
      </c>
      <c r="D44" s="9">
        <f>'№ 5  ведомственная'!F463</f>
        <v>1076.5</v>
      </c>
      <c r="E44" s="9">
        <f>'№ 5  ведомственная'!G463</f>
        <v>1076.4000000000001</v>
      </c>
      <c r="F44" s="77"/>
    </row>
    <row r="45" spans="1:6" ht="39.6" outlineLevel="3" x14ac:dyDescent="0.3">
      <c r="A45" s="17" t="s">
        <v>183</v>
      </c>
      <c r="B45" s="17"/>
      <c r="C45" s="18" t="s">
        <v>475</v>
      </c>
      <c r="D45" s="9">
        <f>D46</f>
        <v>129622.9</v>
      </c>
      <c r="E45" s="9">
        <f t="shared" ref="E45" si="15">E46</f>
        <v>129622.9</v>
      </c>
      <c r="F45" s="77"/>
    </row>
    <row r="46" spans="1:6" ht="26.4" outlineLevel="4" x14ac:dyDescent="0.3">
      <c r="A46" s="17" t="s">
        <v>183</v>
      </c>
      <c r="B46" s="17" t="s">
        <v>39</v>
      </c>
      <c r="C46" s="18" t="s">
        <v>353</v>
      </c>
      <c r="D46" s="9">
        <f>'№ 5  ведомственная'!F365</f>
        <v>129622.9</v>
      </c>
      <c r="E46" s="9">
        <f>'№ 5  ведомственная'!G365</f>
        <v>129622.9</v>
      </c>
      <c r="F46" s="77"/>
    </row>
    <row r="47" spans="1:6" ht="39.6" outlineLevel="4" x14ac:dyDescent="0.3">
      <c r="A47" s="17" t="s">
        <v>597</v>
      </c>
      <c r="B47" s="16"/>
      <c r="C47" s="18" t="s">
        <v>598</v>
      </c>
      <c r="D47" s="9">
        <f>D48</f>
        <v>100</v>
      </c>
      <c r="E47" s="9">
        <f t="shared" ref="E47" si="16">E48</f>
        <v>94.4</v>
      </c>
      <c r="F47" s="77"/>
    </row>
    <row r="48" spans="1:6" ht="26.4" outlineLevel="4" x14ac:dyDescent="0.3">
      <c r="A48" s="17" t="s">
        <v>597</v>
      </c>
      <c r="B48" s="16">
        <v>600</v>
      </c>
      <c r="C48" s="18" t="s">
        <v>353</v>
      </c>
      <c r="D48" s="9">
        <f>'№ 5  ведомственная'!F367</f>
        <v>100</v>
      </c>
      <c r="E48" s="9">
        <f>'№ 5  ведомственная'!G367</f>
        <v>94.4</v>
      </c>
      <c r="F48" s="77"/>
    </row>
    <row r="49" spans="1:6" outlineLevel="3" x14ac:dyDescent="0.3">
      <c r="A49" s="17" t="s">
        <v>202</v>
      </c>
      <c r="B49" s="17"/>
      <c r="C49" s="18" t="s">
        <v>493</v>
      </c>
      <c r="D49" s="9">
        <f>D50</f>
        <v>76</v>
      </c>
      <c r="E49" s="9">
        <f t="shared" ref="E49" si="17">E50</f>
        <v>76</v>
      </c>
      <c r="F49" s="77"/>
    </row>
    <row r="50" spans="1:6" ht="26.4" outlineLevel="4" x14ac:dyDescent="0.3">
      <c r="A50" s="17" t="s">
        <v>202</v>
      </c>
      <c r="B50" s="17" t="s">
        <v>39</v>
      </c>
      <c r="C50" s="18" t="s">
        <v>353</v>
      </c>
      <c r="D50" s="9">
        <f>'№ 5  ведомственная'!F424</f>
        <v>76</v>
      </c>
      <c r="E50" s="9">
        <f>'№ 5  ведомственная'!G424</f>
        <v>76</v>
      </c>
      <c r="F50" s="77"/>
    </row>
    <row r="51" spans="1:6" ht="39.6" outlineLevel="3" x14ac:dyDescent="0.3">
      <c r="A51" s="17" t="s">
        <v>184</v>
      </c>
      <c r="B51" s="17"/>
      <c r="C51" s="18" t="s">
        <v>476</v>
      </c>
      <c r="D51" s="9">
        <f>D52</f>
        <v>42401.200000000004</v>
      </c>
      <c r="E51" s="9">
        <f t="shared" ref="E51" si="18">E52</f>
        <v>42130.9</v>
      </c>
      <c r="F51" s="77"/>
    </row>
    <row r="52" spans="1:6" ht="26.4" outlineLevel="4" x14ac:dyDescent="0.3">
      <c r="A52" s="17" t="s">
        <v>184</v>
      </c>
      <c r="B52" s="17" t="s">
        <v>39</v>
      </c>
      <c r="C52" s="18" t="s">
        <v>353</v>
      </c>
      <c r="D52" s="9">
        <f>'№ 5  ведомственная'!F369</f>
        <v>42401.200000000004</v>
      </c>
      <c r="E52" s="9">
        <f>'№ 5  ведомственная'!G369</f>
        <v>42130.9</v>
      </c>
      <c r="F52" s="77"/>
    </row>
    <row r="53" spans="1:6" ht="26.4" outlineLevel="4" x14ac:dyDescent="0.3">
      <c r="A53" s="17" t="s">
        <v>715</v>
      </c>
      <c r="B53" s="16"/>
      <c r="C53" s="18" t="s">
        <v>716</v>
      </c>
      <c r="D53" s="9">
        <f>D54</f>
        <v>980.59999999999991</v>
      </c>
      <c r="E53" s="9">
        <f t="shared" ref="E53" si="19">E54</f>
        <v>980.5</v>
      </c>
      <c r="F53" s="77"/>
    </row>
    <row r="54" spans="1:6" ht="26.4" outlineLevel="4" x14ac:dyDescent="0.3">
      <c r="A54" s="17" t="s">
        <v>715</v>
      </c>
      <c r="B54" s="16" t="s">
        <v>39</v>
      </c>
      <c r="C54" s="18" t="s">
        <v>353</v>
      </c>
      <c r="D54" s="9">
        <f>'№ 5  ведомственная'!F371</f>
        <v>980.59999999999991</v>
      </c>
      <c r="E54" s="9">
        <f>'№ 5  ведомственная'!G371</f>
        <v>980.5</v>
      </c>
      <c r="F54" s="77"/>
    </row>
    <row r="55" spans="1:6" ht="52.8" outlineLevel="4" x14ac:dyDescent="0.3">
      <c r="A55" s="17" t="s">
        <v>660</v>
      </c>
      <c r="B55" s="16"/>
      <c r="C55" s="18" t="s">
        <v>763</v>
      </c>
      <c r="D55" s="9">
        <f>D56</f>
        <v>1371</v>
      </c>
      <c r="E55" s="9">
        <f t="shared" ref="E55" si="20">E56</f>
        <v>1242.8</v>
      </c>
      <c r="F55" s="77"/>
    </row>
    <row r="56" spans="1:6" ht="26.4" outlineLevel="4" x14ac:dyDescent="0.3">
      <c r="A56" s="17" t="s">
        <v>660</v>
      </c>
      <c r="B56" s="16">
        <v>600</v>
      </c>
      <c r="C56" s="18" t="s">
        <v>586</v>
      </c>
      <c r="D56" s="9">
        <f>'№ 5  ведомственная'!F373</f>
        <v>1371</v>
      </c>
      <c r="E56" s="9">
        <f>'№ 5  ведомственная'!G373</f>
        <v>1242.8</v>
      </c>
      <c r="F56" s="77"/>
    </row>
    <row r="57" spans="1:6" ht="39.6" outlineLevel="4" x14ac:dyDescent="0.3">
      <c r="A57" s="17" t="s">
        <v>713</v>
      </c>
      <c r="B57" s="16"/>
      <c r="C57" s="18" t="s">
        <v>714</v>
      </c>
      <c r="D57" s="9">
        <f>D58</f>
        <v>59.9</v>
      </c>
      <c r="E57" s="9">
        <f t="shared" ref="E57" si="21">E58</f>
        <v>59.9</v>
      </c>
      <c r="F57" s="77"/>
    </row>
    <row r="58" spans="1:6" ht="26.4" outlineLevel="4" x14ac:dyDescent="0.3">
      <c r="A58" s="17" t="s">
        <v>713</v>
      </c>
      <c r="B58" s="16" t="s">
        <v>39</v>
      </c>
      <c r="C58" s="18" t="s">
        <v>353</v>
      </c>
      <c r="D58" s="9">
        <f>'№ 5  ведомственная'!F375</f>
        <v>59.9</v>
      </c>
      <c r="E58" s="9">
        <f>'№ 5  ведомственная'!G375</f>
        <v>59.9</v>
      </c>
      <c r="F58" s="77"/>
    </row>
    <row r="59" spans="1:6" ht="26.4" outlineLevel="4" x14ac:dyDescent="0.3">
      <c r="A59" s="17" t="s">
        <v>734</v>
      </c>
      <c r="B59" s="16"/>
      <c r="C59" s="18" t="s">
        <v>737</v>
      </c>
      <c r="D59" s="9">
        <f>D60</f>
        <v>16440.2</v>
      </c>
      <c r="E59" s="9">
        <f t="shared" ref="E59" si="22">E60</f>
        <v>13020.2</v>
      </c>
      <c r="F59" s="77"/>
    </row>
    <row r="60" spans="1:6" ht="26.4" outlineLevel="4" x14ac:dyDescent="0.3">
      <c r="A60" s="17" t="s">
        <v>734</v>
      </c>
      <c r="B60" s="16">
        <v>600</v>
      </c>
      <c r="C60" s="18" t="s">
        <v>353</v>
      </c>
      <c r="D60" s="9">
        <f>'№ 5  ведомственная'!F377</f>
        <v>16440.2</v>
      </c>
      <c r="E60" s="9">
        <f>'№ 5  ведомственная'!G377</f>
        <v>13020.2</v>
      </c>
      <c r="F60" s="77"/>
    </row>
    <row r="61" spans="1:6" ht="40.5" customHeight="1" outlineLevel="4" x14ac:dyDescent="0.3">
      <c r="A61" s="17" t="s">
        <v>656</v>
      </c>
      <c r="B61" s="16"/>
      <c r="C61" s="18" t="str">
        <f>'№ 5  ведомственная'!E378</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61" s="9">
        <f>D62</f>
        <v>9765</v>
      </c>
      <c r="E61" s="9">
        <f t="shared" ref="E61" si="23">E62</f>
        <v>9317.5</v>
      </c>
      <c r="F61" s="77"/>
    </row>
    <row r="62" spans="1:6" ht="30" customHeight="1" outlineLevel="4" x14ac:dyDescent="0.3">
      <c r="A62" s="17" t="s">
        <v>656</v>
      </c>
      <c r="B62" s="16" t="str">
        <f>'№ 5  ведомственная'!D379</f>
        <v>600</v>
      </c>
      <c r="C62" s="18" t="str">
        <f>'№ 5  ведомственная'!E379</f>
        <v xml:space="preserve"> Предоставление субсидий бюджетным, автономным учреждениям и иным некоммерческим организациям</v>
      </c>
      <c r="D62" s="9">
        <f>'№ 5  ведомственная'!F379</f>
        <v>9765</v>
      </c>
      <c r="E62" s="9">
        <f>'№ 5  ведомственная'!G379</f>
        <v>9317.5</v>
      </c>
      <c r="F62" s="77"/>
    </row>
    <row r="63" spans="1:6" ht="39.6" outlineLevel="4" x14ac:dyDescent="0.3">
      <c r="A63" s="17" t="s">
        <v>652</v>
      </c>
      <c r="B63" s="16"/>
      <c r="C63" s="18" t="s">
        <v>653</v>
      </c>
      <c r="D63" s="9">
        <f>D64</f>
        <v>9487.6</v>
      </c>
      <c r="E63" s="9">
        <f t="shared" ref="E63" si="24">E64</f>
        <v>7968.7</v>
      </c>
      <c r="F63" s="77"/>
    </row>
    <row r="64" spans="1:6" ht="26.4" outlineLevel="4" x14ac:dyDescent="0.3">
      <c r="A64" s="17" t="s">
        <v>652</v>
      </c>
      <c r="B64" s="16" t="s">
        <v>39</v>
      </c>
      <c r="C64" s="18" t="s">
        <v>353</v>
      </c>
      <c r="D64" s="9">
        <f>'№ 5  ведомственная'!F381</f>
        <v>9487.6</v>
      </c>
      <c r="E64" s="9">
        <f>'№ 5  ведомственная'!G381</f>
        <v>7968.7</v>
      </c>
      <c r="F64" s="77"/>
    </row>
    <row r="65" spans="1:6" ht="39.6" outlineLevel="4" x14ac:dyDescent="0.3">
      <c r="A65" s="17" t="s">
        <v>676</v>
      </c>
      <c r="B65" s="16"/>
      <c r="C65" s="18" t="s">
        <v>677</v>
      </c>
      <c r="D65" s="9">
        <f>D66</f>
        <v>11.3</v>
      </c>
      <c r="E65" s="9">
        <f t="shared" ref="E65" si="25">E66</f>
        <v>10.6</v>
      </c>
      <c r="F65" s="77"/>
    </row>
    <row r="66" spans="1:6" ht="26.4" outlineLevel="4" x14ac:dyDescent="0.3">
      <c r="A66" s="17" t="s">
        <v>676</v>
      </c>
      <c r="B66" s="16" t="s">
        <v>39</v>
      </c>
      <c r="C66" s="18" t="s">
        <v>353</v>
      </c>
      <c r="D66" s="9">
        <f>'№ 5  ведомственная'!F385</f>
        <v>11.3</v>
      </c>
      <c r="E66" s="9">
        <f>'№ 5  ведомственная'!G385</f>
        <v>10.6</v>
      </c>
      <c r="F66" s="77"/>
    </row>
    <row r="67" spans="1:6" ht="26.4" outlineLevel="3" x14ac:dyDescent="0.3">
      <c r="A67" s="17" t="s">
        <v>185</v>
      </c>
      <c r="B67" s="17"/>
      <c r="C67" s="18" t="s">
        <v>478</v>
      </c>
      <c r="D67" s="9">
        <f>D68</f>
        <v>5041.2</v>
      </c>
      <c r="E67" s="9">
        <f t="shared" ref="E67" si="26">E68</f>
        <v>4609.1000000000004</v>
      </c>
      <c r="F67" s="77"/>
    </row>
    <row r="68" spans="1:6" ht="26.4" outlineLevel="4" x14ac:dyDescent="0.3">
      <c r="A68" s="17" t="s">
        <v>185</v>
      </c>
      <c r="B68" s="17" t="s">
        <v>39</v>
      </c>
      <c r="C68" s="18" t="s">
        <v>353</v>
      </c>
      <c r="D68" s="9">
        <f>'№ 5  ведомственная'!F383</f>
        <v>5041.2</v>
      </c>
      <c r="E68" s="9">
        <f>'№ 5  ведомственная'!G383</f>
        <v>4609.1000000000004</v>
      </c>
      <c r="F68" s="77"/>
    </row>
    <row r="69" spans="1:6" outlineLevel="2" x14ac:dyDescent="0.3">
      <c r="A69" s="17" t="s">
        <v>186</v>
      </c>
      <c r="B69" s="17"/>
      <c r="C69" s="18" t="s">
        <v>479</v>
      </c>
      <c r="D69" s="9">
        <f>D72+D74+D70</f>
        <v>10877.4</v>
      </c>
      <c r="E69" s="9">
        <f t="shared" ref="E69" si="27">E72+E74+E70</f>
        <v>10728.699999999999</v>
      </c>
      <c r="F69" s="77"/>
    </row>
    <row r="70" spans="1:6" ht="92.4" outlineLevel="2" x14ac:dyDescent="0.3">
      <c r="A70" s="17" t="s">
        <v>599</v>
      </c>
      <c r="B70" s="16"/>
      <c r="C70" s="18" t="s">
        <v>629</v>
      </c>
      <c r="D70" s="9">
        <f>D71</f>
        <v>1871.3</v>
      </c>
      <c r="E70" s="9">
        <f t="shared" ref="E70" si="28">E71</f>
        <v>1871.3</v>
      </c>
      <c r="F70" s="77"/>
    </row>
    <row r="71" spans="1:6" ht="26.4" outlineLevel="2" x14ac:dyDescent="0.3">
      <c r="A71" s="17" t="s">
        <v>599</v>
      </c>
      <c r="B71" s="16">
        <v>600</v>
      </c>
      <c r="C71" s="18" t="s">
        <v>353</v>
      </c>
      <c r="D71" s="9">
        <f>'№ 5  ведомственная'!F388</f>
        <v>1871.3</v>
      </c>
      <c r="E71" s="9">
        <f>'№ 5  ведомственная'!G388</f>
        <v>1871.3</v>
      </c>
      <c r="F71" s="77"/>
    </row>
    <row r="72" spans="1:6" ht="26.4" outlineLevel="3" x14ac:dyDescent="0.3">
      <c r="A72" s="17" t="s">
        <v>187</v>
      </c>
      <c r="B72" s="17"/>
      <c r="C72" s="18" t="s">
        <v>480</v>
      </c>
      <c r="D72" s="9">
        <f>D73</f>
        <v>4206.1000000000004</v>
      </c>
      <c r="E72" s="9">
        <f t="shared" ref="E72" si="29">E73</f>
        <v>4150.7</v>
      </c>
      <c r="F72" s="77"/>
    </row>
    <row r="73" spans="1:6" ht="26.4" outlineLevel="4" x14ac:dyDescent="0.3">
      <c r="A73" s="17" t="s">
        <v>187</v>
      </c>
      <c r="B73" s="17" t="s">
        <v>39</v>
      </c>
      <c r="C73" s="18" t="s">
        <v>353</v>
      </c>
      <c r="D73" s="9">
        <f>'№ 5  ведомственная'!F390</f>
        <v>4206.1000000000004</v>
      </c>
      <c r="E73" s="9">
        <f>'№ 5  ведомственная'!G390</f>
        <v>4150.7</v>
      </c>
      <c r="F73" s="77"/>
    </row>
    <row r="74" spans="1:6" ht="26.4" outlineLevel="3" x14ac:dyDescent="0.3">
      <c r="A74" s="17" t="s">
        <v>188</v>
      </c>
      <c r="B74" s="17"/>
      <c r="C74" s="18" t="s">
        <v>481</v>
      </c>
      <c r="D74" s="9">
        <f>D75</f>
        <v>4800</v>
      </c>
      <c r="E74" s="9">
        <f t="shared" ref="E74" si="30">E75</f>
        <v>4706.7</v>
      </c>
      <c r="F74" s="77"/>
    </row>
    <row r="75" spans="1:6" ht="26.4" outlineLevel="4" x14ac:dyDescent="0.3">
      <c r="A75" s="17" t="s">
        <v>188</v>
      </c>
      <c r="B75" s="17" t="s">
        <v>39</v>
      </c>
      <c r="C75" s="18" t="s">
        <v>353</v>
      </c>
      <c r="D75" s="9">
        <f>'№ 5  ведомственная'!F392</f>
        <v>4800</v>
      </c>
      <c r="E75" s="9">
        <f>'№ 5  ведомственная'!G392</f>
        <v>4706.7</v>
      </c>
      <c r="F75" s="77"/>
    </row>
    <row r="76" spans="1:6" ht="26.4" outlineLevel="4" x14ac:dyDescent="0.3">
      <c r="A76" s="17" t="s">
        <v>718</v>
      </c>
      <c r="B76" s="16"/>
      <c r="C76" s="18" t="s">
        <v>719</v>
      </c>
      <c r="D76" s="9">
        <f>D77</f>
        <v>4.5</v>
      </c>
      <c r="E76" s="9">
        <f t="shared" ref="E76" si="31">E77</f>
        <v>4.5</v>
      </c>
      <c r="F76" s="77"/>
    </row>
    <row r="77" spans="1:6" ht="39.6" outlineLevel="4" x14ac:dyDescent="0.3">
      <c r="A77" s="17" t="s">
        <v>717</v>
      </c>
      <c r="B77" s="16"/>
      <c r="C77" s="18" t="s">
        <v>720</v>
      </c>
      <c r="D77" s="9">
        <f>D78</f>
        <v>4.5</v>
      </c>
      <c r="E77" s="9">
        <f t="shared" ref="E77" si="32">E78</f>
        <v>4.5</v>
      </c>
      <c r="F77" s="77"/>
    </row>
    <row r="78" spans="1:6" ht="26.4" outlineLevel="4" x14ac:dyDescent="0.3">
      <c r="A78" s="17" t="s">
        <v>717</v>
      </c>
      <c r="B78" s="16">
        <v>600</v>
      </c>
      <c r="C78" s="18" t="s">
        <v>353</v>
      </c>
      <c r="D78" s="9">
        <f>'№ 5  ведомственная'!F395</f>
        <v>4.5</v>
      </c>
      <c r="E78" s="9">
        <f>'№ 5  ведомственная'!G395</f>
        <v>4.5</v>
      </c>
      <c r="F78" s="77"/>
    </row>
    <row r="79" spans="1:6" ht="26.4" outlineLevel="1" x14ac:dyDescent="0.3">
      <c r="A79" s="17" t="s">
        <v>196</v>
      </c>
      <c r="B79" s="17"/>
      <c r="C79" s="18" t="s">
        <v>488</v>
      </c>
      <c r="D79" s="9">
        <f>D80+D89</f>
        <v>20615</v>
      </c>
      <c r="E79" s="9">
        <f>E80+E89</f>
        <v>20569.7</v>
      </c>
      <c r="F79" s="77"/>
    </row>
    <row r="80" spans="1:6" ht="30.75" customHeight="1" outlineLevel="2" x14ac:dyDescent="0.3">
      <c r="A80" s="17" t="s">
        <v>197</v>
      </c>
      <c r="B80" s="17"/>
      <c r="C80" s="18" t="s">
        <v>489</v>
      </c>
      <c r="D80" s="9">
        <f>D83+D85+D81+D87</f>
        <v>20392.7</v>
      </c>
      <c r="E80" s="9">
        <f t="shared" ref="E80" si="33">E83+E85+E81+E87</f>
        <v>20347.400000000001</v>
      </c>
      <c r="F80" s="77"/>
    </row>
    <row r="81" spans="1:6" ht="30.75" customHeight="1" outlineLevel="2" x14ac:dyDescent="0.3">
      <c r="A81" s="17" t="s">
        <v>604</v>
      </c>
      <c r="B81" s="17"/>
      <c r="C81" s="18" t="s">
        <v>605</v>
      </c>
      <c r="D81" s="9">
        <f>D82</f>
        <v>3165.9</v>
      </c>
      <c r="E81" s="9">
        <f t="shared" ref="E81" si="34">E82</f>
        <v>3165.9</v>
      </c>
      <c r="F81" s="77"/>
    </row>
    <row r="82" spans="1:6" ht="30.75" customHeight="1" outlineLevel="2" x14ac:dyDescent="0.3">
      <c r="A82" s="17" t="s">
        <v>604</v>
      </c>
      <c r="B82" s="17" t="s">
        <v>39</v>
      </c>
      <c r="C82" s="18" t="s">
        <v>353</v>
      </c>
      <c r="D82" s="9">
        <f>'№ 5  ведомственная'!F410</f>
        <v>3165.9</v>
      </c>
      <c r="E82" s="9">
        <f>'№ 5  ведомственная'!G410</f>
        <v>3165.9</v>
      </c>
      <c r="F82" s="77"/>
    </row>
    <row r="83" spans="1:6" ht="26.4" outlineLevel="3" x14ac:dyDescent="0.3">
      <c r="A83" s="17" t="s">
        <v>198</v>
      </c>
      <c r="B83" s="17"/>
      <c r="C83" s="18" t="s">
        <v>630</v>
      </c>
      <c r="D83" s="9">
        <f>D84</f>
        <v>15048.300000000001</v>
      </c>
      <c r="E83" s="9">
        <f t="shared" ref="E83" si="35">E84</f>
        <v>15003</v>
      </c>
      <c r="F83" s="77"/>
    </row>
    <row r="84" spans="1:6" ht="26.4" outlineLevel="4" x14ac:dyDescent="0.3">
      <c r="A84" s="17" t="s">
        <v>198</v>
      </c>
      <c r="B84" s="17" t="s">
        <v>39</v>
      </c>
      <c r="C84" s="18" t="s">
        <v>353</v>
      </c>
      <c r="D84" s="9">
        <f>'№ 5  ведомственная'!F412</f>
        <v>15048.300000000001</v>
      </c>
      <c r="E84" s="9">
        <f>'№ 5  ведомственная'!G412</f>
        <v>15003</v>
      </c>
      <c r="F84" s="77"/>
    </row>
    <row r="85" spans="1:6" ht="39.6" outlineLevel="3" x14ac:dyDescent="0.3">
      <c r="A85" s="17" t="s">
        <v>217</v>
      </c>
      <c r="B85" s="17"/>
      <c r="C85" s="18" t="s">
        <v>503</v>
      </c>
      <c r="D85" s="9">
        <f>D86</f>
        <v>2145.9</v>
      </c>
      <c r="E85" s="9">
        <f t="shared" ref="E85" si="36">E86</f>
        <v>2145.9</v>
      </c>
      <c r="F85" s="77"/>
    </row>
    <row r="86" spans="1:6" ht="26.4" outlineLevel="4" x14ac:dyDescent="0.3">
      <c r="A86" s="17" t="s">
        <v>217</v>
      </c>
      <c r="B86" s="17" t="s">
        <v>39</v>
      </c>
      <c r="C86" s="18" t="s">
        <v>353</v>
      </c>
      <c r="D86" s="9">
        <f>'№ 5  ведомственная'!F477</f>
        <v>2145.9</v>
      </c>
      <c r="E86" s="9">
        <f>'№ 5  ведомственная'!G477</f>
        <v>2145.9</v>
      </c>
      <c r="F86" s="77"/>
    </row>
    <row r="87" spans="1:6" ht="39.6" outlineLevel="4" x14ac:dyDescent="0.3">
      <c r="A87" s="17" t="s">
        <v>615</v>
      </c>
      <c r="B87" s="16"/>
      <c r="C87" s="18" t="s">
        <v>614</v>
      </c>
      <c r="D87" s="9">
        <f>D88</f>
        <v>32.599999999999994</v>
      </c>
      <c r="E87" s="9">
        <f t="shared" ref="E87" si="37">E88</f>
        <v>32.6</v>
      </c>
      <c r="F87" s="77"/>
    </row>
    <row r="88" spans="1:6" ht="26.4" outlineLevel="4" x14ac:dyDescent="0.3">
      <c r="A88" s="17" t="s">
        <v>615</v>
      </c>
      <c r="B88" s="16" t="s">
        <v>39</v>
      </c>
      <c r="C88" s="18" t="s">
        <v>353</v>
      </c>
      <c r="D88" s="9">
        <f>'№ 5  ведомственная'!F414</f>
        <v>32.599999999999994</v>
      </c>
      <c r="E88" s="9">
        <f>'№ 5  ведомственная'!G414</f>
        <v>32.6</v>
      </c>
      <c r="F88" s="77"/>
    </row>
    <row r="89" spans="1:6" ht="26.4" outlineLevel="4" x14ac:dyDescent="0.3">
      <c r="A89" s="17" t="s">
        <v>642</v>
      </c>
      <c r="B89" s="16"/>
      <c r="C89" s="18" t="s">
        <v>625</v>
      </c>
      <c r="D89" s="9">
        <f>D92+D90</f>
        <v>222.3</v>
      </c>
      <c r="E89" s="9">
        <f t="shared" ref="E89" si="38">E92+E90</f>
        <v>222.3</v>
      </c>
      <c r="F89" s="77"/>
    </row>
    <row r="90" spans="1:6" ht="66" outlineLevel="4" x14ac:dyDescent="0.3">
      <c r="A90" s="17" t="s">
        <v>744</v>
      </c>
      <c r="B90" s="16"/>
      <c r="C90" s="18" t="s">
        <v>745</v>
      </c>
      <c r="D90" s="9">
        <f>D91</f>
        <v>200</v>
      </c>
      <c r="E90" s="9">
        <f t="shared" ref="E90" si="39">E91</f>
        <v>200</v>
      </c>
      <c r="F90" s="77"/>
    </row>
    <row r="91" spans="1:6" ht="26.4" outlineLevel="4" x14ac:dyDescent="0.3">
      <c r="A91" s="17" t="s">
        <v>744</v>
      </c>
      <c r="B91" s="16" t="s">
        <v>39</v>
      </c>
      <c r="C91" s="18" t="s">
        <v>353</v>
      </c>
      <c r="D91" s="9">
        <f>'№ 5  ведомственная'!F480</f>
        <v>200</v>
      </c>
      <c r="E91" s="9">
        <f>'№ 5  ведомственная'!G480</f>
        <v>200</v>
      </c>
      <c r="F91" s="77"/>
    </row>
    <row r="92" spans="1:6" ht="66" outlineLevel="4" x14ac:dyDescent="0.3">
      <c r="A92" s="17" t="s">
        <v>641</v>
      </c>
      <c r="B92" s="16"/>
      <c r="C92" s="18" t="s">
        <v>626</v>
      </c>
      <c r="D92" s="9">
        <f>D93</f>
        <v>22.299999999999997</v>
      </c>
      <c r="E92" s="9">
        <f t="shared" ref="E92" si="40">E93</f>
        <v>22.3</v>
      </c>
      <c r="F92" s="77"/>
    </row>
    <row r="93" spans="1:6" ht="26.4" outlineLevel="4" x14ac:dyDescent="0.3">
      <c r="A93" s="17" t="s">
        <v>641</v>
      </c>
      <c r="B93" s="16" t="s">
        <v>39</v>
      </c>
      <c r="C93" s="18" t="s">
        <v>353</v>
      </c>
      <c r="D93" s="9">
        <f>'№ 5  ведомственная'!F482</f>
        <v>22.299999999999997</v>
      </c>
      <c r="E93" s="9">
        <f>'№ 5  ведомственная'!G482</f>
        <v>22.3</v>
      </c>
      <c r="F93" s="77"/>
    </row>
    <row r="94" spans="1:6" outlineLevel="1" x14ac:dyDescent="0.3">
      <c r="A94" s="17" t="s">
        <v>204</v>
      </c>
      <c r="B94" s="17"/>
      <c r="C94" s="18" t="s">
        <v>494</v>
      </c>
      <c r="D94" s="9">
        <f>D95+D104</f>
        <v>8807</v>
      </c>
      <c r="E94" s="9">
        <f>E95+E104</f>
        <v>7883.9000000000005</v>
      </c>
      <c r="F94" s="77"/>
    </row>
    <row r="95" spans="1:6" ht="26.4" outlineLevel="2" x14ac:dyDescent="0.3">
      <c r="A95" s="17" t="s">
        <v>205</v>
      </c>
      <c r="B95" s="17"/>
      <c r="C95" s="18" t="s">
        <v>495</v>
      </c>
      <c r="D95" s="9">
        <f>D98+D102+D96+D100</f>
        <v>7096.5</v>
      </c>
      <c r="E95" s="9">
        <f t="shared" ref="E95" si="41">E98+E102+E96+E100</f>
        <v>6454.3</v>
      </c>
      <c r="F95" s="77"/>
    </row>
    <row r="96" spans="1:6" ht="26.4" outlineLevel="2" x14ac:dyDescent="0.3">
      <c r="A96" s="17" t="s">
        <v>683</v>
      </c>
      <c r="B96" s="16"/>
      <c r="C96" s="18" t="s">
        <v>684</v>
      </c>
      <c r="D96" s="9">
        <f>D97</f>
        <v>2576.2000000000003</v>
      </c>
      <c r="E96" s="9">
        <f t="shared" ref="E96" si="42">E97</f>
        <v>2027.8</v>
      </c>
      <c r="F96" s="77"/>
    </row>
    <row r="97" spans="1:6" ht="26.4" outlineLevel="2" x14ac:dyDescent="0.3">
      <c r="A97" s="17" t="s">
        <v>683</v>
      </c>
      <c r="B97" s="16" t="s">
        <v>39</v>
      </c>
      <c r="C97" s="18" t="s">
        <v>353</v>
      </c>
      <c r="D97" s="9">
        <f>'№ 5  ведомственная'!F430</f>
        <v>2576.2000000000003</v>
      </c>
      <c r="E97" s="9">
        <f>'№ 5  ведомственная'!G430</f>
        <v>2027.8</v>
      </c>
      <c r="F97" s="77"/>
    </row>
    <row r="98" spans="1:6" ht="26.4" outlineLevel="3" x14ac:dyDescent="0.3">
      <c r="A98" s="17" t="s">
        <v>206</v>
      </c>
      <c r="B98" s="17"/>
      <c r="C98" s="18" t="s">
        <v>496</v>
      </c>
      <c r="D98" s="9">
        <f>D99</f>
        <v>3697.1</v>
      </c>
      <c r="E98" s="9">
        <f t="shared" ref="E98" si="43">E99</f>
        <v>3684.5</v>
      </c>
      <c r="F98" s="77"/>
    </row>
    <row r="99" spans="1:6" ht="26.4" outlineLevel="4" x14ac:dyDescent="0.3">
      <c r="A99" s="17" t="s">
        <v>206</v>
      </c>
      <c r="B99" s="17" t="s">
        <v>39</v>
      </c>
      <c r="C99" s="18" t="s">
        <v>353</v>
      </c>
      <c r="D99" s="9">
        <f>'№ 5  ведомственная'!F432</f>
        <v>3697.1</v>
      </c>
      <c r="E99" s="9">
        <f>'№ 5  ведомственная'!G432</f>
        <v>3684.5</v>
      </c>
      <c r="F99" s="77"/>
    </row>
    <row r="100" spans="1:6" ht="26.4" outlineLevel="4" x14ac:dyDescent="0.3">
      <c r="A100" s="17" t="s">
        <v>741</v>
      </c>
      <c r="B100" s="16"/>
      <c r="C100" s="18" t="s">
        <v>740</v>
      </c>
      <c r="D100" s="9">
        <f>D101</f>
        <v>202.9</v>
      </c>
      <c r="E100" s="9">
        <f t="shared" ref="E100" si="44">E101</f>
        <v>202.9</v>
      </c>
      <c r="F100" s="77"/>
    </row>
    <row r="101" spans="1:6" ht="26.4" outlineLevel="4" x14ac:dyDescent="0.3">
      <c r="A101" s="17" t="s">
        <v>741</v>
      </c>
      <c r="B101" s="16" t="s">
        <v>39</v>
      </c>
      <c r="C101" s="18" t="s">
        <v>353</v>
      </c>
      <c r="D101" s="9">
        <f>'№ 5  ведомственная'!F434</f>
        <v>202.9</v>
      </c>
      <c r="E101" s="9">
        <f>'№ 5  ведомственная'!G434</f>
        <v>202.9</v>
      </c>
      <c r="F101" s="77"/>
    </row>
    <row r="102" spans="1:6" ht="26.4" outlineLevel="3" x14ac:dyDescent="0.3">
      <c r="A102" s="17" t="s">
        <v>566</v>
      </c>
      <c r="B102" s="17"/>
      <c r="C102" s="18" t="s">
        <v>654</v>
      </c>
      <c r="D102" s="9">
        <f>D103</f>
        <v>620.29999999999995</v>
      </c>
      <c r="E102" s="9">
        <f t="shared" ref="E102" si="45">E103</f>
        <v>539.1</v>
      </c>
      <c r="F102" s="77"/>
    </row>
    <row r="103" spans="1:6" ht="26.4" outlineLevel="4" x14ac:dyDescent="0.3">
      <c r="A103" s="17" t="s">
        <v>566</v>
      </c>
      <c r="B103" s="17" t="s">
        <v>39</v>
      </c>
      <c r="C103" s="18" t="s">
        <v>353</v>
      </c>
      <c r="D103" s="9">
        <f>'№ 5  ведомственная'!F436</f>
        <v>620.29999999999995</v>
      </c>
      <c r="E103" s="9">
        <f>'№ 5  ведомственная'!G436</f>
        <v>539.1</v>
      </c>
      <c r="F103" s="77"/>
    </row>
    <row r="104" spans="1:6" outlineLevel="4" x14ac:dyDescent="0.3">
      <c r="A104" s="17" t="s">
        <v>601</v>
      </c>
      <c r="B104" s="17"/>
      <c r="C104" s="18" t="s">
        <v>602</v>
      </c>
      <c r="D104" s="9">
        <f>D105+D107</f>
        <v>1710.5</v>
      </c>
      <c r="E104" s="9">
        <f t="shared" ref="E104" si="46">E105+E107</f>
        <v>1429.6000000000001</v>
      </c>
      <c r="F104" s="77"/>
    </row>
    <row r="105" spans="1:6" ht="39.6" outlineLevel="4" x14ac:dyDescent="0.3">
      <c r="A105" s="17" t="s">
        <v>600</v>
      </c>
      <c r="B105" s="17"/>
      <c r="C105" s="18" t="s">
        <v>603</v>
      </c>
      <c r="D105" s="9">
        <f>D106</f>
        <v>1532.6</v>
      </c>
      <c r="E105" s="9">
        <f t="shared" ref="E105" si="47">E106</f>
        <v>1280.9000000000001</v>
      </c>
      <c r="F105" s="77"/>
    </row>
    <row r="106" spans="1:6" ht="26.4" outlineLevel="4" x14ac:dyDescent="0.3">
      <c r="A106" s="17" t="s">
        <v>600</v>
      </c>
      <c r="B106" s="17" t="s">
        <v>39</v>
      </c>
      <c r="C106" s="18" t="s">
        <v>353</v>
      </c>
      <c r="D106" s="9">
        <f>'№ 5  ведомственная'!F441</f>
        <v>1532.6</v>
      </c>
      <c r="E106" s="9">
        <f>'№ 5  ведомственная'!G441</f>
        <v>1280.9000000000001</v>
      </c>
      <c r="F106" s="77"/>
    </row>
    <row r="107" spans="1:6" outlineLevel="4" x14ac:dyDescent="0.3">
      <c r="A107" s="17" t="s">
        <v>617</v>
      </c>
      <c r="B107" s="17"/>
      <c r="C107" s="18" t="s">
        <v>618</v>
      </c>
      <c r="D107" s="9">
        <f>D108</f>
        <v>177.9</v>
      </c>
      <c r="E107" s="9">
        <f t="shared" ref="E107" si="48">E108</f>
        <v>148.69999999999999</v>
      </c>
      <c r="F107" s="77"/>
    </row>
    <row r="108" spans="1:6" ht="26.4" outlineLevel="4" x14ac:dyDescent="0.3">
      <c r="A108" s="17" t="s">
        <v>617</v>
      </c>
      <c r="B108" s="17" t="s">
        <v>39</v>
      </c>
      <c r="C108" s="18" t="s">
        <v>353</v>
      </c>
      <c r="D108" s="9">
        <f>'№ 5  ведомственная'!F439</f>
        <v>177.9</v>
      </c>
      <c r="E108" s="9">
        <f>'№ 5  ведомственная'!G439</f>
        <v>148.69999999999999</v>
      </c>
      <c r="F108" s="77"/>
    </row>
    <row r="109" spans="1:6" ht="26.4" outlineLevel="1" x14ac:dyDescent="0.3">
      <c r="A109" s="17" t="s">
        <v>208</v>
      </c>
      <c r="B109" s="17"/>
      <c r="C109" s="18" t="s">
        <v>497</v>
      </c>
      <c r="D109" s="9">
        <f>D110</f>
        <v>16172.999999999998</v>
      </c>
      <c r="E109" s="9">
        <f t="shared" ref="E109" si="49">E110</f>
        <v>15971.999999999998</v>
      </c>
      <c r="F109" s="77"/>
    </row>
    <row r="110" spans="1:6" ht="26.4" outlineLevel="2" x14ac:dyDescent="0.3">
      <c r="A110" s="17" t="s">
        <v>209</v>
      </c>
      <c r="B110" s="17"/>
      <c r="C110" s="18" t="s">
        <v>498</v>
      </c>
      <c r="D110" s="9">
        <f>D111+D115</f>
        <v>16172.999999999998</v>
      </c>
      <c r="E110" s="9">
        <f t="shared" ref="E110" si="50">E111+E115</f>
        <v>15971.999999999998</v>
      </c>
      <c r="F110" s="77"/>
    </row>
    <row r="111" spans="1:6" ht="26.4" outlineLevel="3" x14ac:dyDescent="0.3">
      <c r="A111" s="17" t="s">
        <v>210</v>
      </c>
      <c r="B111" s="17"/>
      <c r="C111" s="18" t="s">
        <v>499</v>
      </c>
      <c r="D111" s="9">
        <f>D112+D113+D114</f>
        <v>11560.899999999998</v>
      </c>
      <c r="E111" s="9">
        <f t="shared" ref="E111" si="51">E112+E113+E114</f>
        <v>11515.899999999998</v>
      </c>
      <c r="F111" s="77"/>
    </row>
    <row r="112" spans="1:6" ht="52.8" outlineLevel="4" x14ac:dyDescent="0.3">
      <c r="A112" s="17" t="s">
        <v>210</v>
      </c>
      <c r="B112" s="17" t="s">
        <v>6</v>
      </c>
      <c r="C112" s="18" t="s">
        <v>326</v>
      </c>
      <c r="D112" s="9">
        <f>'№ 5  ведомственная'!F447</f>
        <v>9436.9</v>
      </c>
      <c r="E112" s="9">
        <f>'№ 5  ведомственная'!G447</f>
        <v>9400.2999999999993</v>
      </c>
      <c r="F112" s="77"/>
    </row>
    <row r="113" spans="1:6" ht="26.4" outlineLevel="4" x14ac:dyDescent="0.3">
      <c r="A113" s="17" t="s">
        <v>210</v>
      </c>
      <c r="B113" s="17" t="s">
        <v>7</v>
      </c>
      <c r="C113" s="18" t="s">
        <v>327</v>
      </c>
      <c r="D113" s="9">
        <f>'№ 5  ведомственная'!F448</f>
        <v>2118.6999999999998</v>
      </c>
      <c r="E113" s="9">
        <f>'№ 5  ведомственная'!G448</f>
        <v>2110.3000000000002</v>
      </c>
      <c r="F113" s="77"/>
    </row>
    <row r="114" spans="1:6" outlineLevel="4" x14ac:dyDescent="0.3">
      <c r="A114" s="17" t="s">
        <v>210</v>
      </c>
      <c r="B114" s="17" t="s">
        <v>8</v>
      </c>
      <c r="C114" s="18" t="s">
        <v>328</v>
      </c>
      <c r="D114" s="9">
        <f>'№ 5  ведомственная'!F449</f>
        <v>5.3</v>
      </c>
      <c r="E114" s="9">
        <f>'№ 5  ведомственная'!G449</f>
        <v>5.3</v>
      </c>
      <c r="F114" s="77"/>
    </row>
    <row r="115" spans="1:6" ht="26.4" outlineLevel="3" x14ac:dyDescent="0.3">
      <c r="A115" s="17" t="s">
        <v>211</v>
      </c>
      <c r="B115" s="17"/>
      <c r="C115" s="18" t="s">
        <v>500</v>
      </c>
      <c r="D115" s="9">
        <f>D116+D117</f>
        <v>4612.1000000000004</v>
      </c>
      <c r="E115" s="9">
        <f t="shared" ref="E115" si="52">E116+E117</f>
        <v>4456.1000000000004</v>
      </c>
      <c r="F115" s="77"/>
    </row>
    <row r="116" spans="1:6" ht="52.8" outlineLevel="4" x14ac:dyDescent="0.3">
      <c r="A116" s="17" t="s">
        <v>211</v>
      </c>
      <c r="B116" s="17" t="s">
        <v>6</v>
      </c>
      <c r="C116" s="18" t="s">
        <v>326</v>
      </c>
      <c r="D116" s="9">
        <f>'№ 5  ведомственная'!F451</f>
        <v>4448</v>
      </c>
      <c r="E116" s="9">
        <f>'№ 5  ведомственная'!G451</f>
        <v>4329.1000000000004</v>
      </c>
      <c r="F116" s="77"/>
    </row>
    <row r="117" spans="1:6" ht="26.4" outlineLevel="4" x14ac:dyDescent="0.3">
      <c r="A117" s="17" t="s">
        <v>211</v>
      </c>
      <c r="B117" s="17" t="s">
        <v>7</v>
      </c>
      <c r="C117" s="18" t="s">
        <v>327</v>
      </c>
      <c r="D117" s="9">
        <f>'№ 5  ведомственная'!F452</f>
        <v>164.1</v>
      </c>
      <c r="E117" s="9">
        <f>'№ 5  ведомственная'!G452</f>
        <v>127</v>
      </c>
      <c r="F117" s="77"/>
    </row>
    <row r="118" spans="1:6" s="29" customFormat="1" ht="39.6" x14ac:dyDescent="0.3">
      <c r="A118" s="17" t="s">
        <v>227</v>
      </c>
      <c r="B118" s="17"/>
      <c r="C118" s="18" t="s">
        <v>320</v>
      </c>
      <c r="D118" s="9">
        <f>D119+D142+D153</f>
        <v>51272.4</v>
      </c>
      <c r="E118" s="9">
        <f>E119+E142+E153</f>
        <v>48361.400000000009</v>
      </c>
      <c r="F118" s="86"/>
    </row>
    <row r="119" spans="1:6" ht="26.4" outlineLevel="1" x14ac:dyDescent="0.3">
      <c r="A119" s="17" t="s">
        <v>244</v>
      </c>
      <c r="B119" s="17"/>
      <c r="C119" s="18" t="s">
        <v>527</v>
      </c>
      <c r="D119" s="9">
        <f>D120+D131</f>
        <v>40490.400000000001</v>
      </c>
      <c r="E119" s="9">
        <f>E120+E131</f>
        <v>38030.600000000006</v>
      </c>
      <c r="F119" s="77"/>
    </row>
    <row r="120" spans="1:6" outlineLevel="2" x14ac:dyDescent="0.3">
      <c r="A120" s="17" t="s">
        <v>245</v>
      </c>
      <c r="B120" s="17"/>
      <c r="C120" s="18" t="s">
        <v>528</v>
      </c>
      <c r="D120" s="9">
        <f>D123+D127+D121+D129</f>
        <v>14329.199999999999</v>
      </c>
      <c r="E120" s="9">
        <f>E123+E127+E121+E129</f>
        <v>13444.5</v>
      </c>
      <c r="F120" s="77"/>
    </row>
    <row r="121" spans="1:6" ht="39.6" outlineLevel="2" x14ac:dyDescent="0.3">
      <c r="A121" s="17" t="s">
        <v>608</v>
      </c>
      <c r="B121" s="17"/>
      <c r="C121" s="18" t="s">
        <v>624</v>
      </c>
      <c r="D121" s="9">
        <f>D122</f>
        <v>4857.3999999999996</v>
      </c>
      <c r="E121" s="9">
        <f t="shared" ref="E121" si="53">E122</f>
        <v>4857.3999999999996</v>
      </c>
      <c r="F121" s="77"/>
    </row>
    <row r="122" spans="1:6" ht="52.8" outlineLevel="2" x14ac:dyDescent="0.3">
      <c r="A122" s="17" t="s">
        <v>608</v>
      </c>
      <c r="B122" s="17" t="s">
        <v>6</v>
      </c>
      <c r="C122" s="18" t="s">
        <v>326</v>
      </c>
      <c r="D122" s="9">
        <f>'№ 5  ведомственная'!F548</f>
        <v>4857.3999999999996</v>
      </c>
      <c r="E122" s="9">
        <f>'№ 5  ведомственная'!G548</f>
        <v>4857.3999999999996</v>
      </c>
      <c r="F122" s="77"/>
    </row>
    <row r="123" spans="1:6" outlineLevel="3" x14ac:dyDescent="0.3">
      <c r="A123" s="17" t="s">
        <v>246</v>
      </c>
      <c r="B123" s="17"/>
      <c r="C123" s="18" t="s">
        <v>529</v>
      </c>
      <c r="D123" s="9">
        <f>D124+D125+D126</f>
        <v>9322.6999999999989</v>
      </c>
      <c r="E123" s="9">
        <f t="shared" ref="E123" si="54">E124+E125+E126</f>
        <v>8438</v>
      </c>
      <c r="F123" s="77"/>
    </row>
    <row r="124" spans="1:6" ht="52.8" outlineLevel="4" x14ac:dyDescent="0.3">
      <c r="A124" s="17" t="s">
        <v>246</v>
      </c>
      <c r="B124" s="17" t="s">
        <v>6</v>
      </c>
      <c r="C124" s="18" t="s">
        <v>326</v>
      </c>
      <c r="D124" s="9">
        <f>'№ 5  ведомственная'!F550</f>
        <v>5869.1</v>
      </c>
      <c r="E124" s="9">
        <f>'№ 5  ведомственная'!G550</f>
        <v>5434.2</v>
      </c>
      <c r="F124" s="77"/>
    </row>
    <row r="125" spans="1:6" ht="26.4" outlineLevel="4" x14ac:dyDescent="0.3">
      <c r="A125" s="17" t="s">
        <v>246</v>
      </c>
      <c r="B125" s="17" t="s">
        <v>7</v>
      </c>
      <c r="C125" s="18" t="s">
        <v>327</v>
      </c>
      <c r="D125" s="9">
        <f>'№ 5  ведомственная'!F551</f>
        <v>3415.7</v>
      </c>
      <c r="E125" s="9">
        <f>'№ 5  ведомственная'!G551</f>
        <v>2973.3</v>
      </c>
      <c r="F125" s="77"/>
    </row>
    <row r="126" spans="1:6" outlineLevel="4" x14ac:dyDescent="0.3">
      <c r="A126" s="17" t="s">
        <v>246</v>
      </c>
      <c r="B126" s="17" t="s">
        <v>8</v>
      </c>
      <c r="C126" s="18" t="s">
        <v>328</v>
      </c>
      <c r="D126" s="9">
        <f>'№ 5  ведомственная'!F552</f>
        <v>37.9</v>
      </c>
      <c r="E126" s="9">
        <f>'№ 5  ведомственная'!G552</f>
        <v>30.5</v>
      </c>
      <c r="F126" s="77"/>
    </row>
    <row r="127" spans="1:6" ht="26.4" outlineLevel="4" x14ac:dyDescent="0.3">
      <c r="A127" s="17" t="s">
        <v>698</v>
      </c>
      <c r="B127" s="16"/>
      <c r="C127" s="18" t="s">
        <v>553</v>
      </c>
      <c r="D127" s="9">
        <f>D128</f>
        <v>100</v>
      </c>
      <c r="E127" s="9">
        <f t="shared" ref="E127" si="55">E128</f>
        <v>100</v>
      </c>
      <c r="F127" s="77"/>
    </row>
    <row r="128" spans="1:6" ht="26.4" outlineLevel="4" x14ac:dyDescent="0.3">
      <c r="A128" s="17" t="s">
        <v>698</v>
      </c>
      <c r="B128" s="16">
        <v>200</v>
      </c>
      <c r="C128" s="18" t="s">
        <v>327</v>
      </c>
      <c r="D128" s="9">
        <f>'№ 5  ведомственная'!F554</f>
        <v>100</v>
      </c>
      <c r="E128" s="9">
        <f>'№ 5  ведомственная'!G554</f>
        <v>100</v>
      </c>
      <c r="F128" s="77"/>
    </row>
    <row r="129" spans="1:11" ht="39.6" outlineLevel="4" x14ac:dyDescent="0.3">
      <c r="A129" s="17" t="s">
        <v>612</v>
      </c>
      <c r="B129" s="16"/>
      <c r="C129" s="18" t="s">
        <v>611</v>
      </c>
      <c r="D129" s="9">
        <f>D130</f>
        <v>49.1</v>
      </c>
      <c r="E129" s="9">
        <f t="shared" ref="E129" si="56">E130</f>
        <v>49.1</v>
      </c>
      <c r="F129" s="77"/>
    </row>
    <row r="130" spans="1:11" ht="52.8" outlineLevel="4" x14ac:dyDescent="0.3">
      <c r="A130" s="17" t="s">
        <v>612</v>
      </c>
      <c r="B130" s="16" t="s">
        <v>6</v>
      </c>
      <c r="C130" s="18" t="s">
        <v>326</v>
      </c>
      <c r="D130" s="9">
        <f>'№ 5  ведомственная'!F556</f>
        <v>49.1</v>
      </c>
      <c r="E130" s="9">
        <f>'№ 5  ведомственная'!G556</f>
        <v>49.1</v>
      </c>
      <c r="F130" s="77"/>
    </row>
    <row r="131" spans="1:11" ht="26.4" outlineLevel="2" x14ac:dyDescent="0.3">
      <c r="A131" s="17" t="s">
        <v>247</v>
      </c>
      <c r="B131" s="17"/>
      <c r="C131" s="18" t="s">
        <v>530</v>
      </c>
      <c r="D131" s="9">
        <f>D134+D136+D140+D138+D132</f>
        <v>26161.200000000001</v>
      </c>
      <c r="E131" s="9">
        <f>E134+E136+E140+E138+E132</f>
        <v>24586.100000000002</v>
      </c>
      <c r="F131" s="77"/>
    </row>
    <row r="132" spans="1:11" ht="26.4" outlineLevel="2" x14ac:dyDescent="0.3">
      <c r="A132" s="17" t="s">
        <v>725</v>
      </c>
      <c r="B132" s="16"/>
      <c r="C132" s="18" t="s">
        <v>726</v>
      </c>
      <c r="D132" s="9">
        <f>D133</f>
        <v>250</v>
      </c>
      <c r="E132" s="9">
        <f t="shared" ref="E132" si="57">E133</f>
        <v>250</v>
      </c>
      <c r="F132" s="77"/>
    </row>
    <row r="133" spans="1:11" ht="26.4" outlineLevel="2" x14ac:dyDescent="0.3">
      <c r="A133" s="17" t="s">
        <v>725</v>
      </c>
      <c r="B133" s="16" t="s">
        <v>39</v>
      </c>
      <c r="C133" s="18" t="s">
        <v>353</v>
      </c>
      <c r="D133" s="9">
        <f>'№ 5  ведомственная'!F565</f>
        <v>250</v>
      </c>
      <c r="E133" s="9">
        <f>'№ 5  ведомственная'!G565</f>
        <v>250</v>
      </c>
      <c r="F133" s="77"/>
    </row>
    <row r="134" spans="1:11" ht="39.6" outlineLevel="2" x14ac:dyDescent="0.3">
      <c r="A134" s="17" t="s">
        <v>609</v>
      </c>
      <c r="B134" s="17"/>
      <c r="C134" s="18" t="s">
        <v>624</v>
      </c>
      <c r="D134" s="9">
        <f>D135</f>
        <v>6375.2000000000007</v>
      </c>
      <c r="E134" s="9">
        <f t="shared" ref="E134" si="58">E135</f>
        <v>6375.2</v>
      </c>
      <c r="F134" s="77"/>
    </row>
    <row r="135" spans="1:11" ht="26.4" outlineLevel="2" x14ac:dyDescent="0.3">
      <c r="A135" s="17" t="s">
        <v>609</v>
      </c>
      <c r="B135" s="17" t="s">
        <v>39</v>
      </c>
      <c r="C135" s="18" t="s">
        <v>353</v>
      </c>
      <c r="D135" s="9">
        <f>'№ 5  ведомственная'!F559</f>
        <v>6375.2000000000007</v>
      </c>
      <c r="E135" s="9">
        <f>'№ 5  ведомственная'!G559</f>
        <v>6375.2</v>
      </c>
      <c r="F135" s="77"/>
    </row>
    <row r="136" spans="1:11" ht="26.4" outlineLevel="3" x14ac:dyDescent="0.3">
      <c r="A136" s="17" t="s">
        <v>248</v>
      </c>
      <c r="B136" s="17"/>
      <c r="C136" s="18" t="s">
        <v>531</v>
      </c>
      <c r="D136" s="9">
        <f>D137</f>
        <v>19214.599999999999</v>
      </c>
      <c r="E136" s="9">
        <f t="shared" ref="E136" si="59">E137</f>
        <v>17639.5</v>
      </c>
      <c r="F136" s="77"/>
    </row>
    <row r="137" spans="1:11" ht="26.4" outlineLevel="4" x14ac:dyDescent="0.3">
      <c r="A137" s="17" t="s">
        <v>248</v>
      </c>
      <c r="B137" s="17" t="s">
        <v>39</v>
      </c>
      <c r="C137" s="18" t="s">
        <v>353</v>
      </c>
      <c r="D137" s="9">
        <f>'№ 5  ведомственная'!F561</f>
        <v>19214.599999999999</v>
      </c>
      <c r="E137" s="9">
        <f>'№ 5  ведомственная'!G561</f>
        <v>17639.5</v>
      </c>
      <c r="F137" s="77"/>
      <c r="K137" s="24" t="s">
        <v>691</v>
      </c>
    </row>
    <row r="138" spans="1:11" ht="39.6" outlineLevel="4" x14ac:dyDescent="0.3">
      <c r="A138" s="17" t="s">
        <v>687</v>
      </c>
      <c r="B138" s="16"/>
      <c r="C138" s="18" t="s">
        <v>688</v>
      </c>
      <c r="D138" s="9">
        <f>D139</f>
        <v>257</v>
      </c>
      <c r="E138" s="9">
        <f t="shared" ref="E138" si="60">E139</f>
        <v>257</v>
      </c>
      <c r="F138" s="77"/>
    </row>
    <row r="139" spans="1:11" ht="26.4" outlineLevel="4" x14ac:dyDescent="0.3">
      <c r="A139" s="17" t="s">
        <v>687</v>
      </c>
      <c r="B139" s="16"/>
      <c r="C139" s="18" t="s">
        <v>353</v>
      </c>
      <c r="D139" s="9">
        <f>'№ 5  ведомственная'!F563</f>
        <v>257</v>
      </c>
      <c r="E139" s="9">
        <f>'№ 5  ведомственная'!G563</f>
        <v>257</v>
      </c>
      <c r="F139" s="77"/>
    </row>
    <row r="140" spans="1:11" ht="39.6" outlineLevel="4" x14ac:dyDescent="0.3">
      <c r="A140" s="17" t="s">
        <v>613</v>
      </c>
      <c r="B140" s="16"/>
      <c r="C140" s="18" t="s">
        <v>611</v>
      </c>
      <c r="D140" s="9">
        <f>D141</f>
        <v>64.400000000000006</v>
      </c>
      <c r="E140" s="9">
        <f t="shared" ref="E140" si="61">E141</f>
        <v>64.400000000000006</v>
      </c>
      <c r="F140" s="77"/>
    </row>
    <row r="141" spans="1:11" ht="26.4" outlineLevel="4" x14ac:dyDescent="0.3">
      <c r="A141" s="17" t="s">
        <v>613</v>
      </c>
      <c r="B141" s="16">
        <v>600</v>
      </c>
      <c r="C141" s="18" t="s">
        <v>353</v>
      </c>
      <c r="D141" s="9">
        <f>'№ 5  ведомственная'!F567</f>
        <v>64.400000000000006</v>
      </c>
      <c r="E141" s="9">
        <f>'№ 5  ведомственная'!G567</f>
        <v>64.400000000000006</v>
      </c>
      <c r="F141" s="77"/>
    </row>
    <row r="142" spans="1:11" ht="39.6" outlineLevel="1" x14ac:dyDescent="0.3">
      <c r="A142" s="17" t="s">
        <v>228</v>
      </c>
      <c r="B142" s="17"/>
      <c r="C142" s="18" t="s">
        <v>511</v>
      </c>
      <c r="D142" s="9">
        <f>D143+D150</f>
        <v>6955.0999999999985</v>
      </c>
      <c r="E142" s="9">
        <f>E143+E150</f>
        <v>6535.3</v>
      </c>
      <c r="F142" s="77"/>
    </row>
    <row r="143" spans="1:11" ht="26.4" outlineLevel="2" x14ac:dyDescent="0.3">
      <c r="A143" s="17" t="s">
        <v>229</v>
      </c>
      <c r="B143" s="17"/>
      <c r="C143" s="18" t="s">
        <v>512</v>
      </c>
      <c r="D143" s="9">
        <f>D146+D144+D148</f>
        <v>6655.0999999999985</v>
      </c>
      <c r="E143" s="9">
        <f>E146+E144+E148</f>
        <v>6235.3</v>
      </c>
      <c r="F143" s="77"/>
    </row>
    <row r="144" spans="1:11" ht="39.6" outlineLevel="2" x14ac:dyDescent="0.3">
      <c r="A144" s="17" t="s">
        <v>606</v>
      </c>
      <c r="B144" s="17"/>
      <c r="C144" s="18" t="s">
        <v>607</v>
      </c>
      <c r="D144" s="9">
        <f>D145</f>
        <v>886.69999999999993</v>
      </c>
      <c r="E144" s="9">
        <f t="shared" ref="E144" si="62">E145</f>
        <v>886.7</v>
      </c>
      <c r="F144" s="77"/>
    </row>
    <row r="145" spans="1:6" ht="26.4" outlineLevel="2" x14ac:dyDescent="0.3">
      <c r="A145" s="17" t="s">
        <v>606</v>
      </c>
      <c r="B145" s="17" t="s">
        <v>39</v>
      </c>
      <c r="C145" s="18" t="s">
        <v>353</v>
      </c>
      <c r="D145" s="9">
        <f>'№ 5  ведомственная'!F508</f>
        <v>886.69999999999993</v>
      </c>
      <c r="E145" s="9">
        <f>'№ 5  ведомственная'!G508</f>
        <v>886.7</v>
      </c>
      <c r="F145" s="77"/>
    </row>
    <row r="146" spans="1:6" ht="39.6" outlineLevel="3" x14ac:dyDescent="0.3">
      <c r="A146" s="17" t="s">
        <v>230</v>
      </c>
      <c r="B146" s="17"/>
      <c r="C146" s="18" t="s">
        <v>513</v>
      </c>
      <c r="D146" s="9">
        <f>D147</f>
        <v>5760.0999999999985</v>
      </c>
      <c r="E146" s="9">
        <f t="shared" ref="E146" si="63">E147</f>
        <v>5340.3</v>
      </c>
      <c r="F146" s="77"/>
    </row>
    <row r="147" spans="1:6" ht="26.4" outlineLevel="4" x14ac:dyDescent="0.3">
      <c r="A147" s="17" t="s">
        <v>230</v>
      </c>
      <c r="B147" s="17" t="s">
        <v>39</v>
      </c>
      <c r="C147" s="18" t="s">
        <v>353</v>
      </c>
      <c r="D147" s="9">
        <f>'№ 5  ведомственная'!F510</f>
        <v>5760.0999999999985</v>
      </c>
      <c r="E147" s="9">
        <f>'№ 5  ведомственная'!G510</f>
        <v>5340.3</v>
      </c>
      <c r="F147" s="77"/>
    </row>
    <row r="148" spans="1:6" ht="39.6" outlineLevel="4" x14ac:dyDescent="0.3">
      <c r="A148" s="56" t="s">
        <v>616</v>
      </c>
      <c r="B148" s="57"/>
      <c r="C148" s="59" t="s">
        <v>614</v>
      </c>
      <c r="D148" s="9">
        <f>D149</f>
        <v>8.2999999999999989</v>
      </c>
      <c r="E148" s="9">
        <f t="shared" ref="E148" si="64">E149</f>
        <v>8.3000000000000007</v>
      </c>
      <c r="F148" s="77"/>
    </row>
    <row r="149" spans="1:6" ht="26.4" outlineLevel="4" x14ac:dyDescent="0.3">
      <c r="A149" s="17" t="s">
        <v>616</v>
      </c>
      <c r="B149" s="16" t="s">
        <v>39</v>
      </c>
      <c r="C149" s="18" t="s">
        <v>353</v>
      </c>
      <c r="D149" s="9">
        <f>'№ 5  ведомственная'!F512</f>
        <v>8.2999999999999989</v>
      </c>
      <c r="E149" s="9">
        <f>'№ 5  ведомственная'!G512</f>
        <v>8.3000000000000007</v>
      </c>
      <c r="F149" s="77"/>
    </row>
    <row r="150" spans="1:6" ht="26.4" outlineLevel="4" x14ac:dyDescent="0.3">
      <c r="A150" s="17" t="s">
        <v>700</v>
      </c>
      <c r="B150" s="16"/>
      <c r="C150" s="59" t="s">
        <v>701</v>
      </c>
      <c r="D150" s="9">
        <f>D151</f>
        <v>300</v>
      </c>
      <c r="E150" s="9">
        <f t="shared" ref="E150" si="65">E151</f>
        <v>300</v>
      </c>
      <c r="F150" s="77"/>
    </row>
    <row r="151" spans="1:6" outlineLevel="4" x14ac:dyDescent="0.3">
      <c r="A151" s="17" t="s">
        <v>696</v>
      </c>
      <c r="B151" s="16"/>
      <c r="C151" s="59" t="s">
        <v>697</v>
      </c>
      <c r="D151" s="9">
        <f>D152</f>
        <v>300</v>
      </c>
      <c r="E151" s="9">
        <f t="shared" ref="E151" si="66">E152</f>
        <v>300</v>
      </c>
      <c r="F151" s="77"/>
    </row>
    <row r="152" spans="1:6" ht="26.4" outlineLevel="4" x14ac:dyDescent="0.3">
      <c r="A152" s="17" t="s">
        <v>696</v>
      </c>
      <c r="B152" s="16">
        <v>600</v>
      </c>
      <c r="C152" s="59" t="s">
        <v>586</v>
      </c>
      <c r="D152" s="9">
        <f>'№ 5  ведомственная'!F515</f>
        <v>300</v>
      </c>
      <c r="E152" s="9">
        <f>'№ 5  ведомственная'!G515</f>
        <v>300</v>
      </c>
      <c r="F152" s="77"/>
    </row>
    <row r="153" spans="1:6" ht="39.6" outlineLevel="1" x14ac:dyDescent="0.3">
      <c r="A153" s="17" t="s">
        <v>250</v>
      </c>
      <c r="B153" s="17"/>
      <c r="C153" s="18" t="s">
        <v>554</v>
      </c>
      <c r="D153" s="9">
        <f>D154</f>
        <v>3826.9</v>
      </c>
      <c r="E153" s="9">
        <f t="shared" ref="E153" si="67">E154</f>
        <v>3795.4999999999995</v>
      </c>
      <c r="F153" s="77"/>
    </row>
    <row r="154" spans="1:6" ht="26.4" outlineLevel="3" x14ac:dyDescent="0.3">
      <c r="A154" s="17" t="s">
        <v>251</v>
      </c>
      <c r="B154" s="17"/>
      <c r="C154" s="18" t="s">
        <v>532</v>
      </c>
      <c r="D154" s="9">
        <f>D155+D156+D157</f>
        <v>3826.9</v>
      </c>
      <c r="E154" s="9">
        <f>E155+E156+E157</f>
        <v>3795.4999999999995</v>
      </c>
      <c r="F154" s="77"/>
    </row>
    <row r="155" spans="1:6" ht="52.8" outlineLevel="4" x14ac:dyDescent="0.3">
      <c r="A155" s="17" t="s">
        <v>251</v>
      </c>
      <c r="B155" s="17" t="s">
        <v>6</v>
      </c>
      <c r="C155" s="18" t="s">
        <v>326</v>
      </c>
      <c r="D155" s="9">
        <f>'№ 5  ведомственная'!F572</f>
        <v>3610.7999999999997</v>
      </c>
      <c r="E155" s="9">
        <f>'№ 5  ведомственная'!G572</f>
        <v>3598.2</v>
      </c>
      <c r="F155" s="77"/>
    </row>
    <row r="156" spans="1:6" ht="26.4" outlineLevel="4" x14ac:dyDescent="0.3">
      <c r="A156" s="17" t="s">
        <v>251</v>
      </c>
      <c r="B156" s="17" t="s">
        <v>7</v>
      </c>
      <c r="C156" s="18" t="s">
        <v>327</v>
      </c>
      <c r="D156" s="9">
        <f>'№ 5  ведомственная'!F573</f>
        <v>214.8</v>
      </c>
      <c r="E156" s="9">
        <f>'№ 5  ведомственная'!G573</f>
        <v>191.1</v>
      </c>
      <c r="F156" s="77"/>
    </row>
    <row r="157" spans="1:6" outlineLevel="4" x14ac:dyDescent="0.3">
      <c r="A157" s="17" t="s">
        <v>251</v>
      </c>
      <c r="B157" s="17" t="s">
        <v>8</v>
      </c>
      <c r="C157" s="18" t="s">
        <v>328</v>
      </c>
      <c r="D157" s="9">
        <f>'№ 5  ведомственная'!F574</f>
        <v>1.3</v>
      </c>
      <c r="E157" s="9">
        <f>'№ 5  ведомственная'!G574</f>
        <v>6.2</v>
      </c>
      <c r="F157" s="77"/>
    </row>
    <row r="158" spans="1:6" s="29" customFormat="1" ht="39.6" x14ac:dyDescent="0.3">
      <c r="A158" s="17" t="s">
        <v>253</v>
      </c>
      <c r="B158" s="17"/>
      <c r="C158" s="18" t="s">
        <v>323</v>
      </c>
      <c r="D158" s="9">
        <f>D159+D181</f>
        <v>6776.9</v>
      </c>
      <c r="E158" s="9">
        <f>E159+E181</f>
        <v>4720.8999999999996</v>
      </c>
      <c r="F158" s="86"/>
    </row>
    <row r="159" spans="1:6" ht="26.4" outlineLevel="1" x14ac:dyDescent="0.3">
      <c r="A159" s="17" t="s">
        <v>254</v>
      </c>
      <c r="B159" s="17"/>
      <c r="C159" s="18" t="s">
        <v>533</v>
      </c>
      <c r="D159" s="9">
        <f>D160+D164+D168+D176+D171</f>
        <v>4879</v>
      </c>
      <c r="E159" s="9">
        <f>E160+E164+E168+E176+E171</f>
        <v>3074.6</v>
      </c>
      <c r="F159" s="77"/>
    </row>
    <row r="160" spans="1:6" ht="66" outlineLevel="2" x14ac:dyDescent="0.3">
      <c r="A160" s="17" t="s">
        <v>255</v>
      </c>
      <c r="B160" s="17"/>
      <c r="C160" s="18" t="s">
        <v>534</v>
      </c>
      <c r="D160" s="9">
        <f>D161</f>
        <v>500.8</v>
      </c>
      <c r="E160" s="9">
        <f>E161</f>
        <v>496.9</v>
      </c>
      <c r="F160" s="77"/>
    </row>
    <row r="161" spans="1:6" ht="79.2" outlineLevel="3" x14ac:dyDescent="0.3">
      <c r="A161" s="17" t="s">
        <v>256</v>
      </c>
      <c r="B161" s="17"/>
      <c r="C161" s="18" t="s">
        <v>535</v>
      </c>
      <c r="D161" s="9">
        <f>D162+D163</f>
        <v>500.8</v>
      </c>
      <c r="E161" s="9">
        <f t="shared" ref="E161" si="68">E162+E163</f>
        <v>496.9</v>
      </c>
      <c r="F161" s="77"/>
    </row>
    <row r="162" spans="1:6" ht="52.8" outlineLevel="4" x14ac:dyDescent="0.3">
      <c r="A162" s="17" t="s">
        <v>256</v>
      </c>
      <c r="B162" s="17" t="s">
        <v>6</v>
      </c>
      <c r="C162" s="18" t="s">
        <v>326</v>
      </c>
      <c r="D162" s="9">
        <f>'№ 5  ведомственная'!F589</f>
        <v>5.2</v>
      </c>
      <c r="E162" s="9">
        <f>'№ 5  ведомственная'!G589</f>
        <v>4</v>
      </c>
      <c r="F162" s="77"/>
    </row>
    <row r="163" spans="1:6" ht="26.4" outlineLevel="4" x14ac:dyDescent="0.3">
      <c r="A163" s="17" t="s">
        <v>256</v>
      </c>
      <c r="B163" s="17" t="s">
        <v>7</v>
      </c>
      <c r="C163" s="18" t="s">
        <v>327</v>
      </c>
      <c r="D163" s="9">
        <f>'№ 5  ведомственная'!F590</f>
        <v>495.6</v>
      </c>
      <c r="E163" s="9">
        <f>'№ 5  ведомственная'!G590</f>
        <v>492.9</v>
      </c>
      <c r="F163" s="77"/>
    </row>
    <row r="164" spans="1:6" ht="39.6" outlineLevel="2" x14ac:dyDescent="0.3">
      <c r="A164" s="17" t="s">
        <v>257</v>
      </c>
      <c r="B164" s="17"/>
      <c r="C164" s="18" t="s">
        <v>537</v>
      </c>
      <c r="D164" s="9">
        <f>D165</f>
        <v>1224.0999999999999</v>
      </c>
      <c r="E164" s="9">
        <f t="shared" ref="E164" si="69">E165</f>
        <v>1177.5999999999999</v>
      </c>
      <c r="F164" s="77"/>
    </row>
    <row r="165" spans="1:6" ht="26.4" outlineLevel="3" x14ac:dyDescent="0.3">
      <c r="A165" s="17" t="s">
        <v>258</v>
      </c>
      <c r="B165" s="17"/>
      <c r="C165" s="18" t="s">
        <v>538</v>
      </c>
      <c r="D165" s="9">
        <f>D166+D167</f>
        <v>1224.0999999999999</v>
      </c>
      <c r="E165" s="9">
        <f t="shared" ref="E165" si="70">E166+E167</f>
        <v>1177.5999999999999</v>
      </c>
      <c r="F165" s="77"/>
    </row>
    <row r="166" spans="1:6" ht="52.8" outlineLevel="4" x14ac:dyDescent="0.3">
      <c r="A166" s="17" t="s">
        <v>258</v>
      </c>
      <c r="B166" s="17" t="s">
        <v>6</v>
      </c>
      <c r="C166" s="18" t="s">
        <v>326</v>
      </c>
      <c r="D166" s="9">
        <f>'№ 5  ведомственная'!F593</f>
        <v>409.5</v>
      </c>
      <c r="E166" s="9">
        <f>'№ 5  ведомственная'!G593</f>
        <v>408.7</v>
      </c>
      <c r="F166" s="77"/>
    </row>
    <row r="167" spans="1:6" ht="26.4" outlineLevel="4" x14ac:dyDescent="0.3">
      <c r="A167" s="17" t="s">
        <v>258</v>
      </c>
      <c r="B167" s="17" t="s">
        <v>7</v>
      </c>
      <c r="C167" s="18" t="s">
        <v>327</v>
      </c>
      <c r="D167" s="9">
        <f>'№ 5  ведомственная'!F594</f>
        <v>814.6</v>
      </c>
      <c r="E167" s="9">
        <f>'№ 5  ведомственная'!G594</f>
        <v>768.9</v>
      </c>
      <c r="F167" s="77"/>
    </row>
    <row r="168" spans="1:6" ht="26.4" outlineLevel="4" x14ac:dyDescent="0.3">
      <c r="A168" s="17" t="s">
        <v>259</v>
      </c>
      <c r="B168" s="16"/>
      <c r="C168" s="18" t="s">
        <v>587</v>
      </c>
      <c r="D168" s="9">
        <f>D169</f>
        <v>5.0999999999999996</v>
      </c>
      <c r="E168" s="9">
        <f t="shared" ref="E168" si="71">E169</f>
        <v>5.0999999999999996</v>
      </c>
      <c r="F168" s="77"/>
    </row>
    <row r="169" spans="1:6" outlineLevel="4" x14ac:dyDescent="0.3">
      <c r="A169" s="17" t="s">
        <v>260</v>
      </c>
      <c r="B169" s="16"/>
      <c r="C169" s="18" t="s">
        <v>588</v>
      </c>
      <c r="D169" s="9">
        <f>D170</f>
        <v>5.0999999999999996</v>
      </c>
      <c r="E169" s="9">
        <f t="shared" ref="E169" si="72">E170</f>
        <v>5.0999999999999996</v>
      </c>
      <c r="F169" s="77"/>
    </row>
    <row r="170" spans="1:6" ht="26.4" outlineLevel="4" x14ac:dyDescent="0.3">
      <c r="A170" s="17" t="s">
        <v>260</v>
      </c>
      <c r="B170" s="16">
        <v>200</v>
      </c>
      <c r="C170" s="18" t="s">
        <v>327</v>
      </c>
      <c r="D170" s="9">
        <f>'№ 5  ведомственная'!F597</f>
        <v>5.0999999999999996</v>
      </c>
      <c r="E170" s="9">
        <f>'№ 5  ведомственная'!G597</f>
        <v>5.0999999999999996</v>
      </c>
      <c r="F170" s="77"/>
    </row>
    <row r="171" spans="1:6" ht="26.4" outlineLevel="4" x14ac:dyDescent="0.3">
      <c r="A171" s="17" t="s">
        <v>703</v>
      </c>
      <c r="B171" s="16"/>
      <c r="C171" s="18" t="s">
        <v>705</v>
      </c>
      <c r="D171" s="9">
        <f>D174+D172</f>
        <v>1733</v>
      </c>
      <c r="E171" s="9">
        <f>E174+E172</f>
        <v>0</v>
      </c>
      <c r="F171" s="77"/>
    </row>
    <row r="172" spans="1:6" ht="52.8" outlineLevel="4" x14ac:dyDescent="0.3">
      <c r="A172" s="17" t="s">
        <v>761</v>
      </c>
      <c r="B172" s="16"/>
      <c r="C172" s="18" t="s">
        <v>743</v>
      </c>
      <c r="D172" s="9">
        <f>D173</f>
        <v>1500</v>
      </c>
      <c r="E172" s="9">
        <f t="shared" ref="E172" si="73">E173</f>
        <v>0</v>
      </c>
      <c r="F172" s="77"/>
    </row>
    <row r="173" spans="1:6" ht="26.4" outlineLevel="4" x14ac:dyDescent="0.3">
      <c r="A173" s="17" t="s">
        <v>761</v>
      </c>
      <c r="B173" s="16">
        <v>200</v>
      </c>
      <c r="C173" s="18" t="s">
        <v>327</v>
      </c>
      <c r="D173" s="9">
        <f>'№ 5  ведомственная'!F581</f>
        <v>1500</v>
      </c>
      <c r="E173" s="9">
        <f>'№ 5  ведомственная'!G581</f>
        <v>0</v>
      </c>
      <c r="F173" s="77"/>
    </row>
    <row r="174" spans="1:6" ht="66" outlineLevel="4" x14ac:dyDescent="0.3">
      <c r="A174" s="17" t="s">
        <v>762</v>
      </c>
      <c r="B174" s="16"/>
      <c r="C174" s="18" t="s">
        <v>706</v>
      </c>
      <c r="D174" s="9">
        <f>D175</f>
        <v>233</v>
      </c>
      <c r="E174" s="9">
        <f t="shared" ref="E174" si="74">E175</f>
        <v>0</v>
      </c>
      <c r="F174" s="77"/>
    </row>
    <row r="175" spans="1:6" ht="26.4" outlineLevel="4" x14ac:dyDescent="0.3">
      <c r="A175" s="17" t="s">
        <v>762</v>
      </c>
      <c r="B175" s="16">
        <v>200</v>
      </c>
      <c r="C175" s="18" t="s">
        <v>327</v>
      </c>
      <c r="D175" s="9">
        <f>'№ 5  ведомственная'!F583</f>
        <v>233</v>
      </c>
      <c r="E175" s="9">
        <f>'№ 5  ведомственная'!G583</f>
        <v>0</v>
      </c>
      <c r="F175" s="77"/>
    </row>
    <row r="176" spans="1:6" ht="26.4" outlineLevel="4" x14ac:dyDescent="0.3">
      <c r="A176" s="74" t="s">
        <v>664</v>
      </c>
      <c r="B176" s="75"/>
      <c r="C176" s="18" t="s">
        <v>665</v>
      </c>
      <c r="D176" s="9">
        <f>D179+D177</f>
        <v>1416</v>
      </c>
      <c r="E176" s="9">
        <f t="shared" ref="E176" si="75">E179+E177</f>
        <v>1395</v>
      </c>
      <c r="F176" s="77"/>
    </row>
    <row r="177" spans="1:6" ht="39.6" outlineLevel="4" x14ac:dyDescent="0.3">
      <c r="A177" s="74" t="s">
        <v>721</v>
      </c>
      <c r="B177" s="75"/>
      <c r="C177" s="18" t="s">
        <v>722</v>
      </c>
      <c r="D177" s="9">
        <f>D178</f>
        <v>1116</v>
      </c>
      <c r="E177" s="9">
        <f t="shared" ref="E177" si="76">E178</f>
        <v>1116</v>
      </c>
      <c r="F177" s="77"/>
    </row>
    <row r="178" spans="1:6" ht="26.4" outlineLevel="4" x14ac:dyDescent="0.3">
      <c r="A178" s="74" t="s">
        <v>721</v>
      </c>
      <c r="B178" s="74">
        <v>200</v>
      </c>
      <c r="C178" s="18" t="s">
        <v>327</v>
      </c>
      <c r="D178" s="9">
        <f>'№ 5  ведомственная'!F600</f>
        <v>1116</v>
      </c>
      <c r="E178" s="9">
        <f>'№ 5  ведомственная'!G600</f>
        <v>1116</v>
      </c>
      <c r="F178" s="77"/>
    </row>
    <row r="179" spans="1:6" ht="26.4" outlineLevel="4" x14ac:dyDescent="0.3">
      <c r="A179" s="74" t="s">
        <v>678</v>
      </c>
      <c r="B179" s="75"/>
      <c r="C179" s="18" t="s">
        <v>666</v>
      </c>
      <c r="D179" s="9">
        <f>D180</f>
        <v>300</v>
      </c>
      <c r="E179" s="9">
        <f t="shared" ref="E179" si="77">E180</f>
        <v>279</v>
      </c>
      <c r="F179" s="77"/>
    </row>
    <row r="180" spans="1:6" ht="26.4" outlineLevel="4" x14ac:dyDescent="0.3">
      <c r="A180" s="74" t="s">
        <v>678</v>
      </c>
      <c r="B180" s="74">
        <v>200</v>
      </c>
      <c r="C180" s="18" t="s">
        <v>327</v>
      </c>
      <c r="D180" s="9">
        <f>'№ 5  ведомственная'!F602</f>
        <v>300</v>
      </c>
      <c r="E180" s="9">
        <f>'№ 5  ведомственная'!G602</f>
        <v>279</v>
      </c>
      <c r="F180" s="77"/>
    </row>
    <row r="181" spans="1:6" ht="26.4" outlineLevel="1" x14ac:dyDescent="0.3">
      <c r="A181" s="17" t="s">
        <v>261</v>
      </c>
      <c r="B181" s="17"/>
      <c r="C181" s="18" t="s">
        <v>541</v>
      </c>
      <c r="D181" s="9">
        <f>D182</f>
        <v>1897.8999999999999</v>
      </c>
      <c r="E181" s="9">
        <f t="shared" ref="E181:E182" si="78">E182</f>
        <v>1646.3000000000002</v>
      </c>
      <c r="F181" s="77"/>
    </row>
    <row r="182" spans="1:6" ht="26.4" outlineLevel="2" x14ac:dyDescent="0.3">
      <c r="A182" s="17" t="s">
        <v>262</v>
      </c>
      <c r="B182" s="17"/>
      <c r="C182" s="18" t="s">
        <v>542</v>
      </c>
      <c r="D182" s="9">
        <f>D183</f>
        <v>1897.8999999999999</v>
      </c>
      <c r="E182" s="9">
        <f t="shared" si="78"/>
        <v>1646.3000000000002</v>
      </c>
      <c r="F182" s="77"/>
    </row>
    <row r="183" spans="1:6" ht="26.4" outlineLevel="3" x14ac:dyDescent="0.3">
      <c r="A183" s="17" t="s">
        <v>263</v>
      </c>
      <c r="B183" s="17"/>
      <c r="C183" s="18" t="s">
        <v>543</v>
      </c>
      <c r="D183" s="9">
        <f>D184+D185+D186</f>
        <v>1897.8999999999999</v>
      </c>
      <c r="E183" s="9">
        <f t="shared" ref="E183" si="79">E184+E185+E186</f>
        <v>1646.3000000000002</v>
      </c>
      <c r="F183" s="77"/>
    </row>
    <row r="184" spans="1:6" ht="52.8" outlineLevel="4" x14ac:dyDescent="0.3">
      <c r="A184" s="17" t="s">
        <v>263</v>
      </c>
      <c r="B184" s="17" t="s">
        <v>6</v>
      </c>
      <c r="C184" s="18" t="s">
        <v>326</v>
      </c>
      <c r="D184" s="9">
        <f>'№ 5  ведомственная'!F606</f>
        <v>949</v>
      </c>
      <c r="E184" s="9">
        <f>'№ 5  ведомственная'!G606</f>
        <v>920.2</v>
      </c>
      <c r="F184" s="77"/>
    </row>
    <row r="185" spans="1:6" ht="26.4" outlineLevel="4" x14ac:dyDescent="0.3">
      <c r="A185" s="17" t="s">
        <v>263</v>
      </c>
      <c r="B185" s="17" t="s">
        <v>7</v>
      </c>
      <c r="C185" s="18" t="s">
        <v>327</v>
      </c>
      <c r="D185" s="9">
        <f>'№ 5  ведомственная'!F607</f>
        <v>675.1</v>
      </c>
      <c r="E185" s="9">
        <f>'№ 5  ведомственная'!G607</f>
        <v>553.70000000000005</v>
      </c>
      <c r="F185" s="77"/>
    </row>
    <row r="186" spans="1:6" outlineLevel="4" x14ac:dyDescent="0.3">
      <c r="A186" s="17" t="s">
        <v>263</v>
      </c>
      <c r="B186" s="16">
        <v>800</v>
      </c>
      <c r="C186" s="18" t="s">
        <v>328</v>
      </c>
      <c r="D186" s="9">
        <f>'№ 5  ведомственная'!F608</f>
        <v>273.8</v>
      </c>
      <c r="E186" s="9">
        <f>'№ 5  ведомственная'!G608</f>
        <v>172.4</v>
      </c>
      <c r="F186" s="77"/>
    </row>
    <row r="187" spans="1:6" s="29" customFormat="1" ht="39.6" x14ac:dyDescent="0.3">
      <c r="A187" s="17" t="s">
        <v>143</v>
      </c>
      <c r="B187" s="17"/>
      <c r="C187" s="18" t="s">
        <v>305</v>
      </c>
      <c r="D187" s="9">
        <f>D188</f>
        <v>100</v>
      </c>
      <c r="E187" s="9">
        <f t="shared" ref="E187:E190" si="80">E188</f>
        <v>0</v>
      </c>
      <c r="F187" s="86"/>
    </row>
    <row r="188" spans="1:6" ht="26.4" outlineLevel="1" x14ac:dyDescent="0.3">
      <c r="A188" s="17" t="s">
        <v>144</v>
      </c>
      <c r="B188" s="17"/>
      <c r="C188" s="18" t="s">
        <v>449</v>
      </c>
      <c r="D188" s="9">
        <f>D189</f>
        <v>100</v>
      </c>
      <c r="E188" s="9">
        <f t="shared" si="80"/>
        <v>0</v>
      </c>
      <c r="F188" s="77"/>
    </row>
    <row r="189" spans="1:6" ht="26.4" outlineLevel="2" x14ac:dyDescent="0.3">
      <c r="A189" s="17" t="s">
        <v>145</v>
      </c>
      <c r="B189" s="17"/>
      <c r="C189" s="18" t="s">
        <v>450</v>
      </c>
      <c r="D189" s="9">
        <f>D190</f>
        <v>100</v>
      </c>
      <c r="E189" s="9">
        <f t="shared" si="80"/>
        <v>0</v>
      </c>
      <c r="F189" s="77"/>
    </row>
    <row r="190" spans="1:6" ht="26.4" outlineLevel="3" x14ac:dyDescent="0.3">
      <c r="A190" s="17" t="s">
        <v>146</v>
      </c>
      <c r="B190" s="17"/>
      <c r="C190" s="18" t="s">
        <v>451</v>
      </c>
      <c r="D190" s="9">
        <f>D191</f>
        <v>100</v>
      </c>
      <c r="E190" s="9">
        <f t="shared" si="80"/>
        <v>0</v>
      </c>
      <c r="F190" s="77"/>
    </row>
    <row r="191" spans="1:6" outlineLevel="4" x14ac:dyDescent="0.3">
      <c r="A191" s="17" t="s">
        <v>146</v>
      </c>
      <c r="B191" s="17" t="s">
        <v>21</v>
      </c>
      <c r="C191" s="18" t="s">
        <v>338</v>
      </c>
      <c r="D191" s="9">
        <f>'№ 5  ведомственная'!F290</f>
        <v>100</v>
      </c>
      <c r="E191" s="9">
        <f>'№ 5  ведомственная'!G290</f>
        <v>0</v>
      </c>
      <c r="F191" s="77"/>
    </row>
    <row r="192" spans="1:6" s="29" customFormat="1" ht="39.6" x14ac:dyDescent="0.3">
      <c r="A192" s="17" t="s">
        <v>77</v>
      </c>
      <c r="B192" s="17"/>
      <c r="C192" s="18" t="s">
        <v>292</v>
      </c>
      <c r="D192" s="9">
        <f>D193+D220+D245+D251</f>
        <v>177690</v>
      </c>
      <c r="E192" s="9">
        <f>E193+E220+E245+E251</f>
        <v>161977.4</v>
      </c>
      <c r="F192" s="86"/>
    </row>
    <row r="193" spans="1:6" ht="26.4" outlineLevel="1" x14ac:dyDescent="0.3">
      <c r="A193" s="17" t="s">
        <v>102</v>
      </c>
      <c r="B193" s="17"/>
      <c r="C193" s="18" t="s">
        <v>412</v>
      </c>
      <c r="D193" s="9">
        <f>D194+D197+D208+D213</f>
        <v>51649.499999999993</v>
      </c>
      <c r="E193" s="9">
        <f>E194+E197+E208+E213</f>
        <v>51374.799999999988</v>
      </c>
      <c r="F193" s="77"/>
    </row>
    <row r="194" spans="1:6" ht="26.4" outlineLevel="2" x14ac:dyDescent="0.3">
      <c r="A194" s="17" t="s">
        <v>111</v>
      </c>
      <c r="B194" s="17"/>
      <c r="C194" s="18" t="s">
        <v>421</v>
      </c>
      <c r="D194" s="9">
        <f>D195</f>
        <v>330.6</v>
      </c>
      <c r="E194" s="9">
        <f>E195</f>
        <v>330.6</v>
      </c>
      <c r="F194" s="77"/>
    </row>
    <row r="195" spans="1:6" outlineLevel="3" x14ac:dyDescent="0.3">
      <c r="A195" s="17" t="s">
        <v>112</v>
      </c>
      <c r="B195" s="17"/>
      <c r="C195" s="18" t="s">
        <v>423</v>
      </c>
      <c r="D195" s="9">
        <f>D196</f>
        <v>330.6</v>
      </c>
      <c r="E195" s="9">
        <f t="shared" ref="E195" si="81">E196</f>
        <v>330.6</v>
      </c>
      <c r="F195" s="77"/>
    </row>
    <row r="196" spans="1:6" ht="26.4" outlineLevel="4" x14ac:dyDescent="0.3">
      <c r="A196" s="17" t="s">
        <v>112</v>
      </c>
      <c r="B196" s="17" t="s">
        <v>7</v>
      </c>
      <c r="C196" s="18" t="s">
        <v>327</v>
      </c>
      <c r="D196" s="9">
        <f>'№ 5  ведомственная'!F205</f>
        <v>330.6</v>
      </c>
      <c r="E196" s="9">
        <f>'№ 5  ведомственная'!G205</f>
        <v>330.6</v>
      </c>
      <c r="F196" s="77"/>
    </row>
    <row r="197" spans="1:6" ht="26.4" outlineLevel="2" x14ac:dyDescent="0.3">
      <c r="A197" s="17" t="s">
        <v>113</v>
      </c>
      <c r="B197" s="17"/>
      <c r="C197" s="18" t="s">
        <v>424</v>
      </c>
      <c r="D197" s="9">
        <f>D198+D200+D202+D204+D206</f>
        <v>37699.399999999994</v>
      </c>
      <c r="E197" s="9">
        <f>E198+E200+E202+E204+E206</f>
        <v>37459.599999999991</v>
      </c>
      <c r="F197" s="77"/>
    </row>
    <row r="198" spans="1:6" outlineLevel="3" x14ac:dyDescent="0.3">
      <c r="A198" s="17" t="s">
        <v>114</v>
      </c>
      <c r="B198" s="17"/>
      <c r="C198" s="18" t="s">
        <v>425</v>
      </c>
      <c r="D198" s="9">
        <f>D199</f>
        <v>15788.3</v>
      </c>
      <c r="E198" s="9">
        <f t="shared" ref="E198" si="82">E199</f>
        <v>15788.3</v>
      </c>
      <c r="F198" s="77"/>
    </row>
    <row r="199" spans="1:6" ht="26.4" outlineLevel="4" x14ac:dyDescent="0.3">
      <c r="A199" s="17" t="s">
        <v>114</v>
      </c>
      <c r="B199" s="17" t="s">
        <v>7</v>
      </c>
      <c r="C199" s="18" t="s">
        <v>327</v>
      </c>
      <c r="D199" s="9">
        <f>'№ 5  ведомственная'!F208</f>
        <v>15788.3</v>
      </c>
      <c r="E199" s="9">
        <f>'№ 5  ведомственная'!G208</f>
        <v>15788.3</v>
      </c>
      <c r="F199" s="77"/>
    </row>
    <row r="200" spans="1:6" ht="26.4" outlineLevel="3" x14ac:dyDescent="0.3">
      <c r="A200" s="17" t="s">
        <v>115</v>
      </c>
      <c r="B200" s="17"/>
      <c r="C200" s="18" t="s">
        <v>651</v>
      </c>
      <c r="D200" s="9">
        <f>D201</f>
        <v>2482.8000000000002</v>
      </c>
      <c r="E200" s="9">
        <f t="shared" ref="E200" si="83">E201</f>
        <v>2482.8000000000002</v>
      </c>
      <c r="F200" s="77"/>
    </row>
    <row r="201" spans="1:6" ht="26.4" outlineLevel="4" x14ac:dyDescent="0.3">
      <c r="A201" s="17" t="s">
        <v>115</v>
      </c>
      <c r="B201" s="17" t="s">
        <v>7</v>
      </c>
      <c r="C201" s="18" t="s">
        <v>327</v>
      </c>
      <c r="D201" s="9">
        <f>'№ 5  ведомственная'!F210</f>
        <v>2482.8000000000002</v>
      </c>
      <c r="E201" s="9">
        <f>'№ 5  ведомственная'!G210</f>
        <v>2482.8000000000002</v>
      </c>
      <c r="F201" s="77"/>
    </row>
    <row r="202" spans="1:6" ht="39.6" outlineLevel="3" x14ac:dyDescent="0.3">
      <c r="A202" s="17" t="s">
        <v>116</v>
      </c>
      <c r="B202" s="17"/>
      <c r="C202" s="18" t="s">
        <v>426</v>
      </c>
      <c r="D202" s="9">
        <f>D203</f>
        <v>300</v>
      </c>
      <c r="E202" s="9">
        <f t="shared" ref="E202" si="84">E203</f>
        <v>299.3</v>
      </c>
      <c r="F202" s="77"/>
    </row>
    <row r="203" spans="1:6" ht="26.4" outlineLevel="4" x14ac:dyDescent="0.3">
      <c r="A203" s="17" t="s">
        <v>116</v>
      </c>
      <c r="B203" s="17" t="s">
        <v>7</v>
      </c>
      <c r="C203" s="18" t="s">
        <v>327</v>
      </c>
      <c r="D203" s="9">
        <f>'№ 5  ведомственная'!F212</f>
        <v>300</v>
      </c>
      <c r="E203" s="9">
        <f>'№ 5  ведомственная'!G212</f>
        <v>299.3</v>
      </c>
      <c r="F203" s="77"/>
    </row>
    <row r="204" spans="1:6" ht="26.4" outlineLevel="3" x14ac:dyDescent="0.3">
      <c r="A204" s="17" t="s">
        <v>135</v>
      </c>
      <c r="B204" s="17"/>
      <c r="C204" s="18" t="s">
        <v>446</v>
      </c>
      <c r="D204" s="9">
        <f>D205</f>
        <v>16374.1</v>
      </c>
      <c r="E204" s="9">
        <f t="shared" ref="E204" si="85">E205</f>
        <v>16280</v>
      </c>
      <c r="F204" s="77"/>
    </row>
    <row r="205" spans="1:6" ht="26.4" outlineLevel="4" x14ac:dyDescent="0.3">
      <c r="A205" s="17" t="s">
        <v>135</v>
      </c>
      <c r="B205" s="17" t="s">
        <v>39</v>
      </c>
      <c r="C205" s="18" t="s">
        <v>353</v>
      </c>
      <c r="D205" s="9">
        <f>'№ 5  ведомственная'!F271</f>
        <v>16374.1</v>
      </c>
      <c r="E205" s="9">
        <f>'№ 5  ведомственная'!G271</f>
        <v>16280</v>
      </c>
      <c r="F205" s="77"/>
    </row>
    <row r="206" spans="1:6" ht="26.4" outlineLevel="4" x14ac:dyDescent="0.3">
      <c r="A206" s="17" t="s">
        <v>627</v>
      </c>
      <c r="B206" s="16"/>
      <c r="C206" s="18" t="s">
        <v>628</v>
      </c>
      <c r="D206" s="9">
        <f>D207</f>
        <v>2754.2</v>
      </c>
      <c r="E206" s="9">
        <f t="shared" ref="E206" si="86">E207</f>
        <v>2609.1999999999998</v>
      </c>
      <c r="F206" s="77"/>
    </row>
    <row r="207" spans="1:6" ht="26.4" outlineLevel="4" x14ac:dyDescent="0.3">
      <c r="A207" s="17" t="s">
        <v>627</v>
      </c>
      <c r="B207" s="16">
        <v>200</v>
      </c>
      <c r="C207" s="18" t="s">
        <v>327</v>
      </c>
      <c r="D207" s="9">
        <f>'№ 5  ведомственная'!F214</f>
        <v>2754.2</v>
      </c>
      <c r="E207" s="9">
        <f>'№ 5  ведомственная'!G214</f>
        <v>2609.1999999999998</v>
      </c>
      <c r="F207" s="77"/>
    </row>
    <row r="208" spans="1:6" ht="26.4" outlineLevel="2" x14ac:dyDescent="0.3">
      <c r="A208" s="17" t="s">
        <v>103</v>
      </c>
      <c r="B208" s="17"/>
      <c r="C208" s="18" t="s">
        <v>413</v>
      </c>
      <c r="D208" s="9">
        <f>D209+D211</f>
        <v>2254.9</v>
      </c>
      <c r="E208" s="9">
        <f>E209+E211</f>
        <v>2254.9</v>
      </c>
      <c r="F208" s="77"/>
    </row>
    <row r="209" spans="1:6" ht="26.4" outlineLevel="3" x14ac:dyDescent="0.3">
      <c r="A209" s="17" t="s">
        <v>757</v>
      </c>
      <c r="B209" s="16"/>
      <c r="C209" s="18" t="s">
        <v>756</v>
      </c>
      <c r="D209" s="9">
        <f>D210</f>
        <v>439.6</v>
      </c>
      <c r="E209" s="9">
        <f t="shared" ref="E209" si="87">E210</f>
        <v>439.6</v>
      </c>
      <c r="F209" s="77"/>
    </row>
    <row r="210" spans="1:6" ht="26.4" outlineLevel="4" x14ac:dyDescent="0.3">
      <c r="A210" s="17" t="s">
        <v>757</v>
      </c>
      <c r="B210" s="16">
        <v>200</v>
      </c>
      <c r="C210" s="18" t="s">
        <v>327</v>
      </c>
      <c r="D210" s="9">
        <f>'№ 5  ведомственная'!F192</f>
        <v>439.6</v>
      </c>
      <c r="E210" s="9">
        <f>'№ 5  ведомственная'!G192</f>
        <v>439.6</v>
      </c>
      <c r="F210" s="77"/>
    </row>
    <row r="211" spans="1:6" ht="39.6" outlineLevel="3" x14ac:dyDescent="0.3">
      <c r="A211" s="17" t="s">
        <v>104</v>
      </c>
      <c r="B211" s="17"/>
      <c r="C211" s="18" t="s">
        <v>415</v>
      </c>
      <c r="D211" s="9">
        <f>D212</f>
        <v>1815.3</v>
      </c>
      <c r="E211" s="9">
        <f t="shared" ref="E211" si="88">E212</f>
        <v>1815.3</v>
      </c>
      <c r="F211" s="77"/>
    </row>
    <row r="212" spans="1:6" ht="26.4" outlineLevel="4" x14ac:dyDescent="0.3">
      <c r="A212" s="17" t="s">
        <v>104</v>
      </c>
      <c r="B212" s="17" t="s">
        <v>7</v>
      </c>
      <c r="C212" s="18" t="s">
        <v>327</v>
      </c>
      <c r="D212" s="9">
        <f>'№ 5  ведомственная'!F194</f>
        <v>1815.3</v>
      </c>
      <c r="E212" s="9">
        <f>'№ 5  ведомственная'!G194</f>
        <v>1815.3</v>
      </c>
      <c r="F212" s="77"/>
    </row>
    <row r="213" spans="1:6" ht="26.4" outlineLevel="2" x14ac:dyDescent="0.3">
      <c r="A213" s="17" t="s">
        <v>117</v>
      </c>
      <c r="B213" s="17"/>
      <c r="C213" s="18" t="s">
        <v>427</v>
      </c>
      <c r="D213" s="9">
        <f>D218+D216+D214</f>
        <v>11364.599999999999</v>
      </c>
      <c r="E213" s="9">
        <f>E218+E216+E214</f>
        <v>11329.699999999999</v>
      </c>
      <c r="F213" s="77"/>
    </row>
    <row r="214" spans="1:6" ht="39.6" outlineLevel="2" x14ac:dyDescent="0.3">
      <c r="A214" s="17" t="s">
        <v>723</v>
      </c>
      <c r="B214" s="16"/>
      <c r="C214" s="18" t="s">
        <v>724</v>
      </c>
      <c r="D214" s="9">
        <f>D215</f>
        <v>6641.2</v>
      </c>
      <c r="E214" s="9">
        <f t="shared" ref="E214" si="89">E215</f>
        <v>6606.4</v>
      </c>
      <c r="F214" s="77"/>
    </row>
    <row r="215" spans="1:6" ht="26.4" outlineLevel="2" x14ac:dyDescent="0.3">
      <c r="A215" s="17" t="s">
        <v>723</v>
      </c>
      <c r="B215" s="16">
        <v>200</v>
      </c>
      <c r="C215" s="18" t="s">
        <v>327</v>
      </c>
      <c r="D215" s="9">
        <f>'№ 5  ведомственная'!F217</f>
        <v>6641.2</v>
      </c>
      <c r="E215" s="9">
        <f>'№ 5  ведомственная'!G217</f>
        <v>6606.4</v>
      </c>
      <c r="F215" s="77"/>
    </row>
    <row r="216" spans="1:6" outlineLevel="2" x14ac:dyDescent="0.3">
      <c r="A216" s="17" t="s">
        <v>712</v>
      </c>
      <c r="B216" s="16"/>
      <c r="C216" s="18" t="s">
        <v>711</v>
      </c>
      <c r="D216" s="9">
        <f>D217</f>
        <v>3071.7999999999997</v>
      </c>
      <c r="E216" s="9">
        <f t="shared" ref="E216" si="90">E217</f>
        <v>3071.7</v>
      </c>
      <c r="F216" s="77"/>
    </row>
    <row r="217" spans="1:6" ht="26.4" outlineLevel="2" x14ac:dyDescent="0.3">
      <c r="A217" s="17" t="s">
        <v>712</v>
      </c>
      <c r="B217" s="16">
        <v>200</v>
      </c>
      <c r="C217" s="18" t="s">
        <v>327</v>
      </c>
      <c r="D217" s="9">
        <f>'№ 5  ведомственная'!F219</f>
        <v>3071.7999999999997</v>
      </c>
      <c r="E217" s="9">
        <f>'№ 5  ведомственная'!G219</f>
        <v>3071.7</v>
      </c>
      <c r="F217" s="77"/>
    </row>
    <row r="218" spans="1:6" ht="43.5" customHeight="1" outlineLevel="3" x14ac:dyDescent="0.3">
      <c r="A218" s="17" t="s">
        <v>620</v>
      </c>
      <c r="B218" s="17"/>
      <c r="C218" s="18" t="str">
        <f>'№ 5  ведомственная'!E220</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18" s="9">
        <f>D219</f>
        <v>1651.6</v>
      </c>
      <c r="E218" s="9">
        <f t="shared" ref="E218" si="91">E219</f>
        <v>1651.6</v>
      </c>
      <c r="F218" s="77"/>
    </row>
    <row r="219" spans="1:6" ht="26.4" outlineLevel="4" x14ac:dyDescent="0.3">
      <c r="A219" s="17" t="s">
        <v>620</v>
      </c>
      <c r="B219" s="17" t="s">
        <v>7</v>
      </c>
      <c r="C219" s="18" t="s">
        <v>327</v>
      </c>
      <c r="D219" s="9">
        <f>'№ 5  ведомственная'!F221</f>
        <v>1651.6</v>
      </c>
      <c r="E219" s="9">
        <f>'№ 5  ведомственная'!G221</f>
        <v>1651.6</v>
      </c>
      <c r="F219" s="77"/>
    </row>
    <row r="220" spans="1:6" outlineLevel="1" x14ac:dyDescent="0.3">
      <c r="A220" s="17" t="s">
        <v>81</v>
      </c>
      <c r="B220" s="17"/>
      <c r="C220" s="18" t="s">
        <v>392</v>
      </c>
      <c r="D220" s="9">
        <f>D221+D230+D235+D240</f>
        <v>101621.5</v>
      </c>
      <c r="E220" s="9">
        <f>E221+E230+E235+E240</f>
        <v>89188</v>
      </c>
      <c r="F220" s="77"/>
    </row>
    <row r="221" spans="1:6" ht="26.4" outlineLevel="2" x14ac:dyDescent="0.3">
      <c r="A221" s="17" t="s">
        <v>85</v>
      </c>
      <c r="B221" s="17"/>
      <c r="C221" s="18" t="s">
        <v>395</v>
      </c>
      <c r="D221" s="9">
        <f>D222+D224+D226+D228</f>
        <v>23954.9</v>
      </c>
      <c r="E221" s="9">
        <f t="shared" ref="E221" si="92">E222+E224+E226+E228</f>
        <v>23502.5</v>
      </c>
      <c r="F221" s="77"/>
    </row>
    <row r="222" spans="1:6" ht="66" outlineLevel="3" x14ac:dyDescent="0.3">
      <c r="A222" s="17" t="s">
        <v>86</v>
      </c>
      <c r="B222" s="17"/>
      <c r="C222" s="18" t="s">
        <v>396</v>
      </c>
      <c r="D222" s="9">
        <f>D223</f>
        <v>10348.700000000001</v>
      </c>
      <c r="E222" s="9">
        <f t="shared" ref="E222" si="93">E223</f>
        <v>9997.5</v>
      </c>
      <c r="F222" s="77"/>
    </row>
    <row r="223" spans="1:6" ht="26.4" outlineLevel="4" x14ac:dyDescent="0.3">
      <c r="A223" s="17" t="s">
        <v>86</v>
      </c>
      <c r="B223" s="17" t="s">
        <v>7</v>
      </c>
      <c r="C223" s="18" t="s">
        <v>327</v>
      </c>
      <c r="D223" s="9">
        <f>'№ 5  ведомственная'!F157</f>
        <v>10348.700000000001</v>
      </c>
      <c r="E223" s="9">
        <f>'№ 5  ведомственная'!G157</f>
        <v>9997.5</v>
      </c>
      <c r="F223" s="77"/>
    </row>
    <row r="224" spans="1:6" ht="26.4" outlineLevel="3" x14ac:dyDescent="0.3">
      <c r="A224" s="17" t="s">
        <v>87</v>
      </c>
      <c r="B224" s="17"/>
      <c r="C224" s="18" t="s">
        <v>397</v>
      </c>
      <c r="D224" s="9">
        <f>D225</f>
        <v>7180</v>
      </c>
      <c r="E224" s="9">
        <f t="shared" ref="E224" si="94">E225</f>
        <v>7080</v>
      </c>
      <c r="F224" s="77"/>
    </row>
    <row r="225" spans="1:6" ht="26.4" outlineLevel="4" x14ac:dyDescent="0.3">
      <c r="A225" s="17" t="s">
        <v>87</v>
      </c>
      <c r="B225" s="17" t="s">
        <v>39</v>
      </c>
      <c r="C225" s="18" t="s">
        <v>353</v>
      </c>
      <c r="D225" s="9">
        <f>'№ 5  ведомственная'!F159</f>
        <v>7180</v>
      </c>
      <c r="E225" s="9">
        <f>'№ 5  ведомственная'!G159</f>
        <v>7080</v>
      </c>
      <c r="F225" s="77"/>
    </row>
    <row r="226" spans="1:6" ht="26.4" outlineLevel="3" x14ac:dyDescent="0.3">
      <c r="A226" s="17" t="s">
        <v>88</v>
      </c>
      <c r="B226" s="17"/>
      <c r="C226" s="18" t="s">
        <v>398</v>
      </c>
      <c r="D226" s="9">
        <f>D227</f>
        <v>1996.1999999999998</v>
      </c>
      <c r="E226" s="9">
        <f t="shared" ref="E226" si="95">E227</f>
        <v>1995.2</v>
      </c>
      <c r="F226" s="77"/>
    </row>
    <row r="227" spans="1:6" ht="26.4" outlineLevel="4" x14ac:dyDescent="0.3">
      <c r="A227" s="17" t="s">
        <v>88</v>
      </c>
      <c r="B227" s="17" t="s">
        <v>7</v>
      </c>
      <c r="C227" s="18" t="s">
        <v>327</v>
      </c>
      <c r="D227" s="9">
        <f>'№ 5  ведомственная'!F161</f>
        <v>1996.1999999999998</v>
      </c>
      <c r="E227" s="9">
        <f>'№ 5  ведомственная'!G161</f>
        <v>1995.2</v>
      </c>
      <c r="F227" s="77"/>
    </row>
    <row r="228" spans="1:6" ht="52.8" outlineLevel="3" x14ac:dyDescent="0.3">
      <c r="A228" s="17" t="s">
        <v>89</v>
      </c>
      <c r="B228" s="17"/>
      <c r="C228" s="18" t="s">
        <v>399</v>
      </c>
      <c r="D228" s="9">
        <f>D229</f>
        <v>4430</v>
      </c>
      <c r="E228" s="9">
        <f t="shared" ref="E228" si="96">E229</f>
        <v>4429.8</v>
      </c>
      <c r="F228" s="77"/>
    </row>
    <row r="229" spans="1:6" ht="26.4" outlineLevel="4" x14ac:dyDescent="0.3">
      <c r="A229" s="17" t="s">
        <v>89</v>
      </c>
      <c r="B229" s="17" t="s">
        <v>7</v>
      </c>
      <c r="C229" s="18" t="s">
        <v>327</v>
      </c>
      <c r="D229" s="9">
        <f>'№ 5  ведомственная'!F163</f>
        <v>4430</v>
      </c>
      <c r="E229" s="9">
        <f>'№ 5  ведомственная'!G163</f>
        <v>4429.8</v>
      </c>
      <c r="F229" s="77"/>
    </row>
    <row r="230" spans="1:6" outlineLevel="2" x14ac:dyDescent="0.3">
      <c r="A230" s="17" t="s">
        <v>90</v>
      </c>
      <c r="B230" s="17"/>
      <c r="C230" s="18" t="s">
        <v>657</v>
      </c>
      <c r="D230" s="9">
        <f>D233+D231</f>
        <v>58720.7</v>
      </c>
      <c r="E230" s="9">
        <f t="shared" ref="E230" si="97">E233+E231</f>
        <v>50095.8</v>
      </c>
      <c r="F230" s="77"/>
    </row>
    <row r="231" spans="1:6" ht="26.4" outlineLevel="2" x14ac:dyDescent="0.3">
      <c r="A231" s="17" t="s">
        <v>590</v>
      </c>
      <c r="B231" s="16"/>
      <c r="C231" s="18" t="s">
        <v>622</v>
      </c>
      <c r="D231" s="9">
        <f>D232</f>
        <v>47604</v>
      </c>
      <c r="E231" s="9">
        <f t="shared" ref="E231" si="98">E232</f>
        <v>39718</v>
      </c>
      <c r="F231" s="77"/>
    </row>
    <row r="232" spans="1:6" ht="26.4" outlineLevel="2" x14ac:dyDescent="0.3">
      <c r="A232" s="17" t="s">
        <v>590</v>
      </c>
      <c r="B232" s="16">
        <v>200</v>
      </c>
      <c r="C232" s="18" t="s">
        <v>327</v>
      </c>
      <c r="D232" s="9">
        <f>'№ 5  ведомственная'!F166</f>
        <v>47604</v>
      </c>
      <c r="E232" s="9">
        <f>'№ 5  ведомственная'!G166</f>
        <v>39718</v>
      </c>
      <c r="F232" s="77"/>
    </row>
    <row r="233" spans="1:6" ht="26.4" outlineLevel="3" x14ac:dyDescent="0.3">
      <c r="A233" s="17" t="s">
        <v>91</v>
      </c>
      <c r="B233" s="17"/>
      <c r="C233" s="18" t="s">
        <v>623</v>
      </c>
      <c r="D233" s="9">
        <f>D234</f>
        <v>11116.7</v>
      </c>
      <c r="E233" s="9">
        <f t="shared" ref="E233" si="99">E234</f>
        <v>10377.799999999999</v>
      </c>
      <c r="F233" s="77"/>
    </row>
    <row r="234" spans="1:6" ht="26.4" outlineLevel="4" x14ac:dyDescent="0.3">
      <c r="A234" s="17" t="s">
        <v>91</v>
      </c>
      <c r="B234" s="17" t="s">
        <v>7</v>
      </c>
      <c r="C234" s="18" t="s">
        <v>327</v>
      </c>
      <c r="D234" s="9">
        <f>'№ 5  ведомственная'!F168</f>
        <v>11116.7</v>
      </c>
      <c r="E234" s="9">
        <f>'№ 5  ведомственная'!G168</f>
        <v>10377.799999999999</v>
      </c>
      <c r="F234" s="77"/>
    </row>
    <row r="235" spans="1:6" ht="39.6" outlineLevel="2" x14ac:dyDescent="0.3">
      <c r="A235" s="17" t="s">
        <v>92</v>
      </c>
      <c r="B235" s="17"/>
      <c r="C235" s="18" t="s">
        <v>658</v>
      </c>
      <c r="D235" s="9">
        <f>D236+D238</f>
        <v>4516.3999999999996</v>
      </c>
      <c r="E235" s="9">
        <f t="shared" ref="E235" si="100">E236+E238</f>
        <v>3278.8</v>
      </c>
      <c r="F235" s="77"/>
    </row>
    <row r="236" spans="1:6" outlineLevel="2" x14ac:dyDescent="0.3">
      <c r="A236" s="17" t="s">
        <v>591</v>
      </c>
      <c r="B236" s="16"/>
      <c r="C236" s="18" t="s">
        <v>592</v>
      </c>
      <c r="D236" s="9">
        <f>D237</f>
        <v>3613.1</v>
      </c>
      <c r="E236" s="9">
        <f t="shared" ref="E236" si="101">E237</f>
        <v>2387.5</v>
      </c>
      <c r="F236" s="77"/>
    </row>
    <row r="237" spans="1:6" ht="26.4" outlineLevel="2" x14ac:dyDescent="0.3">
      <c r="A237" s="17" t="s">
        <v>591</v>
      </c>
      <c r="B237" s="16" t="s">
        <v>7</v>
      </c>
      <c r="C237" s="18" t="s">
        <v>327</v>
      </c>
      <c r="D237" s="9">
        <f>'№ 5  ведомственная'!F171</f>
        <v>3613.1</v>
      </c>
      <c r="E237" s="9">
        <f>'№ 5  ведомственная'!G171</f>
        <v>2387.5</v>
      </c>
      <c r="F237" s="77"/>
    </row>
    <row r="238" spans="1:6" outlineLevel="3" x14ac:dyDescent="0.3">
      <c r="A238" s="17" t="s">
        <v>93</v>
      </c>
      <c r="B238" s="17"/>
      <c r="C238" s="18" t="s">
        <v>402</v>
      </c>
      <c r="D238" s="9">
        <f>D239</f>
        <v>903.3</v>
      </c>
      <c r="E238" s="9">
        <f t="shared" ref="E238" si="102">E239</f>
        <v>891.3</v>
      </c>
      <c r="F238" s="77"/>
    </row>
    <row r="239" spans="1:6" ht="26.4" outlineLevel="4" x14ac:dyDescent="0.3">
      <c r="A239" s="17" t="s">
        <v>93</v>
      </c>
      <c r="B239" s="17" t="s">
        <v>7</v>
      </c>
      <c r="C239" s="18" t="s">
        <v>327</v>
      </c>
      <c r="D239" s="9">
        <f>'№ 5  ведомственная'!F173</f>
        <v>903.3</v>
      </c>
      <c r="E239" s="9">
        <f>'№ 5  ведомственная'!G173</f>
        <v>891.3</v>
      </c>
      <c r="F239" s="77"/>
    </row>
    <row r="240" spans="1:6" outlineLevel="2" x14ac:dyDescent="0.3">
      <c r="A240" s="17" t="s">
        <v>82</v>
      </c>
      <c r="B240" s="17"/>
      <c r="C240" s="18" t="s">
        <v>393</v>
      </c>
      <c r="D240" s="9">
        <f>D241+D243</f>
        <v>14429.5</v>
      </c>
      <c r="E240" s="9">
        <f t="shared" ref="E240" si="103">E241+E243</f>
        <v>12310.900000000001</v>
      </c>
      <c r="F240" s="77"/>
    </row>
    <row r="241" spans="1:6" ht="39.6" outlineLevel="3" x14ac:dyDescent="0.3">
      <c r="A241" s="17" t="s">
        <v>83</v>
      </c>
      <c r="B241" s="17"/>
      <c r="C241" s="18" t="s">
        <v>394</v>
      </c>
      <c r="D241" s="9">
        <f>D242</f>
        <v>2885.8999999999996</v>
      </c>
      <c r="E241" s="9">
        <f t="shared" ref="E241" si="104">E242</f>
        <v>2124.8000000000002</v>
      </c>
      <c r="F241" s="77"/>
    </row>
    <row r="242" spans="1:6" ht="26.4" outlineLevel="4" x14ac:dyDescent="0.3">
      <c r="A242" s="17" t="s">
        <v>83</v>
      </c>
      <c r="B242" s="17" t="s">
        <v>7</v>
      </c>
      <c r="C242" s="18" t="s">
        <v>327</v>
      </c>
      <c r="D242" s="9">
        <f>'№ 5  ведомственная'!F149</f>
        <v>2885.8999999999996</v>
      </c>
      <c r="E242" s="9">
        <f>'№ 5  ведомственная'!G149</f>
        <v>2124.8000000000002</v>
      </c>
      <c r="F242" s="77"/>
    </row>
    <row r="243" spans="1:6" ht="39.6" outlineLevel="4" x14ac:dyDescent="0.3">
      <c r="A243" s="17" t="s">
        <v>589</v>
      </c>
      <c r="B243" s="16"/>
      <c r="C243" s="18" t="s">
        <v>394</v>
      </c>
      <c r="D243" s="9">
        <f>D244</f>
        <v>11543.6</v>
      </c>
      <c r="E243" s="9">
        <f t="shared" ref="E243" si="105">E244</f>
        <v>10186.1</v>
      </c>
      <c r="F243" s="77"/>
    </row>
    <row r="244" spans="1:6" ht="26.4" outlineLevel="4" x14ac:dyDescent="0.3">
      <c r="A244" s="17" t="s">
        <v>589</v>
      </c>
      <c r="B244" s="16">
        <v>200</v>
      </c>
      <c r="C244" s="18" t="s">
        <v>327</v>
      </c>
      <c r="D244" s="9">
        <f>'№ 5  ведомственная'!F151</f>
        <v>11543.6</v>
      </c>
      <c r="E244" s="9">
        <f>'№ 5  ведомственная'!G151</f>
        <v>10186.1</v>
      </c>
      <c r="F244" s="77"/>
    </row>
    <row r="245" spans="1:6" outlineLevel="1" x14ac:dyDescent="0.3">
      <c r="A245" s="17" t="s">
        <v>94</v>
      </c>
      <c r="B245" s="17"/>
      <c r="C245" s="18" t="s">
        <v>403</v>
      </c>
      <c r="D245" s="9">
        <f>D246</f>
        <v>2679.4</v>
      </c>
      <c r="E245" s="9">
        <f t="shared" ref="E245" si="106">E246</f>
        <v>609.70000000000005</v>
      </c>
      <c r="F245" s="77"/>
    </row>
    <row r="246" spans="1:6" ht="39.6" outlineLevel="2" x14ac:dyDescent="0.3">
      <c r="A246" s="17" t="s">
        <v>95</v>
      </c>
      <c r="B246" s="17"/>
      <c r="C246" s="18" t="s">
        <v>659</v>
      </c>
      <c r="D246" s="9">
        <f>D249+D247</f>
        <v>2679.4</v>
      </c>
      <c r="E246" s="9">
        <f t="shared" ref="E246" si="107">E249+E247</f>
        <v>609.70000000000005</v>
      </c>
      <c r="F246" s="77"/>
    </row>
    <row r="247" spans="1:6" ht="39.6" outlineLevel="2" x14ac:dyDescent="0.3">
      <c r="A247" s="17" t="s">
        <v>593</v>
      </c>
      <c r="B247" s="16"/>
      <c r="C247" s="18" t="s">
        <v>594</v>
      </c>
      <c r="D247" s="9">
        <f>D248</f>
        <v>2528.3000000000002</v>
      </c>
      <c r="E247" s="9">
        <f t="shared" ref="E247" si="108">E248</f>
        <v>487.8</v>
      </c>
      <c r="F247" s="77"/>
    </row>
    <row r="248" spans="1:6" ht="26.4" outlineLevel="2" x14ac:dyDescent="0.3">
      <c r="A248" s="17" t="s">
        <v>593</v>
      </c>
      <c r="B248" s="16" t="s">
        <v>7</v>
      </c>
      <c r="C248" s="18" t="s">
        <v>327</v>
      </c>
      <c r="D248" s="9">
        <f>'№ 5  ведомственная'!F177</f>
        <v>2528.3000000000002</v>
      </c>
      <c r="E248" s="9">
        <f>'№ 5  ведомственная'!G177</f>
        <v>487.8</v>
      </c>
      <c r="F248" s="77"/>
    </row>
    <row r="249" spans="1:6" ht="39.6" outlineLevel="3" x14ac:dyDescent="0.3">
      <c r="A249" s="17" t="s">
        <v>96</v>
      </c>
      <c r="B249" s="17"/>
      <c r="C249" s="18" t="s">
        <v>406</v>
      </c>
      <c r="D249" s="9">
        <f>D250</f>
        <v>151.10000000000005</v>
      </c>
      <c r="E249" s="9">
        <f t="shared" ref="E249" si="109">E250</f>
        <v>121.9</v>
      </c>
      <c r="F249" s="77"/>
    </row>
    <row r="250" spans="1:6" ht="26.4" outlineLevel="4" x14ac:dyDescent="0.3">
      <c r="A250" s="17" t="s">
        <v>96</v>
      </c>
      <c r="B250" s="17" t="s">
        <v>7</v>
      </c>
      <c r="C250" s="18" t="s">
        <v>327</v>
      </c>
      <c r="D250" s="9">
        <f>'№ 5  ведомственная'!F179</f>
        <v>151.10000000000005</v>
      </c>
      <c r="E250" s="9">
        <f>'№ 5  ведомственная'!G179</f>
        <v>121.9</v>
      </c>
      <c r="F250" s="77"/>
    </row>
    <row r="251" spans="1:6" ht="26.4" outlineLevel="1" x14ac:dyDescent="0.3">
      <c r="A251" s="17" t="s">
        <v>78</v>
      </c>
      <c r="B251" s="17"/>
      <c r="C251" s="18" t="s">
        <v>389</v>
      </c>
      <c r="D251" s="9">
        <f>D252+D259+D272</f>
        <v>21739.599999999999</v>
      </c>
      <c r="E251" s="9">
        <f>E252+E259+E272</f>
        <v>20804.900000000001</v>
      </c>
      <c r="F251" s="77"/>
    </row>
    <row r="252" spans="1:6" outlineLevel="2" x14ac:dyDescent="0.3">
      <c r="A252" s="17" t="s">
        <v>119</v>
      </c>
      <c r="B252" s="17"/>
      <c r="C252" s="18" t="s">
        <v>429</v>
      </c>
      <c r="D252" s="9">
        <f>D253+D255+D257</f>
        <v>11572.9</v>
      </c>
      <c r="E252" s="9">
        <f t="shared" ref="E252" si="110">E253+E255+E257</f>
        <v>11489</v>
      </c>
      <c r="F252" s="77"/>
    </row>
    <row r="253" spans="1:6" ht="26.4" outlineLevel="3" x14ac:dyDescent="0.3">
      <c r="A253" s="17" t="s">
        <v>120</v>
      </c>
      <c r="B253" s="17"/>
      <c r="C253" s="18" t="s">
        <v>430</v>
      </c>
      <c r="D253" s="9">
        <f>D254</f>
        <v>8500</v>
      </c>
      <c r="E253" s="9">
        <f t="shared" ref="E253" si="111">E254</f>
        <v>8500</v>
      </c>
      <c r="F253" s="77"/>
    </row>
    <row r="254" spans="1:6" ht="26.4" outlineLevel="4" x14ac:dyDescent="0.3">
      <c r="A254" s="17" t="s">
        <v>120</v>
      </c>
      <c r="B254" s="17" t="s">
        <v>7</v>
      </c>
      <c r="C254" s="18" t="s">
        <v>327</v>
      </c>
      <c r="D254" s="9">
        <f>'№ 5  ведомственная'!F227</f>
        <v>8500</v>
      </c>
      <c r="E254" s="9">
        <f>'№ 5  ведомственная'!G227</f>
        <v>8500</v>
      </c>
      <c r="F254" s="77"/>
    </row>
    <row r="255" spans="1:6" outlineLevel="3" x14ac:dyDescent="0.3">
      <c r="A255" s="17" t="s">
        <v>121</v>
      </c>
      <c r="B255" s="17"/>
      <c r="C255" s="18" t="s">
        <v>431</v>
      </c>
      <c r="D255" s="9">
        <f>D256</f>
        <v>1500</v>
      </c>
      <c r="E255" s="9">
        <f t="shared" ref="E255" si="112">E256</f>
        <v>1416.1</v>
      </c>
      <c r="F255" s="77"/>
    </row>
    <row r="256" spans="1:6" ht="26.4" outlineLevel="4" x14ac:dyDescent="0.3">
      <c r="A256" s="17" t="s">
        <v>121</v>
      </c>
      <c r="B256" s="17" t="s">
        <v>39</v>
      </c>
      <c r="C256" s="18" t="s">
        <v>353</v>
      </c>
      <c r="D256" s="9">
        <f>'№ 5  ведомственная'!F229</f>
        <v>1500</v>
      </c>
      <c r="E256" s="9">
        <f>'№ 5  ведомственная'!G229</f>
        <v>1416.1</v>
      </c>
      <c r="F256" s="77"/>
    </row>
    <row r="257" spans="1:6" ht="39.6" outlineLevel="3" x14ac:dyDescent="0.3">
      <c r="A257" s="17" t="s">
        <v>122</v>
      </c>
      <c r="B257" s="17"/>
      <c r="C257" s="18" t="s">
        <v>432</v>
      </c>
      <c r="D257" s="9">
        <f>D258</f>
        <v>1572.9</v>
      </c>
      <c r="E257" s="9">
        <f t="shared" ref="E257" si="113">E258</f>
        <v>1572.9</v>
      </c>
      <c r="F257" s="77"/>
    </row>
    <row r="258" spans="1:6" ht="26.4" outlineLevel="4" x14ac:dyDescent="0.3">
      <c r="A258" s="17" t="s">
        <v>122</v>
      </c>
      <c r="B258" s="17" t="s">
        <v>7</v>
      </c>
      <c r="C258" s="18" t="s">
        <v>327</v>
      </c>
      <c r="D258" s="9">
        <f>'№ 5  ведомственная'!F231</f>
        <v>1572.9</v>
      </c>
      <c r="E258" s="9">
        <f>'№ 5  ведомственная'!G231</f>
        <v>1572.9</v>
      </c>
      <c r="F258" s="77"/>
    </row>
    <row r="259" spans="1:6" outlineLevel="2" x14ac:dyDescent="0.3">
      <c r="A259" s="17" t="s">
        <v>79</v>
      </c>
      <c r="B259" s="17"/>
      <c r="C259" s="18" t="s">
        <v>390</v>
      </c>
      <c r="D259" s="9">
        <f>D262+D264+D266+D268+D270+D260</f>
        <v>7147.1</v>
      </c>
      <c r="E259" s="9">
        <f>E262+E264+E266+E268+E270+E260</f>
        <v>6726</v>
      </c>
      <c r="F259" s="77"/>
    </row>
    <row r="260" spans="1:6" ht="52.8" outlineLevel="2" x14ac:dyDescent="0.3">
      <c r="A260" s="17" t="s">
        <v>727</v>
      </c>
      <c r="B260" s="16"/>
      <c r="C260" s="18" t="s">
        <v>754</v>
      </c>
      <c r="D260" s="9">
        <f>D261</f>
        <v>250</v>
      </c>
      <c r="E260" s="9">
        <f t="shared" ref="E260" si="114">E261</f>
        <v>250</v>
      </c>
      <c r="F260" s="77"/>
    </row>
    <row r="261" spans="1:6" ht="26.4" outlineLevel="2" x14ac:dyDescent="0.3">
      <c r="A261" s="17" t="s">
        <v>727</v>
      </c>
      <c r="B261" s="16">
        <v>200</v>
      </c>
      <c r="C261" s="18" t="s">
        <v>327</v>
      </c>
      <c r="D261" s="9">
        <f>'№ 5  ведомственная'!F234</f>
        <v>250</v>
      </c>
      <c r="E261" s="9">
        <f>'№ 5  ведомственная'!G234</f>
        <v>250</v>
      </c>
      <c r="F261" s="77"/>
    </row>
    <row r="262" spans="1:6" outlineLevel="3" x14ac:dyDescent="0.3">
      <c r="A262" s="17" t="s">
        <v>123</v>
      </c>
      <c r="B262" s="17"/>
      <c r="C262" s="18" t="s">
        <v>434</v>
      </c>
      <c r="D262" s="9">
        <f>D263</f>
        <v>5000</v>
      </c>
      <c r="E262" s="9">
        <f t="shared" ref="E262" si="115">E263</f>
        <v>4600</v>
      </c>
      <c r="F262" s="77"/>
    </row>
    <row r="263" spans="1:6" ht="26.4" outlineLevel="4" x14ac:dyDescent="0.3">
      <c r="A263" s="17" t="s">
        <v>123</v>
      </c>
      <c r="B263" s="17" t="s">
        <v>39</v>
      </c>
      <c r="C263" s="18" t="s">
        <v>353</v>
      </c>
      <c r="D263" s="9">
        <f>'№ 5  ведомственная'!F236</f>
        <v>5000</v>
      </c>
      <c r="E263" s="9">
        <f>'№ 5  ведомственная'!G236</f>
        <v>4600</v>
      </c>
      <c r="F263" s="77"/>
    </row>
    <row r="264" spans="1:6" outlineLevel="3" x14ac:dyDescent="0.3">
      <c r="A264" s="17" t="s">
        <v>124</v>
      </c>
      <c r="B264" s="17"/>
      <c r="C264" s="18" t="s">
        <v>435</v>
      </c>
      <c r="D264" s="9">
        <f>D265</f>
        <v>300</v>
      </c>
      <c r="E264" s="9">
        <f t="shared" ref="E264" si="116">E265</f>
        <v>300</v>
      </c>
      <c r="F264" s="77"/>
    </row>
    <row r="265" spans="1:6" ht="26.4" outlineLevel="4" x14ac:dyDescent="0.3">
      <c r="A265" s="17" t="s">
        <v>124</v>
      </c>
      <c r="B265" s="17" t="s">
        <v>7</v>
      </c>
      <c r="C265" s="18" t="s">
        <v>327</v>
      </c>
      <c r="D265" s="9">
        <f>'№ 5  ведомственная'!F238</f>
        <v>300</v>
      </c>
      <c r="E265" s="9">
        <f>'№ 5  ведомственная'!G238</f>
        <v>300</v>
      </c>
      <c r="F265" s="77"/>
    </row>
    <row r="266" spans="1:6" outlineLevel="3" x14ac:dyDescent="0.3">
      <c r="A266" s="17" t="s">
        <v>125</v>
      </c>
      <c r="B266" s="17"/>
      <c r="C266" s="18" t="s">
        <v>437</v>
      </c>
      <c r="D266" s="9">
        <f>D267</f>
        <v>250</v>
      </c>
      <c r="E266" s="9">
        <f t="shared" ref="E266" si="117">E267</f>
        <v>250</v>
      </c>
      <c r="F266" s="77"/>
    </row>
    <row r="267" spans="1:6" ht="26.4" outlineLevel="4" x14ac:dyDescent="0.3">
      <c r="A267" s="17" t="s">
        <v>125</v>
      </c>
      <c r="B267" s="17" t="s">
        <v>7</v>
      </c>
      <c r="C267" s="18" t="s">
        <v>327</v>
      </c>
      <c r="D267" s="9">
        <f>'№ 5  ведомственная'!F240</f>
        <v>250</v>
      </c>
      <c r="E267" s="9">
        <f>'№ 5  ведомственная'!G240</f>
        <v>250</v>
      </c>
      <c r="F267" s="77"/>
    </row>
    <row r="268" spans="1:6" ht="39.6" outlineLevel="3" x14ac:dyDescent="0.3">
      <c r="A268" s="17" t="s">
        <v>126</v>
      </c>
      <c r="B268" s="17"/>
      <c r="C268" s="18" t="s">
        <v>438</v>
      </c>
      <c r="D268" s="9">
        <f>D269</f>
        <v>997.1</v>
      </c>
      <c r="E268" s="9">
        <f t="shared" ref="E268" si="118">E269</f>
        <v>990.1</v>
      </c>
      <c r="F268" s="77"/>
    </row>
    <row r="269" spans="1:6" ht="26.4" outlineLevel="4" x14ac:dyDescent="0.3">
      <c r="A269" s="17" t="s">
        <v>126</v>
      </c>
      <c r="B269" s="17" t="s">
        <v>7</v>
      </c>
      <c r="C269" s="18" t="s">
        <v>327</v>
      </c>
      <c r="D269" s="9">
        <f>'№ 5  ведомственная'!F242</f>
        <v>997.1</v>
      </c>
      <c r="E269" s="9">
        <f>'№ 5  ведомственная'!G242</f>
        <v>990.1</v>
      </c>
      <c r="F269" s="77"/>
    </row>
    <row r="270" spans="1:6" outlineLevel="3" x14ac:dyDescent="0.3">
      <c r="A270" s="17" t="s">
        <v>127</v>
      </c>
      <c r="B270" s="17"/>
      <c r="C270" s="18" t="s">
        <v>439</v>
      </c>
      <c r="D270" s="9">
        <f>D271</f>
        <v>350</v>
      </c>
      <c r="E270" s="9">
        <f t="shared" ref="E270" si="119">E271</f>
        <v>335.9</v>
      </c>
      <c r="F270" s="77"/>
    </row>
    <row r="271" spans="1:6" ht="26.4" outlineLevel="4" x14ac:dyDescent="0.3">
      <c r="A271" s="17" t="s">
        <v>127</v>
      </c>
      <c r="B271" s="17" t="s">
        <v>7</v>
      </c>
      <c r="C271" s="18" t="s">
        <v>327</v>
      </c>
      <c r="D271" s="9">
        <f>'№ 5  ведомственная'!F244</f>
        <v>350</v>
      </c>
      <c r="E271" s="9">
        <f>'№ 5  ведомственная'!G244</f>
        <v>335.9</v>
      </c>
      <c r="F271" s="77"/>
    </row>
    <row r="272" spans="1:6" ht="26.4" outlineLevel="2" x14ac:dyDescent="0.3">
      <c r="A272" s="17" t="s">
        <v>97</v>
      </c>
      <c r="B272" s="17"/>
      <c r="C272" s="18" t="s">
        <v>408</v>
      </c>
      <c r="D272" s="9">
        <f>D279+D281+D275+D277+D273</f>
        <v>3019.6000000000004</v>
      </c>
      <c r="E272" s="9">
        <f>E279+E281+E275+E277+E273</f>
        <v>2589.8999999999996</v>
      </c>
      <c r="F272" s="77"/>
    </row>
    <row r="273" spans="1:6" ht="39.6" outlineLevel="2" x14ac:dyDescent="0.3">
      <c r="A273" s="17" t="s">
        <v>758</v>
      </c>
      <c r="B273" s="16"/>
      <c r="C273" s="18" t="s">
        <v>742</v>
      </c>
      <c r="D273" s="9">
        <f>D274</f>
        <v>1497.4</v>
      </c>
      <c r="E273" s="9">
        <f t="shared" ref="E273" si="120">E274</f>
        <v>1267.3</v>
      </c>
      <c r="F273" s="77"/>
    </row>
    <row r="274" spans="1:6" ht="26.4" outlineLevel="2" x14ac:dyDescent="0.3">
      <c r="A274" s="17" t="s">
        <v>758</v>
      </c>
      <c r="B274" s="16">
        <v>200</v>
      </c>
      <c r="C274" s="18" t="s">
        <v>327</v>
      </c>
      <c r="D274" s="9">
        <f>'№ 5  ведомственная'!F247</f>
        <v>1497.4</v>
      </c>
      <c r="E274" s="9">
        <f>'№ 5  ведомственная'!G247</f>
        <v>1267.3</v>
      </c>
      <c r="F274" s="77"/>
    </row>
    <row r="275" spans="1:6" ht="79.2" outlineLevel="2" x14ac:dyDescent="0.3">
      <c r="A275" s="17" t="s">
        <v>759</v>
      </c>
      <c r="B275" s="16"/>
      <c r="C275" s="18" t="s">
        <v>728</v>
      </c>
      <c r="D275" s="9">
        <f>D276</f>
        <v>100</v>
      </c>
      <c r="E275" s="9">
        <f t="shared" ref="E275" si="121">E276</f>
        <v>84.6</v>
      </c>
      <c r="F275" s="77"/>
    </row>
    <row r="276" spans="1:6" ht="26.4" outlineLevel="2" x14ac:dyDescent="0.3">
      <c r="A276" s="17" t="s">
        <v>759</v>
      </c>
      <c r="B276" s="16">
        <v>200</v>
      </c>
      <c r="C276" s="18" t="s">
        <v>327</v>
      </c>
      <c r="D276" s="9">
        <f>'№ 5  ведомственная'!F249</f>
        <v>100</v>
      </c>
      <c r="E276" s="9">
        <f>'№ 5  ведомственная'!G249</f>
        <v>84.6</v>
      </c>
      <c r="F276" s="77"/>
    </row>
    <row r="277" spans="1:6" outlineLevel="2" x14ac:dyDescent="0.3">
      <c r="A277" s="17" t="s">
        <v>738</v>
      </c>
      <c r="B277" s="16"/>
      <c r="C277" s="18" t="s">
        <v>739</v>
      </c>
      <c r="D277" s="9">
        <f>D278</f>
        <v>204.5</v>
      </c>
      <c r="E277" s="9">
        <f t="shared" ref="E277" si="122">E278</f>
        <v>85.3</v>
      </c>
      <c r="F277" s="77"/>
    </row>
    <row r="278" spans="1:6" ht="26.4" outlineLevel="2" x14ac:dyDescent="0.3">
      <c r="A278" s="17" t="s">
        <v>738</v>
      </c>
      <c r="B278" s="16">
        <v>200</v>
      </c>
      <c r="C278" s="18" t="s">
        <v>327</v>
      </c>
      <c r="D278" s="9">
        <f>'№ 5  ведомственная'!F251</f>
        <v>204.5</v>
      </c>
      <c r="E278" s="9">
        <f>'№ 5  ведомственная'!G251</f>
        <v>85.3</v>
      </c>
      <c r="F278" s="77"/>
    </row>
    <row r="279" spans="1:6" ht="39.6" outlineLevel="3" x14ac:dyDescent="0.3">
      <c r="A279" s="74" t="s">
        <v>690</v>
      </c>
      <c r="B279" s="16"/>
      <c r="C279" s="18" t="s">
        <v>685</v>
      </c>
      <c r="D279" s="9">
        <f>D280</f>
        <v>64.999999999999986</v>
      </c>
      <c r="E279" s="9">
        <f t="shared" ref="E279" si="123">E280</f>
        <v>0</v>
      </c>
      <c r="F279" s="77"/>
    </row>
    <row r="280" spans="1:6" ht="26.4" outlineLevel="4" x14ac:dyDescent="0.3">
      <c r="A280" s="74" t="s">
        <v>690</v>
      </c>
      <c r="B280" s="16" t="s">
        <v>7</v>
      </c>
      <c r="C280" s="18" t="s">
        <v>327</v>
      </c>
      <c r="D280" s="9">
        <f>'№ 5  ведомственная'!F253</f>
        <v>64.999999999999986</v>
      </c>
      <c r="E280" s="9">
        <f>'№ 5  ведомственная'!G253</f>
        <v>0</v>
      </c>
      <c r="F280" s="77"/>
    </row>
    <row r="281" spans="1:6" ht="52.8" outlineLevel="4" x14ac:dyDescent="0.3">
      <c r="A281" s="74" t="s">
        <v>760</v>
      </c>
      <c r="B281" s="74"/>
      <c r="C281" s="79" t="s">
        <v>689</v>
      </c>
      <c r="D281" s="9">
        <f>D282</f>
        <v>1152.7</v>
      </c>
      <c r="E281" s="9">
        <f t="shared" ref="E281" si="124">E282</f>
        <v>1152.7</v>
      </c>
      <c r="F281" s="77"/>
    </row>
    <row r="282" spans="1:6" ht="26.4" outlineLevel="4" x14ac:dyDescent="0.3">
      <c r="A282" s="74" t="s">
        <v>760</v>
      </c>
      <c r="B282" s="74" t="s">
        <v>7</v>
      </c>
      <c r="C282" s="79" t="s">
        <v>327</v>
      </c>
      <c r="D282" s="9">
        <f>'№ 5  ведомственная'!F255</f>
        <v>1152.7</v>
      </c>
      <c r="E282" s="9">
        <f>'№ 5  ведомственная'!G255</f>
        <v>1152.7</v>
      </c>
      <c r="F282" s="77"/>
    </row>
    <row r="283" spans="1:6" s="29" customFormat="1" ht="39.6" x14ac:dyDescent="0.3">
      <c r="A283" s="17" t="s">
        <v>29</v>
      </c>
      <c r="B283" s="17"/>
      <c r="C283" s="18" t="s">
        <v>621</v>
      </c>
      <c r="D283" s="9">
        <f>D284+D292</f>
        <v>2769</v>
      </c>
      <c r="E283" s="9">
        <f t="shared" ref="E283" si="125">E284+E292</f>
        <v>2251.4</v>
      </c>
      <c r="F283" s="86"/>
    </row>
    <row r="284" spans="1:6" ht="26.4" outlineLevel="1" x14ac:dyDescent="0.3">
      <c r="A284" s="17" t="s">
        <v>30</v>
      </c>
      <c r="B284" s="17"/>
      <c r="C284" s="18" t="s">
        <v>342</v>
      </c>
      <c r="D284" s="9">
        <f>D285</f>
        <v>2421</v>
      </c>
      <c r="E284" s="9">
        <f t="shared" ref="E284" si="126">E285</f>
        <v>1926.8</v>
      </c>
      <c r="F284" s="77"/>
    </row>
    <row r="285" spans="1:6" ht="39.6" outlineLevel="2" x14ac:dyDescent="0.3">
      <c r="A285" s="17" t="s">
        <v>31</v>
      </c>
      <c r="B285" s="17"/>
      <c r="C285" s="18" t="s">
        <v>344</v>
      </c>
      <c r="D285" s="9">
        <f>D286+D288+D290</f>
        <v>2421</v>
      </c>
      <c r="E285" s="9">
        <f t="shared" ref="E285" si="127">E286+E288+E290</f>
        <v>1926.8</v>
      </c>
      <c r="F285" s="77"/>
    </row>
    <row r="286" spans="1:6" ht="38.25" customHeight="1" outlineLevel="3" x14ac:dyDescent="0.3">
      <c r="A286" s="17" t="s">
        <v>32</v>
      </c>
      <c r="B286" s="17"/>
      <c r="C286" s="18" t="s">
        <v>345</v>
      </c>
      <c r="D286" s="9">
        <f>D287</f>
        <v>160</v>
      </c>
      <c r="E286" s="9">
        <f t="shared" ref="E286" si="128">E287</f>
        <v>79</v>
      </c>
      <c r="F286" s="77"/>
    </row>
    <row r="287" spans="1:6" ht="25.5" customHeight="1" outlineLevel="4" x14ac:dyDescent="0.3">
      <c r="A287" s="17" t="s">
        <v>32</v>
      </c>
      <c r="B287" s="17" t="s">
        <v>7</v>
      </c>
      <c r="C287" s="18" t="s">
        <v>327</v>
      </c>
      <c r="D287" s="9">
        <f>'№ 5  ведомственная'!F67</f>
        <v>160</v>
      </c>
      <c r="E287" s="9">
        <f>'№ 5  ведомственная'!G67</f>
        <v>79</v>
      </c>
      <c r="F287" s="77"/>
    </row>
    <row r="288" spans="1:6" ht="51" customHeight="1" outlineLevel="3" x14ac:dyDescent="0.3">
      <c r="A288" s="17" t="s">
        <v>33</v>
      </c>
      <c r="B288" s="17"/>
      <c r="C288" s="18" t="s">
        <v>346</v>
      </c>
      <c r="D288" s="9">
        <f>D289</f>
        <v>209</v>
      </c>
      <c r="E288" s="9">
        <f t="shared" ref="E288" si="129">E289</f>
        <v>104.5</v>
      </c>
      <c r="F288" s="77"/>
    </row>
    <row r="289" spans="1:6" ht="25.5" customHeight="1" outlineLevel="4" x14ac:dyDescent="0.3">
      <c r="A289" s="17" t="s">
        <v>33</v>
      </c>
      <c r="B289" s="17" t="s">
        <v>7</v>
      </c>
      <c r="C289" s="18" t="s">
        <v>327</v>
      </c>
      <c r="D289" s="9">
        <f>'№ 5  ведомственная'!F69</f>
        <v>209</v>
      </c>
      <c r="E289" s="9">
        <f>'№ 5  ведомственная'!G69</f>
        <v>104.5</v>
      </c>
      <c r="F289" s="77"/>
    </row>
    <row r="290" spans="1:6" ht="25.5" customHeight="1" outlineLevel="3" x14ac:dyDescent="0.3">
      <c r="A290" s="17" t="s">
        <v>34</v>
      </c>
      <c r="B290" s="17"/>
      <c r="C290" s="18" t="s">
        <v>347</v>
      </c>
      <c r="D290" s="9">
        <f>D291</f>
        <v>2052</v>
      </c>
      <c r="E290" s="9">
        <f t="shared" ref="E290" si="130">E291</f>
        <v>1743.3</v>
      </c>
      <c r="F290" s="77"/>
    </row>
    <row r="291" spans="1:6" ht="25.5" customHeight="1" outlineLevel="4" x14ac:dyDescent="0.3">
      <c r="A291" s="17" t="s">
        <v>34</v>
      </c>
      <c r="B291" s="17" t="s">
        <v>7</v>
      </c>
      <c r="C291" s="18" t="s">
        <v>327</v>
      </c>
      <c r="D291" s="9">
        <f>'№ 5  ведомственная'!F71</f>
        <v>2052</v>
      </c>
      <c r="E291" s="9">
        <f>'№ 5  ведомственная'!G71</f>
        <v>1743.3</v>
      </c>
      <c r="F291" s="77"/>
    </row>
    <row r="292" spans="1:6" ht="25.5" customHeight="1" outlineLevel="4" x14ac:dyDescent="0.3">
      <c r="A292" s="17" t="s">
        <v>35</v>
      </c>
      <c r="B292" s="16"/>
      <c r="C292" s="18" t="s">
        <v>348</v>
      </c>
      <c r="D292" s="9">
        <f>D293</f>
        <v>348</v>
      </c>
      <c r="E292" s="9">
        <f t="shared" ref="E292" si="131">E293</f>
        <v>324.60000000000002</v>
      </c>
      <c r="F292" s="77"/>
    </row>
    <row r="293" spans="1:6" ht="41.25" customHeight="1" outlineLevel="4" x14ac:dyDescent="0.3">
      <c r="A293" s="17" t="s">
        <v>36</v>
      </c>
      <c r="B293" s="16"/>
      <c r="C293" s="18" t="s">
        <v>349</v>
      </c>
      <c r="D293" s="9">
        <f>D294</f>
        <v>348</v>
      </c>
      <c r="E293" s="9">
        <f t="shared" ref="E293" si="132">E294</f>
        <v>324.60000000000002</v>
      </c>
      <c r="F293" s="77"/>
    </row>
    <row r="294" spans="1:6" ht="15" customHeight="1" outlineLevel="3" x14ac:dyDescent="0.3">
      <c r="A294" s="17" t="s">
        <v>99</v>
      </c>
      <c r="B294" s="17"/>
      <c r="C294" s="18" t="s">
        <v>410</v>
      </c>
      <c r="D294" s="9">
        <f>D295</f>
        <v>348</v>
      </c>
      <c r="E294" s="9">
        <f t="shared" ref="E294" si="133">E295</f>
        <v>324.60000000000002</v>
      </c>
      <c r="F294" s="77"/>
    </row>
    <row r="295" spans="1:6" ht="25.5" customHeight="1" outlineLevel="4" x14ac:dyDescent="0.3">
      <c r="A295" s="17" t="s">
        <v>99</v>
      </c>
      <c r="B295" s="17" t="s">
        <v>7</v>
      </c>
      <c r="C295" s="18" t="s">
        <v>327</v>
      </c>
      <c r="D295" s="9">
        <f>'№ 5  ведомственная'!F185</f>
        <v>348</v>
      </c>
      <c r="E295" s="9">
        <f>'№ 5  ведомственная'!G185</f>
        <v>324.60000000000002</v>
      </c>
      <c r="F295" s="77"/>
    </row>
    <row r="296" spans="1:6" s="29" customFormat="1" ht="39.6" x14ac:dyDescent="0.3">
      <c r="A296" s="17" t="s">
        <v>157</v>
      </c>
      <c r="B296" s="17"/>
      <c r="C296" s="18" t="s">
        <v>308</v>
      </c>
      <c r="D296" s="9">
        <f>D297+D304</f>
        <v>7760.3</v>
      </c>
      <c r="E296" s="9">
        <f t="shared" ref="E296" si="134">E297+E304</f>
        <v>7735.6</v>
      </c>
      <c r="F296" s="86"/>
    </row>
    <row r="297" spans="1:6" ht="26.4" outlineLevel="1" x14ac:dyDescent="0.3">
      <c r="A297" s="17" t="s">
        <v>168</v>
      </c>
      <c r="B297" s="17"/>
      <c r="C297" s="18" t="s">
        <v>464</v>
      </c>
      <c r="D297" s="9">
        <f>D298+D301</f>
        <v>90</v>
      </c>
      <c r="E297" s="9">
        <f t="shared" ref="E297" si="135">E298+E301</f>
        <v>65.300000000000011</v>
      </c>
      <c r="F297" s="77"/>
    </row>
    <row r="298" spans="1:6" ht="39.6" outlineLevel="2" x14ac:dyDescent="0.3">
      <c r="A298" s="17" t="s">
        <v>219</v>
      </c>
      <c r="B298" s="17"/>
      <c r="C298" s="18" t="s">
        <v>504</v>
      </c>
      <c r="D298" s="9">
        <f>D299</f>
        <v>50</v>
      </c>
      <c r="E298" s="9">
        <f t="shared" ref="E298:E299" si="136">E299</f>
        <v>44.7</v>
      </c>
      <c r="F298" s="77"/>
    </row>
    <row r="299" spans="1:6" ht="25.5" customHeight="1" outlineLevel="3" x14ac:dyDescent="0.3">
      <c r="A299" s="17" t="s">
        <v>220</v>
      </c>
      <c r="B299" s="17"/>
      <c r="C299" s="18" t="s">
        <v>505</v>
      </c>
      <c r="D299" s="9">
        <f>D300</f>
        <v>50</v>
      </c>
      <c r="E299" s="9">
        <f t="shared" si="136"/>
        <v>44.7</v>
      </c>
      <c r="F299" s="77"/>
    </row>
    <row r="300" spans="1:6" ht="54" customHeight="1" outlineLevel="4" x14ac:dyDescent="0.3">
      <c r="A300" s="17" t="s">
        <v>220</v>
      </c>
      <c r="B300" s="17">
        <v>100</v>
      </c>
      <c r="C300" s="18" t="s">
        <v>326</v>
      </c>
      <c r="D300" s="9">
        <f>'№ 5  ведомственная'!F490</f>
        <v>50</v>
      </c>
      <c r="E300" s="9">
        <f>'№ 5  ведомственная'!G490</f>
        <v>44.7</v>
      </c>
      <c r="F300" s="77"/>
    </row>
    <row r="301" spans="1:6" ht="38.25" customHeight="1" outlineLevel="2" x14ac:dyDescent="0.3">
      <c r="A301" s="17" t="s">
        <v>169</v>
      </c>
      <c r="B301" s="17"/>
      <c r="C301" s="18" t="s">
        <v>465</v>
      </c>
      <c r="D301" s="9">
        <f>D302</f>
        <v>40</v>
      </c>
      <c r="E301" s="9">
        <f t="shared" ref="E301:E302" si="137">E302</f>
        <v>20.6</v>
      </c>
      <c r="F301" s="77"/>
    </row>
    <row r="302" spans="1:6" ht="25.5" customHeight="1" outlineLevel="3" x14ac:dyDescent="0.3">
      <c r="A302" s="17" t="s">
        <v>170</v>
      </c>
      <c r="B302" s="17"/>
      <c r="C302" s="18" t="s">
        <v>466</v>
      </c>
      <c r="D302" s="9">
        <f>D303</f>
        <v>40</v>
      </c>
      <c r="E302" s="9">
        <f t="shared" si="137"/>
        <v>20.6</v>
      </c>
      <c r="F302" s="77"/>
    </row>
    <row r="303" spans="1:6" ht="25.5" customHeight="1" outlineLevel="4" x14ac:dyDescent="0.3">
      <c r="A303" s="17" t="s">
        <v>170</v>
      </c>
      <c r="B303" s="17" t="s">
        <v>39</v>
      </c>
      <c r="C303" s="18" t="s">
        <v>353</v>
      </c>
      <c r="D303" s="9">
        <f>'№ 5  ведомственная'!F340</f>
        <v>40</v>
      </c>
      <c r="E303" s="9">
        <f>'№ 5  ведомственная'!G340</f>
        <v>20.6</v>
      </c>
      <c r="F303" s="77"/>
    </row>
    <row r="304" spans="1:6" outlineLevel="1" x14ac:dyDescent="0.3">
      <c r="A304" s="17" t="s">
        <v>158</v>
      </c>
      <c r="B304" s="17"/>
      <c r="C304" s="18" t="s">
        <v>610</v>
      </c>
      <c r="D304" s="9">
        <f>D305+D308</f>
        <v>7670.3</v>
      </c>
      <c r="E304" s="9">
        <f>E305+E308</f>
        <v>7670.3</v>
      </c>
      <c r="F304" s="77"/>
    </row>
    <row r="305" spans="1:6" ht="76.5" customHeight="1" outlineLevel="2" x14ac:dyDescent="0.3">
      <c r="A305" s="17" t="s">
        <v>159</v>
      </c>
      <c r="B305" s="17"/>
      <c r="C305" s="18" t="s">
        <v>460</v>
      </c>
      <c r="D305" s="9">
        <f>D306</f>
        <v>3355.8</v>
      </c>
      <c r="E305" s="9">
        <f>E306</f>
        <v>3355.8</v>
      </c>
      <c r="F305" s="77"/>
    </row>
    <row r="306" spans="1:6" ht="39.6" outlineLevel="3" x14ac:dyDescent="0.3">
      <c r="A306" s="17" t="s">
        <v>160</v>
      </c>
      <c r="B306" s="17"/>
      <c r="C306" s="18" t="s">
        <v>461</v>
      </c>
      <c r="D306" s="9">
        <f>D307</f>
        <v>3355.8</v>
      </c>
      <c r="E306" s="9">
        <f t="shared" ref="E306" si="138">E307</f>
        <v>3355.8</v>
      </c>
      <c r="F306" s="77"/>
    </row>
    <row r="307" spans="1:6" ht="26.4" outlineLevel="4" x14ac:dyDescent="0.3">
      <c r="A307" s="17" t="s">
        <v>160</v>
      </c>
      <c r="B307" s="17" t="s">
        <v>109</v>
      </c>
      <c r="C307" s="18" t="s">
        <v>419</v>
      </c>
      <c r="D307" s="9">
        <f>'№ 5  ведомственная'!F308</f>
        <v>3355.8</v>
      </c>
      <c r="E307" s="9">
        <f>'№ 5  ведомственная'!G308</f>
        <v>3355.8</v>
      </c>
      <c r="F307" s="77"/>
    </row>
    <row r="308" spans="1:6" ht="26.4" outlineLevel="4" x14ac:dyDescent="0.3">
      <c r="A308" s="17" t="s">
        <v>583</v>
      </c>
      <c r="B308" s="16"/>
      <c r="C308" s="18" t="s">
        <v>584</v>
      </c>
      <c r="D308" s="9">
        <f>D311+D309</f>
        <v>4314.5</v>
      </c>
      <c r="E308" s="9">
        <f t="shared" ref="E308" si="139">E311+E309</f>
        <v>4314.5</v>
      </c>
      <c r="F308" s="77"/>
    </row>
    <row r="309" spans="1:6" ht="26.4" outlineLevel="4" x14ac:dyDescent="0.3">
      <c r="A309" s="17" t="s">
        <v>729</v>
      </c>
      <c r="B309" s="16"/>
      <c r="C309" s="18" t="s">
        <v>730</v>
      </c>
      <c r="D309" s="9">
        <f>D310</f>
        <v>3451.6</v>
      </c>
      <c r="E309" s="9">
        <f t="shared" ref="E309" si="140">E310</f>
        <v>3451.6</v>
      </c>
      <c r="F309" s="77"/>
    </row>
    <row r="310" spans="1:6" ht="26.4" outlineLevel="4" x14ac:dyDescent="0.3">
      <c r="A310" s="17" t="s">
        <v>729</v>
      </c>
      <c r="B310" s="16">
        <v>400</v>
      </c>
      <c r="C310" s="18" t="s">
        <v>419</v>
      </c>
      <c r="D310" s="9">
        <f>'№ 5  ведомственная'!F311</f>
        <v>3451.6</v>
      </c>
      <c r="E310" s="9">
        <f>'№ 5  ведомственная'!G311</f>
        <v>3451.6</v>
      </c>
      <c r="F310" s="77"/>
    </row>
    <row r="311" spans="1:6" ht="26.4" outlineLevel="4" x14ac:dyDescent="0.3">
      <c r="A311" s="17" t="s">
        <v>585</v>
      </c>
      <c r="B311" s="16"/>
      <c r="C311" s="18" t="s">
        <v>644</v>
      </c>
      <c r="D311" s="9">
        <f>D312</f>
        <v>862.9</v>
      </c>
      <c r="E311" s="9">
        <f t="shared" ref="E311" si="141">E312</f>
        <v>862.9</v>
      </c>
      <c r="F311" s="77"/>
    </row>
    <row r="312" spans="1:6" ht="26.4" outlineLevel="4" x14ac:dyDescent="0.3">
      <c r="A312" s="17" t="s">
        <v>585</v>
      </c>
      <c r="B312" s="17" t="s">
        <v>109</v>
      </c>
      <c r="C312" s="18" t="s">
        <v>419</v>
      </c>
      <c r="D312" s="9">
        <f>'№ 5  ведомственная'!F313</f>
        <v>862.9</v>
      </c>
      <c r="E312" s="9">
        <f>'№ 5  ведомственная'!G313</f>
        <v>862.9</v>
      </c>
      <c r="F312" s="77"/>
    </row>
    <row r="313" spans="1:6" s="29" customFormat="1" ht="39.6" x14ac:dyDescent="0.3">
      <c r="A313" s="17" t="s">
        <v>13</v>
      </c>
      <c r="B313" s="17"/>
      <c r="C313" s="18" t="s">
        <v>283</v>
      </c>
      <c r="D313" s="9">
        <f>D314+D335+D348+D359</f>
        <v>46449.3</v>
      </c>
      <c r="E313" s="9">
        <f>E314+E335+E348+E359</f>
        <v>44773.9</v>
      </c>
      <c r="F313" s="86"/>
    </row>
    <row r="314" spans="1:6" ht="39.6" outlineLevel="1" x14ac:dyDescent="0.3">
      <c r="A314" s="17" t="s">
        <v>18</v>
      </c>
      <c r="B314" s="17"/>
      <c r="C314" s="18" t="s">
        <v>335</v>
      </c>
      <c r="D314" s="9">
        <f>D315</f>
        <v>2581.5</v>
      </c>
      <c r="E314" s="9">
        <f t="shared" ref="E314" si="142">E315</f>
        <v>2218.4</v>
      </c>
      <c r="F314" s="77"/>
    </row>
    <row r="315" spans="1:6" ht="52.8" outlineLevel="2" x14ac:dyDescent="0.3">
      <c r="A315" s="17" t="s">
        <v>19</v>
      </c>
      <c r="B315" s="17"/>
      <c r="C315" s="18" t="s">
        <v>336</v>
      </c>
      <c r="D315" s="9">
        <f>D316+D319+D322+D324+D328+D332+D330+D326</f>
        <v>2581.5</v>
      </c>
      <c r="E315" s="9">
        <f t="shared" ref="E315" si="143">E316+E319+E322+E324+E328+E332+E330+E326</f>
        <v>2218.4</v>
      </c>
      <c r="F315" s="77"/>
    </row>
    <row r="316" spans="1:6" ht="39.6" outlineLevel="3" x14ac:dyDescent="0.3">
      <c r="A316" s="17" t="s">
        <v>20</v>
      </c>
      <c r="B316" s="17"/>
      <c r="C316" s="18" t="s">
        <v>337</v>
      </c>
      <c r="D316" s="9">
        <f>D317+D318</f>
        <v>338.20000000000005</v>
      </c>
      <c r="E316" s="9">
        <f t="shared" ref="E316" si="144">E317+E318</f>
        <v>336.90000000000003</v>
      </c>
      <c r="F316" s="77"/>
    </row>
    <row r="317" spans="1:6" ht="52.8" outlineLevel="4" x14ac:dyDescent="0.3">
      <c r="A317" s="17" t="s">
        <v>20</v>
      </c>
      <c r="B317" s="17" t="s">
        <v>6</v>
      </c>
      <c r="C317" s="18" t="s">
        <v>326</v>
      </c>
      <c r="D317" s="9">
        <f>'№ 5  ведомственная'!F36</f>
        <v>284.60000000000002</v>
      </c>
      <c r="E317" s="9">
        <f>'№ 5  ведомственная'!G36</f>
        <v>284.60000000000002</v>
      </c>
      <c r="F317" s="77"/>
    </row>
    <row r="318" spans="1:6" ht="26.4" outlineLevel="4" x14ac:dyDescent="0.3">
      <c r="A318" s="17" t="s">
        <v>20</v>
      </c>
      <c r="B318" s="17" t="s">
        <v>7</v>
      </c>
      <c r="C318" s="18" t="s">
        <v>327</v>
      </c>
      <c r="D318" s="9">
        <f>'№ 5  ведомственная'!F37</f>
        <v>53.6</v>
      </c>
      <c r="E318" s="9">
        <f>'№ 5  ведомственная'!G37</f>
        <v>52.3</v>
      </c>
      <c r="F318" s="77"/>
    </row>
    <row r="319" spans="1:6" ht="52.8" outlineLevel="3" x14ac:dyDescent="0.3">
      <c r="A319" s="17" t="s">
        <v>37</v>
      </c>
      <c r="B319" s="17"/>
      <c r="C319" s="18" t="s">
        <v>351</v>
      </c>
      <c r="D319" s="9">
        <f>D320+D321</f>
        <v>199.8</v>
      </c>
      <c r="E319" s="9">
        <f t="shared" ref="E319" si="145">E320+E321</f>
        <v>78.3</v>
      </c>
      <c r="F319" s="77"/>
    </row>
    <row r="320" spans="1:6" ht="52.8" outlineLevel="4" x14ac:dyDescent="0.3">
      <c r="A320" s="17" t="s">
        <v>37</v>
      </c>
      <c r="B320" s="17" t="s">
        <v>6</v>
      </c>
      <c r="C320" s="18" t="s">
        <v>326</v>
      </c>
      <c r="D320" s="9">
        <f>'№ 5  ведомственная'!F76</f>
        <v>167.9</v>
      </c>
      <c r="E320" s="9">
        <f>'№ 5  ведомственная'!G76</f>
        <v>78.3</v>
      </c>
      <c r="F320" s="77"/>
    </row>
    <row r="321" spans="1:6" ht="26.4" outlineLevel="4" x14ac:dyDescent="0.3">
      <c r="A321" s="17" t="s">
        <v>37</v>
      </c>
      <c r="B321" s="17" t="s">
        <v>7</v>
      </c>
      <c r="C321" s="18" t="s">
        <v>327</v>
      </c>
      <c r="D321" s="9">
        <f>'№ 5  ведомственная'!F77</f>
        <v>31.9</v>
      </c>
      <c r="E321" s="9">
        <f>'№ 5  ведомственная'!G77</f>
        <v>0</v>
      </c>
      <c r="F321" s="77"/>
    </row>
    <row r="322" spans="1:6" outlineLevel="3" x14ac:dyDescent="0.3">
      <c r="A322" s="17" t="s">
        <v>38</v>
      </c>
      <c r="B322" s="17"/>
      <c r="C322" s="18" t="s">
        <v>352</v>
      </c>
      <c r="D322" s="9">
        <f>D323</f>
        <v>220</v>
      </c>
      <c r="E322" s="9">
        <f t="shared" ref="E322" si="146">E323</f>
        <v>220</v>
      </c>
      <c r="F322" s="77"/>
    </row>
    <row r="323" spans="1:6" ht="26.4" outlineLevel="4" x14ac:dyDescent="0.3">
      <c r="A323" s="17" t="s">
        <v>38</v>
      </c>
      <c r="B323" s="17" t="s">
        <v>39</v>
      </c>
      <c r="C323" s="18" t="s">
        <v>353</v>
      </c>
      <c r="D323" s="9">
        <f>'№ 5  ведомственная'!F79</f>
        <v>220</v>
      </c>
      <c r="E323" s="9">
        <f>'№ 5  ведомственная'!G79</f>
        <v>220</v>
      </c>
      <c r="F323" s="77"/>
    </row>
    <row r="324" spans="1:6" ht="26.4" outlineLevel="3" x14ac:dyDescent="0.3">
      <c r="A324" s="17" t="s">
        <v>40</v>
      </c>
      <c r="B324" s="17"/>
      <c r="C324" s="18" t="s">
        <v>354</v>
      </c>
      <c r="D324" s="9">
        <f>D325</f>
        <v>470.1</v>
      </c>
      <c r="E324" s="9">
        <f t="shared" ref="E324" si="147">E325</f>
        <v>425.8</v>
      </c>
      <c r="F324" s="77"/>
    </row>
    <row r="325" spans="1:6" ht="26.4" outlineLevel="4" x14ac:dyDescent="0.3">
      <c r="A325" s="17" t="s">
        <v>40</v>
      </c>
      <c r="B325" s="17" t="s">
        <v>7</v>
      </c>
      <c r="C325" s="18" t="s">
        <v>327</v>
      </c>
      <c r="D325" s="9">
        <f>'№ 5  ведомственная'!F81</f>
        <v>470.1</v>
      </c>
      <c r="E325" s="9">
        <f>'№ 5  ведомственная'!G81</f>
        <v>425.8</v>
      </c>
      <c r="F325" s="77"/>
    </row>
    <row r="326" spans="1:6" outlineLevel="4" x14ac:dyDescent="0.3">
      <c r="A326" s="17" t="s">
        <v>731</v>
      </c>
      <c r="B326" s="16"/>
      <c r="C326" s="18" t="s">
        <v>732</v>
      </c>
      <c r="D326" s="9">
        <f>D327</f>
        <v>130</v>
      </c>
      <c r="E326" s="9">
        <f t="shared" ref="E326" si="148">E327</f>
        <v>130</v>
      </c>
      <c r="F326" s="77"/>
    </row>
    <row r="327" spans="1:6" outlineLevel="4" x14ac:dyDescent="0.3">
      <c r="A327" s="17" t="s">
        <v>731</v>
      </c>
      <c r="B327" s="16">
        <v>800</v>
      </c>
      <c r="C327" s="18" t="s">
        <v>328</v>
      </c>
      <c r="D327" s="9">
        <f>'№ 5  ведомственная'!F56</f>
        <v>130</v>
      </c>
      <c r="E327" s="9">
        <f>'№ 5  ведомственная'!G56</f>
        <v>130</v>
      </c>
      <c r="F327" s="77"/>
    </row>
    <row r="328" spans="1:6" ht="39.6" outlineLevel="3" x14ac:dyDescent="0.3">
      <c r="A328" s="17" t="s">
        <v>24</v>
      </c>
      <c r="B328" s="17"/>
      <c r="C328" s="18" t="s">
        <v>645</v>
      </c>
      <c r="D328" s="9">
        <f>D329</f>
        <v>23.2</v>
      </c>
      <c r="E328" s="9">
        <f t="shared" ref="E328" si="149">E329</f>
        <v>2.2999999999999998</v>
      </c>
      <c r="F328" s="77"/>
    </row>
    <row r="329" spans="1:6" ht="26.4" outlineLevel="4" x14ac:dyDescent="0.3">
      <c r="A329" s="17" t="s">
        <v>24</v>
      </c>
      <c r="B329" s="17" t="s">
        <v>7</v>
      </c>
      <c r="C329" s="18" t="s">
        <v>327</v>
      </c>
      <c r="D329" s="9">
        <f>'№ 5  ведомственная'!F50</f>
        <v>23.2</v>
      </c>
      <c r="E329" s="9">
        <f>'№ 5  ведомственная'!G50</f>
        <v>2.2999999999999998</v>
      </c>
      <c r="F329" s="77"/>
    </row>
    <row r="330" spans="1:6" ht="26.4" outlineLevel="4" x14ac:dyDescent="0.3">
      <c r="A330" s="17" t="s">
        <v>662</v>
      </c>
      <c r="B330" s="16"/>
      <c r="C330" s="18" t="s">
        <v>663</v>
      </c>
      <c r="D330" s="9">
        <f>D331</f>
        <v>364.2</v>
      </c>
      <c r="E330" s="9">
        <f t="shared" ref="E330" si="150">E331</f>
        <v>189.1</v>
      </c>
      <c r="F330" s="77"/>
    </row>
    <row r="331" spans="1:6" ht="26.4" outlineLevel="4" x14ac:dyDescent="0.3">
      <c r="A331" s="17" t="s">
        <v>662</v>
      </c>
      <c r="B331" s="16">
        <v>200</v>
      </c>
      <c r="C331" s="18" t="s">
        <v>327</v>
      </c>
      <c r="D331" s="9">
        <f>'№ 5  ведомственная'!F83</f>
        <v>364.2</v>
      </c>
      <c r="E331" s="9">
        <f>'№ 5  ведомственная'!G83</f>
        <v>189.1</v>
      </c>
      <c r="F331" s="77"/>
    </row>
    <row r="332" spans="1:6" ht="26.4" outlineLevel="3" x14ac:dyDescent="0.3">
      <c r="A332" s="17" t="s">
        <v>619</v>
      </c>
      <c r="B332" s="17"/>
      <c r="C332" s="18" t="s">
        <v>373</v>
      </c>
      <c r="D332" s="9">
        <f>D333+D334</f>
        <v>836</v>
      </c>
      <c r="E332" s="9">
        <f t="shared" ref="E332" si="151">E333+E334</f>
        <v>836</v>
      </c>
      <c r="F332" s="77"/>
    </row>
    <row r="333" spans="1:6" ht="52.8" outlineLevel="4" x14ac:dyDescent="0.3">
      <c r="A333" s="17" t="s">
        <v>619</v>
      </c>
      <c r="B333" s="17" t="s">
        <v>6</v>
      </c>
      <c r="C333" s="18" t="s">
        <v>326</v>
      </c>
      <c r="D333" s="9">
        <f>'№ 5  ведомственная'!F105</f>
        <v>820.7</v>
      </c>
      <c r="E333" s="9">
        <f>'№ 5  ведомственная'!G105</f>
        <v>820.7</v>
      </c>
      <c r="F333" s="77"/>
    </row>
    <row r="334" spans="1:6" ht="26.4" outlineLevel="4" x14ac:dyDescent="0.3">
      <c r="A334" s="17" t="s">
        <v>619</v>
      </c>
      <c r="B334" s="16">
        <v>200</v>
      </c>
      <c r="C334" s="59" t="s">
        <v>327</v>
      </c>
      <c r="D334" s="9">
        <f>'№ 5  ведомственная'!F106</f>
        <v>15.3</v>
      </c>
      <c r="E334" s="9">
        <f>'№ 5  ведомственная'!G106</f>
        <v>15.3</v>
      </c>
      <c r="F334" s="77"/>
    </row>
    <row r="335" spans="1:6" ht="26.4" outlineLevel="1" x14ac:dyDescent="0.3">
      <c r="A335" s="17" t="s">
        <v>41</v>
      </c>
      <c r="B335" s="17"/>
      <c r="C335" s="18" t="s">
        <v>355</v>
      </c>
      <c r="D335" s="9">
        <f>D336+D341</f>
        <v>2293</v>
      </c>
      <c r="E335" s="9">
        <f t="shared" ref="E335" si="152">E336+E341</f>
        <v>1996.4</v>
      </c>
      <c r="F335" s="77"/>
    </row>
    <row r="336" spans="1:6" ht="26.4" outlineLevel="2" x14ac:dyDescent="0.3">
      <c r="A336" s="17" t="s">
        <v>42</v>
      </c>
      <c r="B336" s="17"/>
      <c r="C336" s="18" t="s">
        <v>356</v>
      </c>
      <c r="D336" s="9">
        <f>D337+D339</f>
        <v>400</v>
      </c>
      <c r="E336" s="9">
        <f t="shared" ref="E336" si="153">E337+E339</f>
        <v>358.70000000000005</v>
      </c>
      <c r="F336" s="77"/>
    </row>
    <row r="337" spans="1:6" ht="26.4" outlineLevel="3" x14ac:dyDescent="0.3">
      <c r="A337" s="17" t="s">
        <v>43</v>
      </c>
      <c r="B337" s="17"/>
      <c r="C337" s="18" t="s">
        <v>357</v>
      </c>
      <c r="D337" s="9">
        <f>D338</f>
        <v>181</v>
      </c>
      <c r="E337" s="9">
        <f t="shared" ref="E337" si="154">E338</f>
        <v>158.30000000000001</v>
      </c>
      <c r="F337" s="77"/>
    </row>
    <row r="338" spans="1:6" ht="26.4" outlineLevel="4" x14ac:dyDescent="0.3">
      <c r="A338" s="17" t="s">
        <v>43</v>
      </c>
      <c r="B338" s="17" t="s">
        <v>7</v>
      </c>
      <c r="C338" s="18" t="s">
        <v>327</v>
      </c>
      <c r="D338" s="9">
        <f>'№ 5  ведомственная'!F87</f>
        <v>181</v>
      </c>
      <c r="E338" s="9">
        <f>'№ 5  ведомственная'!G87</f>
        <v>158.30000000000001</v>
      </c>
      <c r="F338" s="77"/>
    </row>
    <row r="339" spans="1:6" ht="39.6" outlineLevel="3" x14ac:dyDescent="0.3">
      <c r="A339" s="17" t="s">
        <v>44</v>
      </c>
      <c r="B339" s="17"/>
      <c r="C339" s="18" t="s">
        <v>358</v>
      </c>
      <c r="D339" s="9">
        <f>D340</f>
        <v>219</v>
      </c>
      <c r="E339" s="9">
        <f t="shared" ref="E339" si="155">E340</f>
        <v>200.4</v>
      </c>
      <c r="F339" s="77"/>
    </row>
    <row r="340" spans="1:6" ht="26.4" outlineLevel="4" x14ac:dyDescent="0.3">
      <c r="A340" s="17" t="s">
        <v>44</v>
      </c>
      <c r="B340" s="17" t="s">
        <v>7</v>
      </c>
      <c r="C340" s="18" t="s">
        <v>327</v>
      </c>
      <c r="D340" s="9">
        <f>'№ 5  ведомственная'!F89</f>
        <v>219</v>
      </c>
      <c r="E340" s="9">
        <f>'№ 5  ведомственная'!G89</f>
        <v>200.4</v>
      </c>
      <c r="F340" s="77"/>
    </row>
    <row r="341" spans="1:6" ht="39.6" outlineLevel="2" x14ac:dyDescent="0.3">
      <c r="A341" s="17" t="s">
        <v>140</v>
      </c>
      <c r="B341" s="17"/>
      <c r="C341" s="18" t="s">
        <v>447</v>
      </c>
      <c r="D341" s="9">
        <f>D342+D344+D346</f>
        <v>1893</v>
      </c>
      <c r="E341" s="9">
        <f t="shared" ref="E341" si="156">E342+E344+E346</f>
        <v>1637.7</v>
      </c>
      <c r="F341" s="77"/>
    </row>
    <row r="342" spans="1:6" ht="26.4" outlineLevel="3" x14ac:dyDescent="0.3">
      <c r="A342" s="17" t="s">
        <v>147</v>
      </c>
      <c r="B342" s="17"/>
      <c r="C342" s="18" t="s">
        <v>452</v>
      </c>
      <c r="D342" s="9">
        <f>D343</f>
        <v>205</v>
      </c>
      <c r="E342" s="9">
        <f t="shared" ref="E342" si="157">E343</f>
        <v>150</v>
      </c>
      <c r="F342" s="77"/>
    </row>
    <row r="343" spans="1:6" outlineLevel="4" x14ac:dyDescent="0.3">
      <c r="A343" s="17" t="s">
        <v>147</v>
      </c>
      <c r="B343" s="17" t="s">
        <v>21</v>
      </c>
      <c r="C343" s="18" t="s">
        <v>338</v>
      </c>
      <c r="D343" s="9">
        <f>'№ 5  ведомственная'!F295</f>
        <v>205</v>
      </c>
      <c r="E343" s="9">
        <f>'№ 5  ведомственная'!G295</f>
        <v>150</v>
      </c>
      <c r="F343" s="77"/>
    </row>
    <row r="344" spans="1:6" ht="26.4" outlineLevel="3" x14ac:dyDescent="0.3">
      <c r="A344" s="17" t="s">
        <v>148</v>
      </c>
      <c r="B344" s="17"/>
      <c r="C344" s="18" t="s">
        <v>557</v>
      </c>
      <c r="D344" s="9">
        <f>D345</f>
        <v>488</v>
      </c>
      <c r="E344" s="9">
        <f t="shared" ref="E344" si="158">E345</f>
        <v>445.3</v>
      </c>
      <c r="F344" s="77"/>
    </row>
    <row r="345" spans="1:6" outlineLevel="4" x14ac:dyDescent="0.3">
      <c r="A345" s="17" t="s">
        <v>148</v>
      </c>
      <c r="B345" s="17" t="s">
        <v>21</v>
      </c>
      <c r="C345" s="18" t="s">
        <v>338</v>
      </c>
      <c r="D345" s="9">
        <f>'№ 5  ведомственная'!F297</f>
        <v>488</v>
      </c>
      <c r="E345" s="9">
        <f>'№ 5  ведомственная'!G297</f>
        <v>445.3</v>
      </c>
      <c r="F345" s="77"/>
    </row>
    <row r="346" spans="1:6" ht="26.4" outlineLevel="3" x14ac:dyDescent="0.3">
      <c r="A346" s="17" t="s">
        <v>141</v>
      </c>
      <c r="B346" s="17"/>
      <c r="C346" s="18" t="s">
        <v>448</v>
      </c>
      <c r="D346" s="9">
        <f>D347</f>
        <v>1200</v>
      </c>
      <c r="E346" s="9">
        <f t="shared" ref="E346" si="159">E347</f>
        <v>1042.4000000000001</v>
      </c>
      <c r="F346" s="77"/>
    </row>
    <row r="347" spans="1:6" outlineLevel="4" x14ac:dyDescent="0.3">
      <c r="A347" s="17" t="s">
        <v>141</v>
      </c>
      <c r="B347" s="17" t="s">
        <v>21</v>
      </c>
      <c r="C347" s="18" t="s">
        <v>338</v>
      </c>
      <c r="D347" s="9">
        <f>'№ 5  ведомственная'!F284</f>
        <v>1200</v>
      </c>
      <c r="E347" s="9">
        <f>'№ 5  ведомственная'!G284</f>
        <v>1042.4000000000001</v>
      </c>
      <c r="F347" s="77"/>
    </row>
    <row r="348" spans="1:6" ht="26.4" outlineLevel="1" x14ac:dyDescent="0.3">
      <c r="A348" s="17" t="s">
        <v>163</v>
      </c>
      <c r="B348" s="17"/>
      <c r="C348" s="18" t="s">
        <v>462</v>
      </c>
      <c r="D348" s="9">
        <f>D349+D354</f>
        <v>2301.6</v>
      </c>
      <c r="E348" s="9">
        <f t="shared" ref="E348" si="160">E349+E354</f>
        <v>2301.6</v>
      </c>
      <c r="F348" s="77"/>
    </row>
    <row r="349" spans="1:6" outlineLevel="2" x14ac:dyDescent="0.3">
      <c r="A349" s="17" t="s">
        <v>164</v>
      </c>
      <c r="B349" s="17"/>
      <c r="C349" s="18" t="s">
        <v>558</v>
      </c>
      <c r="D349" s="9">
        <f>D352+D350</f>
        <v>2191.6</v>
      </c>
      <c r="E349" s="9">
        <f t="shared" ref="E349" si="161">E352+E350</f>
        <v>2191.6</v>
      </c>
      <c r="F349" s="77"/>
    </row>
    <row r="350" spans="1:6" ht="26.4" outlineLevel="2" x14ac:dyDescent="0.3">
      <c r="A350" s="17" t="s">
        <v>595</v>
      </c>
      <c r="B350" s="16"/>
      <c r="C350" s="18" t="s">
        <v>596</v>
      </c>
      <c r="D350" s="9">
        <f>D351</f>
        <v>956</v>
      </c>
      <c r="E350" s="9">
        <f t="shared" ref="E350" si="162">E351</f>
        <v>956</v>
      </c>
      <c r="F350" s="77"/>
    </row>
    <row r="351" spans="1:6" ht="26.4" outlineLevel="2" x14ac:dyDescent="0.3">
      <c r="A351" s="17" t="s">
        <v>595</v>
      </c>
      <c r="B351" s="16" t="s">
        <v>39</v>
      </c>
      <c r="C351" s="18" t="s">
        <v>353</v>
      </c>
      <c r="D351" s="9">
        <f>'№ 5  ведомственная'!F325</f>
        <v>956</v>
      </c>
      <c r="E351" s="9">
        <f>'№ 5  ведомственная'!G325</f>
        <v>956</v>
      </c>
      <c r="F351" s="77"/>
    </row>
    <row r="352" spans="1:6" outlineLevel="3" x14ac:dyDescent="0.3">
      <c r="A352" s="17" t="s">
        <v>165</v>
      </c>
      <c r="B352" s="17"/>
      <c r="C352" s="18" t="s">
        <v>463</v>
      </c>
      <c r="D352" s="9">
        <f>D353</f>
        <v>1235.5999999999999</v>
      </c>
      <c r="E352" s="9">
        <f t="shared" ref="E352" si="163">E353</f>
        <v>1235.5999999999999</v>
      </c>
      <c r="F352" s="77"/>
    </row>
    <row r="353" spans="1:6" ht="26.4" outlineLevel="4" x14ac:dyDescent="0.3">
      <c r="A353" s="17" t="s">
        <v>165</v>
      </c>
      <c r="B353" s="17" t="s">
        <v>39</v>
      </c>
      <c r="C353" s="18" t="s">
        <v>353</v>
      </c>
      <c r="D353" s="9">
        <f>'№ 5  ведомственная'!F327</f>
        <v>1235.5999999999999</v>
      </c>
      <c r="E353" s="9">
        <f>'№ 5  ведомственная'!G327</f>
        <v>1235.5999999999999</v>
      </c>
      <c r="F353" s="77"/>
    </row>
    <row r="354" spans="1:6" ht="26.4" outlineLevel="4" x14ac:dyDescent="0.3">
      <c r="A354" s="80" t="s">
        <v>692</v>
      </c>
      <c r="B354" s="74"/>
      <c r="C354" s="79" t="s">
        <v>693</v>
      </c>
      <c r="D354" s="9">
        <f>D355+D357</f>
        <v>110</v>
      </c>
      <c r="E354" s="9">
        <f>E355+E357</f>
        <v>110</v>
      </c>
      <c r="F354" s="77"/>
    </row>
    <row r="355" spans="1:6" ht="26.4" outlineLevel="4" x14ac:dyDescent="0.3">
      <c r="A355" s="80" t="s">
        <v>749</v>
      </c>
      <c r="B355" s="74"/>
      <c r="C355" s="79" t="s">
        <v>750</v>
      </c>
      <c r="D355" s="9">
        <f>D356</f>
        <v>85</v>
      </c>
      <c r="E355" s="9">
        <f>E356</f>
        <v>85</v>
      </c>
      <c r="F355" s="77"/>
    </row>
    <row r="356" spans="1:6" ht="26.4" outlineLevel="4" x14ac:dyDescent="0.3">
      <c r="A356" s="80" t="s">
        <v>749</v>
      </c>
      <c r="B356" s="74" t="s">
        <v>39</v>
      </c>
      <c r="C356" s="79" t="s">
        <v>353</v>
      </c>
      <c r="D356" s="9">
        <f>'№ 5  ведомственная'!F330</f>
        <v>85</v>
      </c>
      <c r="E356" s="9">
        <f>'№ 5  ведомственная'!G330</f>
        <v>85</v>
      </c>
      <c r="F356" s="77"/>
    </row>
    <row r="357" spans="1:6" ht="26.4" outlineLevel="4" x14ac:dyDescent="0.3">
      <c r="A357" s="74" t="s">
        <v>694</v>
      </c>
      <c r="B357" s="74" t="s">
        <v>686</v>
      </c>
      <c r="C357" s="79" t="s">
        <v>695</v>
      </c>
      <c r="D357" s="9">
        <f>D358</f>
        <v>25</v>
      </c>
      <c r="E357" s="9">
        <f t="shared" ref="E357" si="164">E358</f>
        <v>25</v>
      </c>
      <c r="F357" s="77"/>
    </row>
    <row r="358" spans="1:6" ht="26.4" outlineLevel="4" x14ac:dyDescent="0.3">
      <c r="A358" s="74" t="s">
        <v>694</v>
      </c>
      <c r="B358" s="74" t="s">
        <v>39</v>
      </c>
      <c r="C358" s="79" t="s">
        <v>353</v>
      </c>
      <c r="D358" s="9">
        <f>'№ 5  ведомственная'!F332</f>
        <v>25</v>
      </c>
      <c r="E358" s="9">
        <f>'№ 5  ведомственная'!G332</f>
        <v>25</v>
      </c>
      <c r="F358" s="77"/>
    </row>
    <row r="359" spans="1:6" ht="26.4" outlineLevel="1" x14ac:dyDescent="0.3">
      <c r="A359" s="17" t="s">
        <v>14</v>
      </c>
      <c r="B359" s="17"/>
      <c r="C359" s="18" t="s">
        <v>332</v>
      </c>
      <c r="D359" s="9">
        <f>D360</f>
        <v>39273.200000000004</v>
      </c>
      <c r="E359" s="9">
        <f t="shared" ref="E359" si="165">E360</f>
        <v>38257.5</v>
      </c>
      <c r="F359" s="77"/>
    </row>
    <row r="360" spans="1:6" outlineLevel="2" x14ac:dyDescent="0.3">
      <c r="A360" s="17" t="s">
        <v>15</v>
      </c>
      <c r="B360" s="17"/>
      <c r="C360" s="18" t="s">
        <v>333</v>
      </c>
      <c r="D360" s="9">
        <f>D361+D363</f>
        <v>39273.200000000004</v>
      </c>
      <c r="E360" s="9">
        <f t="shared" ref="E360" si="166">E361+E363</f>
        <v>38257.5</v>
      </c>
      <c r="F360" s="77"/>
    </row>
    <row r="361" spans="1:6" outlineLevel="3" x14ac:dyDescent="0.3">
      <c r="A361" s="17" t="s">
        <v>16</v>
      </c>
      <c r="B361" s="17"/>
      <c r="C361" s="18" t="s">
        <v>334</v>
      </c>
      <c r="D361" s="9">
        <f>D362</f>
        <v>2856.3</v>
      </c>
      <c r="E361" s="9">
        <f t="shared" ref="E361" si="167">E362</f>
        <v>2769.5</v>
      </c>
      <c r="F361" s="77"/>
    </row>
    <row r="362" spans="1:6" ht="52.8" outlineLevel="4" x14ac:dyDescent="0.3">
      <c r="A362" s="17" t="s">
        <v>16</v>
      </c>
      <c r="B362" s="17" t="s">
        <v>6</v>
      </c>
      <c r="C362" s="18" t="s">
        <v>326</v>
      </c>
      <c r="D362" s="9">
        <f>'№ 5  ведомственная'!F30</f>
        <v>2856.3</v>
      </c>
      <c r="E362" s="9">
        <f>'№ 5  ведомственная'!G30</f>
        <v>2769.5</v>
      </c>
      <c r="F362" s="77"/>
    </row>
    <row r="363" spans="1:6" ht="52.8" outlineLevel="3" x14ac:dyDescent="0.3">
      <c r="A363" s="17" t="s">
        <v>22</v>
      </c>
      <c r="B363" s="17"/>
      <c r="C363" s="18" t="s">
        <v>339</v>
      </c>
      <c r="D363" s="9">
        <f>D364+D365+D367+D366</f>
        <v>36416.9</v>
      </c>
      <c r="E363" s="9">
        <f t="shared" ref="E363" si="168">E364+E365+E367+E366</f>
        <v>35488</v>
      </c>
      <c r="F363" s="77"/>
    </row>
    <row r="364" spans="1:6" ht="52.8" outlineLevel="4" x14ac:dyDescent="0.3">
      <c r="A364" s="17" t="s">
        <v>22</v>
      </c>
      <c r="B364" s="17" t="s">
        <v>6</v>
      </c>
      <c r="C364" s="18" t="s">
        <v>326</v>
      </c>
      <c r="D364" s="9">
        <f>'№ 5  ведомственная'!F41</f>
        <v>27592.400000000001</v>
      </c>
      <c r="E364" s="9">
        <f>'№ 5  ведомственная'!G41</f>
        <v>27221.8</v>
      </c>
      <c r="F364" s="77"/>
    </row>
    <row r="365" spans="1:6" ht="26.4" outlineLevel="4" x14ac:dyDescent="0.3">
      <c r="A365" s="17" t="s">
        <v>22</v>
      </c>
      <c r="B365" s="17" t="s">
        <v>7</v>
      </c>
      <c r="C365" s="18" t="s">
        <v>327</v>
      </c>
      <c r="D365" s="9">
        <f>'№ 5  ведомственная'!F42</f>
        <v>7749.9</v>
      </c>
      <c r="E365" s="9">
        <f>'№ 5  ведомственная'!G42</f>
        <v>7191.6</v>
      </c>
      <c r="F365" s="77"/>
    </row>
    <row r="366" spans="1:6" outlineLevel="4" x14ac:dyDescent="0.3">
      <c r="A366" s="17" t="s">
        <v>22</v>
      </c>
      <c r="B366" s="16">
        <v>300</v>
      </c>
      <c r="C366" s="18" t="s">
        <v>338</v>
      </c>
      <c r="D366" s="9">
        <f>'№ 5  ведомственная'!F43</f>
        <v>25.6</v>
      </c>
      <c r="E366" s="9">
        <f>'№ 5  ведомственная'!G43</f>
        <v>25.6</v>
      </c>
      <c r="F366" s="77"/>
    </row>
    <row r="367" spans="1:6" outlineLevel="4" x14ac:dyDescent="0.3">
      <c r="A367" s="17" t="s">
        <v>22</v>
      </c>
      <c r="B367" s="17" t="s">
        <v>8</v>
      </c>
      <c r="C367" s="18" t="s">
        <v>328</v>
      </c>
      <c r="D367" s="9">
        <f>'№ 5  ведомственная'!F44</f>
        <v>1049</v>
      </c>
      <c r="E367" s="9">
        <f>'№ 5  ведомственная'!G44</f>
        <v>1049</v>
      </c>
      <c r="F367" s="77"/>
    </row>
    <row r="368" spans="1:6" s="29" customFormat="1" ht="39.6" x14ac:dyDescent="0.3">
      <c r="A368" s="17" t="s">
        <v>149</v>
      </c>
      <c r="B368" s="17"/>
      <c r="C368" s="18" t="s">
        <v>306</v>
      </c>
      <c r="D368" s="9">
        <f>D369+D393+D397</f>
        <v>3481.9999999999995</v>
      </c>
      <c r="E368" s="9">
        <f>E369+E393+E397</f>
        <v>3261.3</v>
      </c>
      <c r="F368" s="86"/>
    </row>
    <row r="369" spans="1:6" ht="26.4" outlineLevel="1" x14ac:dyDescent="0.3">
      <c r="A369" s="17" t="s">
        <v>226</v>
      </c>
      <c r="B369" s="17"/>
      <c r="C369" s="18" t="s">
        <v>510</v>
      </c>
      <c r="D369" s="9">
        <f>D370+D373+D378+D381+D384+D387+D390</f>
        <v>158</v>
      </c>
      <c r="E369" s="9">
        <f t="shared" ref="E369" si="169">E370+E373+E378+E381+E384+E387+E390</f>
        <v>77.3</v>
      </c>
      <c r="F369" s="77"/>
    </row>
    <row r="370" spans="1:6" outlineLevel="2" x14ac:dyDescent="0.3">
      <c r="A370" s="17" t="s">
        <v>231</v>
      </c>
      <c r="B370" s="17"/>
      <c r="C370" s="18" t="s">
        <v>514</v>
      </c>
      <c r="D370" s="9">
        <f>D371</f>
        <v>32</v>
      </c>
      <c r="E370" s="9">
        <f t="shared" ref="E370:E371" si="170">E371</f>
        <v>11.7</v>
      </c>
      <c r="F370" s="77"/>
    </row>
    <row r="371" spans="1:6" ht="39.6" outlineLevel="3" x14ac:dyDescent="0.3">
      <c r="A371" s="17" t="s">
        <v>232</v>
      </c>
      <c r="B371" s="17"/>
      <c r="C371" s="18" t="s">
        <v>515</v>
      </c>
      <c r="D371" s="9">
        <f>D372</f>
        <v>32</v>
      </c>
      <c r="E371" s="9">
        <f t="shared" si="170"/>
        <v>11.7</v>
      </c>
      <c r="F371" s="77"/>
    </row>
    <row r="372" spans="1:6" ht="26.4" outlineLevel="4" x14ac:dyDescent="0.3">
      <c r="A372" s="17" t="s">
        <v>232</v>
      </c>
      <c r="B372" s="17" t="s">
        <v>7</v>
      </c>
      <c r="C372" s="18" t="s">
        <v>327</v>
      </c>
      <c r="D372" s="9">
        <f>'№ 5  ведомственная'!F521</f>
        <v>32</v>
      </c>
      <c r="E372" s="9">
        <f>'№ 5  ведомственная'!G521</f>
        <v>11.7</v>
      </c>
      <c r="F372" s="77"/>
    </row>
    <row r="373" spans="1:6" ht="26.4" outlineLevel="2" x14ac:dyDescent="0.3">
      <c r="A373" s="17" t="s">
        <v>233</v>
      </c>
      <c r="B373" s="17"/>
      <c r="C373" s="18" t="s">
        <v>516</v>
      </c>
      <c r="D373" s="9">
        <f>D374+D376</f>
        <v>26</v>
      </c>
      <c r="E373" s="9">
        <f t="shared" ref="E373" si="171">E374+E376</f>
        <v>21.6</v>
      </c>
      <c r="F373" s="77"/>
    </row>
    <row r="374" spans="1:6" ht="39.6" outlineLevel="3" x14ac:dyDescent="0.3">
      <c r="A374" s="17" t="s">
        <v>234</v>
      </c>
      <c r="B374" s="17"/>
      <c r="C374" s="18" t="s">
        <v>517</v>
      </c>
      <c r="D374" s="9">
        <f>D375</f>
        <v>22</v>
      </c>
      <c r="E374" s="9">
        <f t="shared" ref="E374" si="172">E375</f>
        <v>21.6</v>
      </c>
      <c r="F374" s="77"/>
    </row>
    <row r="375" spans="1:6" ht="26.4" outlineLevel="4" x14ac:dyDescent="0.3">
      <c r="A375" s="17" t="s">
        <v>234</v>
      </c>
      <c r="B375" s="17" t="s">
        <v>7</v>
      </c>
      <c r="C375" s="18" t="s">
        <v>327</v>
      </c>
      <c r="D375" s="9">
        <f>'№ 5  ведомственная'!F524</f>
        <v>22</v>
      </c>
      <c r="E375" s="9">
        <f>'№ 5  ведомственная'!G524</f>
        <v>21.6</v>
      </c>
      <c r="F375" s="77"/>
    </row>
    <row r="376" spans="1:6" ht="26.4" outlineLevel="3" x14ac:dyDescent="0.3">
      <c r="A376" s="17" t="s">
        <v>235</v>
      </c>
      <c r="B376" s="17"/>
      <c r="C376" s="18" t="s">
        <v>518</v>
      </c>
      <c r="D376" s="9">
        <f>D377</f>
        <v>4</v>
      </c>
      <c r="E376" s="9">
        <f t="shared" ref="E376" si="173">E377</f>
        <v>0</v>
      </c>
      <c r="F376" s="77"/>
    </row>
    <row r="377" spans="1:6" outlineLevel="4" x14ac:dyDescent="0.3">
      <c r="A377" s="17" t="s">
        <v>235</v>
      </c>
      <c r="B377" s="17" t="s">
        <v>21</v>
      </c>
      <c r="C377" s="18" t="s">
        <v>338</v>
      </c>
      <c r="D377" s="9">
        <f>'№ 5  ведомственная'!F526</f>
        <v>4</v>
      </c>
      <c r="E377" s="9">
        <f>'№ 5  ведомственная'!G526</f>
        <v>0</v>
      </c>
      <c r="F377" s="77"/>
    </row>
    <row r="378" spans="1:6" outlineLevel="2" x14ac:dyDescent="0.3">
      <c r="A378" s="17" t="s">
        <v>236</v>
      </c>
      <c r="B378" s="17"/>
      <c r="C378" s="18" t="s">
        <v>519</v>
      </c>
      <c r="D378" s="9">
        <f>D379</f>
        <v>40</v>
      </c>
      <c r="E378" s="9">
        <f t="shared" ref="E378:E379" si="174">E379</f>
        <v>0</v>
      </c>
      <c r="F378" s="77"/>
    </row>
    <row r="379" spans="1:6" ht="26.4" outlineLevel="3" x14ac:dyDescent="0.3">
      <c r="A379" s="17" t="s">
        <v>237</v>
      </c>
      <c r="B379" s="17"/>
      <c r="C379" s="18" t="s">
        <v>520</v>
      </c>
      <c r="D379" s="9">
        <f>D380</f>
        <v>40</v>
      </c>
      <c r="E379" s="9">
        <f t="shared" si="174"/>
        <v>0</v>
      </c>
      <c r="F379" s="77"/>
    </row>
    <row r="380" spans="1:6" ht="26.4" outlineLevel="4" x14ac:dyDescent="0.3">
      <c r="A380" s="17" t="s">
        <v>237</v>
      </c>
      <c r="B380" s="17" t="s">
        <v>7</v>
      </c>
      <c r="C380" s="18" t="s">
        <v>327</v>
      </c>
      <c r="D380" s="9">
        <f>'№ 5  ведомственная'!F529</f>
        <v>40</v>
      </c>
      <c r="E380" s="9">
        <f>'№ 5  ведомственная'!G529</f>
        <v>0</v>
      </c>
      <c r="F380" s="77"/>
    </row>
    <row r="381" spans="1:6" ht="26.4" outlineLevel="2" x14ac:dyDescent="0.3">
      <c r="A381" s="17" t="s">
        <v>238</v>
      </c>
      <c r="B381" s="17"/>
      <c r="C381" s="18" t="s">
        <v>521</v>
      </c>
      <c r="D381" s="9">
        <f>D382</f>
        <v>15</v>
      </c>
      <c r="E381" s="9">
        <f t="shared" ref="E381:E382" si="175">E382</f>
        <v>0</v>
      </c>
      <c r="F381" s="77"/>
    </row>
    <row r="382" spans="1:6" ht="26.4" outlineLevel="3" x14ac:dyDescent="0.3">
      <c r="A382" s="17" t="s">
        <v>239</v>
      </c>
      <c r="B382" s="17"/>
      <c r="C382" s="18" t="s">
        <v>522</v>
      </c>
      <c r="D382" s="9">
        <f>D383</f>
        <v>15</v>
      </c>
      <c r="E382" s="9">
        <f t="shared" si="175"/>
        <v>0</v>
      </c>
      <c r="F382" s="77"/>
    </row>
    <row r="383" spans="1:6" ht="26.4" outlineLevel="4" x14ac:dyDescent="0.3">
      <c r="A383" s="17" t="s">
        <v>239</v>
      </c>
      <c r="B383" s="17" t="s">
        <v>7</v>
      </c>
      <c r="C383" s="18" t="s">
        <v>327</v>
      </c>
      <c r="D383" s="9">
        <f>'№ 5  ведомственная'!F532</f>
        <v>15</v>
      </c>
      <c r="E383" s="9">
        <f>'№ 5  ведомственная'!G532</f>
        <v>0</v>
      </c>
      <c r="F383" s="77"/>
    </row>
    <row r="384" spans="1:6" ht="26.4" outlineLevel="2" x14ac:dyDescent="0.3">
      <c r="A384" s="17" t="s">
        <v>240</v>
      </c>
      <c r="B384" s="17"/>
      <c r="C384" s="18" t="s">
        <v>523</v>
      </c>
      <c r="D384" s="9">
        <f>D385</f>
        <v>29</v>
      </c>
      <c r="E384" s="9">
        <f t="shared" ref="E384:E385" si="176">E385</f>
        <v>29</v>
      </c>
      <c r="F384" s="77"/>
    </row>
    <row r="385" spans="1:6" outlineLevel="3" x14ac:dyDescent="0.3">
      <c r="A385" s="17" t="s">
        <v>241</v>
      </c>
      <c r="B385" s="17"/>
      <c r="C385" s="18" t="s">
        <v>524</v>
      </c>
      <c r="D385" s="9">
        <f>D386</f>
        <v>29</v>
      </c>
      <c r="E385" s="9">
        <f t="shared" si="176"/>
        <v>29</v>
      </c>
      <c r="F385" s="77"/>
    </row>
    <row r="386" spans="1:6" ht="26.4" outlineLevel="4" x14ac:dyDescent="0.3">
      <c r="A386" s="17" t="s">
        <v>241</v>
      </c>
      <c r="B386" s="17" t="s">
        <v>7</v>
      </c>
      <c r="C386" s="18" t="s">
        <v>327</v>
      </c>
      <c r="D386" s="9">
        <f>'№ 5  ведомственная'!F535</f>
        <v>29</v>
      </c>
      <c r="E386" s="9">
        <f>'№ 5  ведомственная'!G535</f>
        <v>29</v>
      </c>
      <c r="F386" s="77"/>
    </row>
    <row r="387" spans="1:6" ht="26.4" outlineLevel="2" x14ac:dyDescent="0.3">
      <c r="A387" s="17" t="s">
        <v>242</v>
      </c>
      <c r="B387" s="17"/>
      <c r="C387" s="18" t="s">
        <v>525</v>
      </c>
      <c r="D387" s="9">
        <f>D388</f>
        <v>1</v>
      </c>
      <c r="E387" s="9">
        <f t="shared" ref="E387:E388" si="177">E388</f>
        <v>0</v>
      </c>
      <c r="F387" s="77"/>
    </row>
    <row r="388" spans="1:6" ht="26.4" outlineLevel="3" x14ac:dyDescent="0.3">
      <c r="A388" s="17" t="s">
        <v>243</v>
      </c>
      <c r="B388" s="17"/>
      <c r="C388" s="18" t="s">
        <v>526</v>
      </c>
      <c r="D388" s="9">
        <f>D389</f>
        <v>1</v>
      </c>
      <c r="E388" s="9">
        <f t="shared" si="177"/>
        <v>0</v>
      </c>
      <c r="F388" s="77"/>
    </row>
    <row r="389" spans="1:6" ht="26.4" outlineLevel="4" x14ac:dyDescent="0.3">
      <c r="A389" s="17" t="s">
        <v>243</v>
      </c>
      <c r="B389" s="17" t="s">
        <v>7</v>
      </c>
      <c r="C389" s="18" t="s">
        <v>327</v>
      </c>
      <c r="D389" s="9">
        <f>'№ 5  ведомственная'!F538</f>
        <v>1</v>
      </c>
      <c r="E389" s="9">
        <f>'№ 5  ведомственная'!G538</f>
        <v>0</v>
      </c>
      <c r="F389" s="77"/>
    </row>
    <row r="390" spans="1:6" ht="26.4" outlineLevel="4" x14ac:dyDescent="0.3">
      <c r="A390" s="17" t="s">
        <v>707</v>
      </c>
      <c r="B390" s="16"/>
      <c r="C390" s="18" t="s">
        <v>709</v>
      </c>
      <c r="D390" s="9">
        <f>D391</f>
        <v>15</v>
      </c>
      <c r="E390" s="9">
        <f t="shared" ref="E390" si="178">E391</f>
        <v>15</v>
      </c>
      <c r="F390" s="77"/>
    </row>
    <row r="391" spans="1:6" ht="26.4" outlineLevel="4" x14ac:dyDescent="0.3">
      <c r="A391" s="17" t="s">
        <v>708</v>
      </c>
      <c r="B391" s="16"/>
      <c r="C391" s="18" t="s">
        <v>710</v>
      </c>
      <c r="D391" s="9">
        <f>D392</f>
        <v>15</v>
      </c>
      <c r="E391" s="9">
        <f t="shared" ref="E391" si="179">E392</f>
        <v>15</v>
      </c>
      <c r="F391" s="77"/>
    </row>
    <row r="392" spans="1:6" ht="26.4" outlineLevel="4" x14ac:dyDescent="0.3">
      <c r="A392" s="17" t="s">
        <v>708</v>
      </c>
      <c r="B392" s="16">
        <v>200</v>
      </c>
      <c r="C392" s="18" t="s">
        <v>327</v>
      </c>
      <c r="D392" s="9">
        <f>'№ 5  ведомственная'!F541</f>
        <v>15</v>
      </c>
      <c r="E392" s="9">
        <f>'№ 5  ведомственная'!G541</f>
        <v>15</v>
      </c>
      <c r="F392" s="77"/>
    </row>
    <row r="393" spans="1:6" ht="26.4" outlineLevel="1" x14ac:dyDescent="0.3">
      <c r="A393" s="17" t="s">
        <v>150</v>
      </c>
      <c r="B393" s="17"/>
      <c r="C393" s="18" t="s">
        <v>453</v>
      </c>
      <c r="D393" s="9">
        <f>D394</f>
        <v>300</v>
      </c>
      <c r="E393" s="9">
        <f t="shared" ref="E393:E395" si="180">E394</f>
        <v>160</v>
      </c>
      <c r="F393" s="77"/>
    </row>
    <row r="394" spans="1:6" ht="26.4" outlineLevel="2" x14ac:dyDescent="0.3">
      <c r="A394" s="17" t="s">
        <v>151</v>
      </c>
      <c r="B394" s="17"/>
      <c r="C394" s="18" t="s">
        <v>454</v>
      </c>
      <c r="D394" s="9">
        <f>D395</f>
        <v>300</v>
      </c>
      <c r="E394" s="9">
        <f t="shared" si="180"/>
        <v>160</v>
      </c>
      <c r="F394" s="77"/>
    </row>
    <row r="395" spans="1:6" ht="39.6" outlineLevel="3" x14ac:dyDescent="0.3">
      <c r="A395" s="17" t="s">
        <v>152</v>
      </c>
      <c r="B395" s="17"/>
      <c r="C395" s="18" t="s">
        <v>455</v>
      </c>
      <c r="D395" s="9">
        <f>D396</f>
        <v>300</v>
      </c>
      <c r="E395" s="9">
        <f t="shared" si="180"/>
        <v>160</v>
      </c>
      <c r="F395" s="77"/>
    </row>
    <row r="396" spans="1:6" outlineLevel="4" x14ac:dyDescent="0.3">
      <c r="A396" s="17" t="s">
        <v>152</v>
      </c>
      <c r="B396" s="17" t="s">
        <v>21</v>
      </c>
      <c r="C396" s="18" t="s">
        <v>338</v>
      </c>
      <c r="D396" s="9">
        <f>'№ 5  ведомственная'!F302</f>
        <v>300</v>
      </c>
      <c r="E396" s="9">
        <f>'№ 5  ведомственная'!G302</f>
        <v>160</v>
      </c>
      <c r="F396" s="77"/>
    </row>
    <row r="397" spans="1:6" outlineLevel="1" x14ac:dyDescent="0.3">
      <c r="A397" s="17" t="s">
        <v>153</v>
      </c>
      <c r="B397" s="17"/>
      <c r="C397" s="18" t="s">
        <v>456</v>
      </c>
      <c r="D397" s="9">
        <f>D398</f>
        <v>3023.9999999999995</v>
      </c>
      <c r="E397" s="9">
        <f t="shared" ref="E397:E399" si="181">E398</f>
        <v>3024</v>
      </c>
      <c r="F397" s="77"/>
    </row>
    <row r="398" spans="1:6" outlineLevel="2" x14ac:dyDescent="0.3">
      <c r="A398" s="17" t="s">
        <v>154</v>
      </c>
      <c r="B398" s="17"/>
      <c r="C398" s="18" t="s">
        <v>457</v>
      </c>
      <c r="D398" s="9">
        <f>D399</f>
        <v>3023.9999999999995</v>
      </c>
      <c r="E398" s="9">
        <f t="shared" si="181"/>
        <v>3024</v>
      </c>
      <c r="F398" s="77"/>
    </row>
    <row r="399" spans="1:6" ht="39.6" outlineLevel="3" x14ac:dyDescent="0.3">
      <c r="A399" s="17" t="s">
        <v>155</v>
      </c>
      <c r="B399" s="17"/>
      <c r="C399" s="18" t="s">
        <v>458</v>
      </c>
      <c r="D399" s="9">
        <f>D400</f>
        <v>3023.9999999999995</v>
      </c>
      <c r="E399" s="9">
        <f t="shared" si="181"/>
        <v>3024</v>
      </c>
      <c r="F399" s="77"/>
    </row>
    <row r="400" spans="1:6" outlineLevel="4" x14ac:dyDescent="0.3">
      <c r="A400" s="17" t="s">
        <v>155</v>
      </c>
      <c r="B400" s="17" t="s">
        <v>21</v>
      </c>
      <c r="C400" s="18" t="s">
        <v>338</v>
      </c>
      <c r="D400" s="9">
        <f>'№ 5  ведомственная'!F318</f>
        <v>3023.9999999999995</v>
      </c>
      <c r="E400" s="9">
        <f>'№ 5  ведомственная'!G318</f>
        <v>3024</v>
      </c>
      <c r="F400" s="77"/>
    </row>
    <row r="401" spans="1:6" s="29" customFormat="1" ht="52.8" x14ac:dyDescent="0.3">
      <c r="A401" s="17" t="s">
        <v>60</v>
      </c>
      <c r="B401" s="17"/>
      <c r="C401" s="18" t="s">
        <v>291</v>
      </c>
      <c r="D401" s="9">
        <f>D402+D411+D407</f>
        <v>2070.5</v>
      </c>
      <c r="E401" s="9">
        <f t="shared" ref="E401" si="182">E402+E411+E407</f>
        <v>1982.4</v>
      </c>
      <c r="F401" s="86"/>
    </row>
    <row r="402" spans="1:6" ht="52.8" outlineLevel="1" x14ac:dyDescent="0.3">
      <c r="A402" s="17" t="s">
        <v>61</v>
      </c>
      <c r="B402" s="17"/>
      <c r="C402" s="18" t="s">
        <v>374</v>
      </c>
      <c r="D402" s="9">
        <f>D403</f>
        <v>1920.5</v>
      </c>
      <c r="E402" s="9">
        <f t="shared" ref="E402" si="183">E403</f>
        <v>1887</v>
      </c>
      <c r="F402" s="77"/>
    </row>
    <row r="403" spans="1:6" ht="26.4" outlineLevel="2" x14ac:dyDescent="0.3">
      <c r="A403" s="17" t="s">
        <v>62</v>
      </c>
      <c r="B403" s="17"/>
      <c r="C403" s="18" t="s">
        <v>375</v>
      </c>
      <c r="D403" s="9">
        <f>D404</f>
        <v>1920.5</v>
      </c>
      <c r="E403" s="9">
        <f t="shared" ref="E403" si="184">E404</f>
        <v>1887</v>
      </c>
      <c r="F403" s="77"/>
    </row>
    <row r="404" spans="1:6" ht="26.4" outlineLevel="3" x14ac:dyDescent="0.3">
      <c r="A404" s="17" t="s">
        <v>63</v>
      </c>
      <c r="B404" s="17"/>
      <c r="C404" s="18" t="s">
        <v>376</v>
      </c>
      <c r="D404" s="9">
        <f>D405+D406</f>
        <v>1920.5</v>
      </c>
      <c r="E404" s="9">
        <f t="shared" ref="E404" si="185">E405+E406</f>
        <v>1887</v>
      </c>
      <c r="F404" s="77"/>
    </row>
    <row r="405" spans="1:6" ht="52.8" outlineLevel="4" x14ac:dyDescent="0.3">
      <c r="A405" s="17" t="s">
        <v>63</v>
      </c>
      <c r="B405" s="17" t="s">
        <v>6</v>
      </c>
      <c r="C405" s="18" t="s">
        <v>326</v>
      </c>
      <c r="D405" s="9">
        <f>'№ 5  ведомственная'!F112</f>
        <v>1874</v>
      </c>
      <c r="E405" s="9">
        <f>'№ 5  ведомственная'!G112</f>
        <v>1843.4</v>
      </c>
      <c r="F405" s="77"/>
    </row>
    <row r="406" spans="1:6" ht="26.4" outlineLevel="4" x14ac:dyDescent="0.3">
      <c r="A406" s="17" t="s">
        <v>63</v>
      </c>
      <c r="B406" s="17" t="s">
        <v>7</v>
      </c>
      <c r="C406" s="18" t="s">
        <v>327</v>
      </c>
      <c r="D406" s="9">
        <f>'№ 5  ведомственная'!F113</f>
        <v>46.5</v>
      </c>
      <c r="E406" s="9">
        <f>'№ 5  ведомственная'!G113</f>
        <v>43.6</v>
      </c>
      <c r="F406" s="77"/>
    </row>
    <row r="407" spans="1:6" ht="26.4" outlineLevel="4" x14ac:dyDescent="0.3">
      <c r="A407" s="17" t="s">
        <v>65</v>
      </c>
      <c r="B407" s="16"/>
      <c r="C407" s="18" t="s">
        <v>377</v>
      </c>
      <c r="D407" s="9">
        <f>D408</f>
        <v>50</v>
      </c>
      <c r="E407" s="9">
        <f t="shared" ref="E407:E409" si="186">E408</f>
        <v>0</v>
      </c>
      <c r="F407" s="77"/>
    </row>
    <row r="408" spans="1:6" ht="39.6" outlineLevel="4" x14ac:dyDescent="0.3">
      <c r="A408" s="17" t="s">
        <v>66</v>
      </c>
      <c r="B408" s="16"/>
      <c r="C408" s="18" t="s">
        <v>378</v>
      </c>
      <c r="D408" s="9">
        <f>D409</f>
        <v>50</v>
      </c>
      <c r="E408" s="9">
        <f t="shared" si="186"/>
        <v>0</v>
      </c>
      <c r="F408" s="77"/>
    </row>
    <row r="409" spans="1:6" outlineLevel="4" x14ac:dyDescent="0.3">
      <c r="A409" s="17" t="s">
        <v>67</v>
      </c>
      <c r="B409" s="16"/>
      <c r="C409" s="18" t="s">
        <v>379</v>
      </c>
      <c r="D409" s="9">
        <f>D410</f>
        <v>50</v>
      </c>
      <c r="E409" s="9">
        <f t="shared" si="186"/>
        <v>0</v>
      </c>
      <c r="F409" s="77"/>
    </row>
    <row r="410" spans="1:6" ht="26.4" outlineLevel="4" x14ac:dyDescent="0.3">
      <c r="A410" s="17" t="s">
        <v>67</v>
      </c>
      <c r="B410" s="16" t="s">
        <v>7</v>
      </c>
      <c r="C410" s="18" t="s">
        <v>327</v>
      </c>
      <c r="D410" s="9">
        <f>'№ 5  ведомственная'!F117</f>
        <v>50</v>
      </c>
      <c r="E410" s="9">
        <f>'№ 5  ведомственная'!G117</f>
        <v>0</v>
      </c>
      <c r="F410" s="77"/>
    </row>
    <row r="411" spans="1:6" ht="26.4" outlineLevel="1" x14ac:dyDescent="0.3">
      <c r="A411" s="17" t="s">
        <v>68</v>
      </c>
      <c r="B411" s="17"/>
      <c r="C411" s="18" t="s">
        <v>380</v>
      </c>
      <c r="D411" s="9">
        <f>D412+D419</f>
        <v>100</v>
      </c>
      <c r="E411" s="9">
        <f>E412+E419</f>
        <v>95.4</v>
      </c>
      <c r="F411" s="77"/>
    </row>
    <row r="412" spans="1:6" ht="26.4" outlineLevel="2" x14ac:dyDescent="0.3">
      <c r="A412" s="17" t="s">
        <v>69</v>
      </c>
      <c r="B412" s="17"/>
      <c r="C412" s="18" t="s">
        <v>381</v>
      </c>
      <c r="D412" s="9">
        <f>D413+D415+D417</f>
        <v>39</v>
      </c>
      <c r="E412" s="9">
        <f>E413+E415+E417</f>
        <v>38.200000000000003</v>
      </c>
      <c r="F412" s="77"/>
    </row>
    <row r="413" spans="1:6" outlineLevel="3" x14ac:dyDescent="0.3">
      <c r="A413" s="17" t="s">
        <v>70</v>
      </c>
      <c r="B413" s="17"/>
      <c r="C413" s="18" t="s">
        <v>383</v>
      </c>
      <c r="D413" s="9">
        <f>D414</f>
        <v>14</v>
      </c>
      <c r="E413" s="9">
        <f t="shared" ref="E413" si="187">E414</f>
        <v>14</v>
      </c>
      <c r="F413" s="77"/>
    </row>
    <row r="414" spans="1:6" ht="26.4" outlineLevel="4" x14ac:dyDescent="0.3">
      <c r="A414" s="17" t="s">
        <v>70</v>
      </c>
      <c r="B414" s="17" t="s">
        <v>7</v>
      </c>
      <c r="C414" s="18" t="s">
        <v>327</v>
      </c>
      <c r="D414" s="9">
        <f>'№ 5  ведомственная'!F121</f>
        <v>14</v>
      </c>
      <c r="E414" s="9">
        <f>'№ 5  ведомственная'!G121</f>
        <v>14</v>
      </c>
      <c r="F414" s="77"/>
    </row>
    <row r="415" spans="1:6" outlineLevel="3" x14ac:dyDescent="0.3">
      <c r="A415" s="17" t="s">
        <v>71</v>
      </c>
      <c r="B415" s="17"/>
      <c r="C415" s="18" t="s">
        <v>384</v>
      </c>
      <c r="D415" s="9">
        <f>D416</f>
        <v>16</v>
      </c>
      <c r="E415" s="9">
        <f t="shared" ref="E415" si="188">E416</f>
        <v>16</v>
      </c>
      <c r="F415" s="77"/>
    </row>
    <row r="416" spans="1:6" ht="26.4" outlineLevel="4" x14ac:dyDescent="0.3">
      <c r="A416" s="17" t="s">
        <v>71</v>
      </c>
      <c r="B416" s="17" t="s">
        <v>7</v>
      </c>
      <c r="C416" s="18" t="s">
        <v>327</v>
      </c>
      <c r="D416" s="9">
        <f>'№ 5  ведомственная'!F123</f>
        <v>16</v>
      </c>
      <c r="E416" s="9">
        <f>'№ 5  ведомственная'!G123</f>
        <v>16</v>
      </c>
      <c r="F416" s="77"/>
    </row>
    <row r="417" spans="1:6" outlineLevel="3" x14ac:dyDescent="0.3">
      <c r="A417" s="17" t="s">
        <v>72</v>
      </c>
      <c r="B417" s="17"/>
      <c r="C417" s="18" t="s">
        <v>386</v>
      </c>
      <c r="D417" s="9">
        <f>D418</f>
        <v>9</v>
      </c>
      <c r="E417" s="9">
        <f t="shared" ref="E417" si="189">E418</f>
        <v>8.1999999999999993</v>
      </c>
      <c r="F417" s="77"/>
    </row>
    <row r="418" spans="1:6" ht="26.4" outlineLevel="4" x14ac:dyDescent="0.3">
      <c r="A418" s="17" t="s">
        <v>72</v>
      </c>
      <c r="B418" s="17" t="s">
        <v>7</v>
      </c>
      <c r="C418" s="18" t="s">
        <v>327</v>
      </c>
      <c r="D418" s="9">
        <f>'№ 5  ведомственная'!F125</f>
        <v>9</v>
      </c>
      <c r="E418" s="9">
        <f>'№ 5  ведомственная'!G125</f>
        <v>8.1999999999999993</v>
      </c>
      <c r="F418" s="77"/>
    </row>
    <row r="419" spans="1:6" ht="39.6" outlineLevel="2" x14ac:dyDescent="0.3">
      <c r="A419" s="17" t="s">
        <v>73</v>
      </c>
      <c r="B419" s="17"/>
      <c r="C419" s="18" t="s">
        <v>387</v>
      </c>
      <c r="D419" s="9">
        <f>D420</f>
        <v>61</v>
      </c>
      <c r="E419" s="9">
        <f t="shared" ref="E419:E420" si="190">E420</f>
        <v>57.2</v>
      </c>
      <c r="F419" s="77"/>
    </row>
    <row r="420" spans="1:6" ht="26.4" outlineLevel="3" x14ac:dyDescent="0.3">
      <c r="A420" s="17" t="s">
        <v>74</v>
      </c>
      <c r="B420" s="17"/>
      <c r="C420" s="18" t="s">
        <v>388</v>
      </c>
      <c r="D420" s="9">
        <f>D421</f>
        <v>61</v>
      </c>
      <c r="E420" s="9">
        <f t="shared" si="190"/>
        <v>57.2</v>
      </c>
      <c r="F420" s="77"/>
    </row>
    <row r="421" spans="1:6" ht="26.4" outlineLevel="4" x14ac:dyDescent="0.3">
      <c r="A421" s="17" t="s">
        <v>74</v>
      </c>
      <c r="B421" s="17" t="s">
        <v>7</v>
      </c>
      <c r="C421" s="18" t="s">
        <v>327</v>
      </c>
      <c r="D421" s="9">
        <f>'№ 5  ведомственная'!F128</f>
        <v>61</v>
      </c>
      <c r="E421" s="9">
        <f>'№ 5  ведомственная'!G128</f>
        <v>57.2</v>
      </c>
      <c r="F421" s="77"/>
    </row>
    <row r="422" spans="1:6" s="29" customFormat="1" ht="39.6" x14ac:dyDescent="0.3">
      <c r="A422" s="17" t="s">
        <v>45</v>
      </c>
      <c r="B422" s="17"/>
      <c r="C422" s="18" t="s">
        <v>289</v>
      </c>
      <c r="D422" s="9">
        <f>D423+D427+D431</f>
        <v>245</v>
      </c>
      <c r="E422" s="9">
        <f t="shared" ref="E422" si="191">E423+E427+E431</f>
        <v>241.8</v>
      </c>
      <c r="F422" s="86"/>
    </row>
    <row r="423" spans="1:6" ht="26.4" outlineLevel="1" x14ac:dyDescent="0.3">
      <c r="A423" s="17" t="s">
        <v>189</v>
      </c>
      <c r="B423" s="17"/>
      <c r="C423" s="18" t="s">
        <v>482</v>
      </c>
      <c r="D423" s="9">
        <f>D424</f>
        <v>150</v>
      </c>
      <c r="E423" s="9">
        <f t="shared" ref="E423:E425" si="192">E424</f>
        <v>149.9</v>
      </c>
      <c r="F423" s="77"/>
    </row>
    <row r="424" spans="1:6" ht="39.6" outlineLevel="2" x14ac:dyDescent="0.3">
      <c r="A424" s="17" t="s">
        <v>190</v>
      </c>
      <c r="B424" s="17"/>
      <c r="C424" s="18" t="s">
        <v>483</v>
      </c>
      <c r="D424" s="9">
        <f>D425</f>
        <v>150</v>
      </c>
      <c r="E424" s="9">
        <f t="shared" si="192"/>
        <v>149.9</v>
      </c>
      <c r="F424" s="77"/>
    </row>
    <row r="425" spans="1:6" outlineLevel="3" x14ac:dyDescent="0.3">
      <c r="A425" s="17" t="s">
        <v>191</v>
      </c>
      <c r="B425" s="17"/>
      <c r="C425" s="18" t="s">
        <v>484</v>
      </c>
      <c r="D425" s="9">
        <f>D426</f>
        <v>150</v>
      </c>
      <c r="E425" s="9">
        <f t="shared" si="192"/>
        <v>149.9</v>
      </c>
      <c r="F425" s="77"/>
    </row>
    <row r="426" spans="1:6" ht="26.4" outlineLevel="4" x14ac:dyDescent="0.3">
      <c r="A426" s="17" t="s">
        <v>191</v>
      </c>
      <c r="B426" s="17" t="s">
        <v>39</v>
      </c>
      <c r="C426" s="18" t="s">
        <v>353</v>
      </c>
      <c r="D426" s="9">
        <f>'№ 5  ведомственная'!F400</f>
        <v>150</v>
      </c>
      <c r="E426" s="9">
        <f>'№ 5  ведомственная'!G400</f>
        <v>149.9</v>
      </c>
      <c r="F426" s="77"/>
    </row>
    <row r="427" spans="1:6" ht="52.8" outlineLevel="1" x14ac:dyDescent="0.3">
      <c r="A427" s="17" t="s">
        <v>192</v>
      </c>
      <c r="B427" s="17"/>
      <c r="C427" s="18" t="s">
        <v>485</v>
      </c>
      <c r="D427" s="9">
        <f>D428</f>
        <v>50</v>
      </c>
      <c r="E427" s="9">
        <f t="shared" ref="E427:E429" si="193">E428</f>
        <v>48.9</v>
      </c>
      <c r="F427" s="77"/>
    </row>
    <row r="428" spans="1:6" ht="26.4" outlineLevel="2" x14ac:dyDescent="0.3">
      <c r="A428" s="17" t="s">
        <v>193</v>
      </c>
      <c r="B428" s="17"/>
      <c r="C428" s="18" t="s">
        <v>486</v>
      </c>
      <c r="D428" s="9">
        <f>D429</f>
        <v>50</v>
      </c>
      <c r="E428" s="9">
        <f t="shared" si="193"/>
        <v>48.9</v>
      </c>
      <c r="F428" s="77"/>
    </row>
    <row r="429" spans="1:6" ht="26.4" outlineLevel="3" x14ac:dyDescent="0.3">
      <c r="A429" s="17" t="s">
        <v>194</v>
      </c>
      <c r="B429" s="17"/>
      <c r="C429" s="18" t="s">
        <v>487</v>
      </c>
      <c r="D429" s="9">
        <f>D430</f>
        <v>50</v>
      </c>
      <c r="E429" s="9">
        <f t="shared" si="193"/>
        <v>48.9</v>
      </c>
      <c r="F429" s="77"/>
    </row>
    <row r="430" spans="1:6" ht="26.4" outlineLevel="4" x14ac:dyDescent="0.3">
      <c r="A430" s="17" t="s">
        <v>194</v>
      </c>
      <c r="B430" s="17" t="s">
        <v>39</v>
      </c>
      <c r="C430" s="18" t="s">
        <v>353</v>
      </c>
      <c r="D430" s="9">
        <f>'№ 5  ведомственная'!F404</f>
        <v>50</v>
      </c>
      <c r="E430" s="9">
        <f>'№ 5  ведомственная'!G404</f>
        <v>48.9</v>
      </c>
      <c r="F430" s="77"/>
    </row>
    <row r="431" spans="1:6" ht="26.4" outlineLevel="1" x14ac:dyDescent="0.3">
      <c r="A431" s="17" t="s">
        <v>46</v>
      </c>
      <c r="B431" s="17"/>
      <c r="C431" s="18" t="s">
        <v>359</v>
      </c>
      <c r="D431" s="9">
        <f>D432+D435</f>
        <v>45</v>
      </c>
      <c r="E431" s="9">
        <f t="shared" ref="E431" si="194">E432+E435</f>
        <v>43</v>
      </c>
      <c r="F431" s="77"/>
    </row>
    <row r="432" spans="1:6" ht="26.4" outlineLevel="2" x14ac:dyDescent="0.3">
      <c r="A432" s="17" t="s">
        <v>47</v>
      </c>
      <c r="B432" s="17"/>
      <c r="C432" s="18" t="s">
        <v>360</v>
      </c>
      <c r="D432" s="9">
        <f>D433</f>
        <v>2</v>
      </c>
      <c r="E432" s="9">
        <f t="shared" ref="E432:E433" si="195">E433</f>
        <v>0</v>
      </c>
      <c r="F432" s="77"/>
    </row>
    <row r="433" spans="1:6" ht="26.4" outlineLevel="3" x14ac:dyDescent="0.3">
      <c r="A433" s="17" t="s">
        <v>48</v>
      </c>
      <c r="B433" s="17"/>
      <c r="C433" s="18" t="s">
        <v>361</v>
      </c>
      <c r="D433" s="9">
        <f>D434</f>
        <v>2</v>
      </c>
      <c r="E433" s="9">
        <f t="shared" si="195"/>
        <v>0</v>
      </c>
      <c r="F433" s="77"/>
    </row>
    <row r="434" spans="1:6" ht="26.4" outlineLevel="4" x14ac:dyDescent="0.3">
      <c r="A434" s="17" t="s">
        <v>48</v>
      </c>
      <c r="B434" s="17" t="s">
        <v>7</v>
      </c>
      <c r="C434" s="18" t="s">
        <v>327</v>
      </c>
      <c r="D434" s="9">
        <f>'№ 5  ведомственная'!F134</f>
        <v>2</v>
      </c>
      <c r="E434" s="9">
        <f>'№ 5  ведомственная'!G134</f>
        <v>0</v>
      </c>
      <c r="F434" s="77"/>
    </row>
    <row r="435" spans="1:6" outlineLevel="2" x14ac:dyDescent="0.3">
      <c r="A435" s="17" t="s">
        <v>49</v>
      </c>
      <c r="B435" s="17"/>
      <c r="C435" s="18" t="s">
        <v>362</v>
      </c>
      <c r="D435" s="9">
        <f>D436</f>
        <v>43</v>
      </c>
      <c r="E435" s="9">
        <f t="shared" ref="E435:E436" si="196">E436</f>
        <v>43</v>
      </c>
      <c r="F435" s="77"/>
    </row>
    <row r="436" spans="1:6" ht="26.4" outlineLevel="3" x14ac:dyDescent="0.3">
      <c r="A436" s="17" t="s">
        <v>50</v>
      </c>
      <c r="B436" s="17"/>
      <c r="C436" s="18" t="s">
        <v>363</v>
      </c>
      <c r="D436" s="9">
        <f>D437</f>
        <v>43</v>
      </c>
      <c r="E436" s="9">
        <f t="shared" si="196"/>
        <v>43</v>
      </c>
      <c r="F436" s="77"/>
    </row>
    <row r="437" spans="1:6" ht="52.8" outlineLevel="4" x14ac:dyDescent="0.3">
      <c r="A437" s="17" t="s">
        <v>50</v>
      </c>
      <c r="B437" s="17" t="s">
        <v>6</v>
      </c>
      <c r="C437" s="18" t="s">
        <v>326</v>
      </c>
      <c r="D437" s="9">
        <f>'№ 5  ведомственная'!F137</f>
        <v>43</v>
      </c>
      <c r="E437" s="9">
        <f>'№ 5  ведомственная'!G137</f>
        <v>43</v>
      </c>
      <c r="F437" s="77"/>
    </row>
    <row r="438" spans="1:6" ht="39.6" outlineLevel="4" x14ac:dyDescent="0.3">
      <c r="A438" s="17" t="s">
        <v>633</v>
      </c>
      <c r="B438" s="16"/>
      <c r="C438" s="18" t="s">
        <v>638</v>
      </c>
      <c r="D438" s="9">
        <f>D439</f>
        <v>50</v>
      </c>
      <c r="E438" s="9">
        <f t="shared" ref="E438" si="197">E439</f>
        <v>50</v>
      </c>
      <c r="F438" s="77"/>
    </row>
    <row r="439" spans="1:6" ht="66.75" customHeight="1" outlineLevel="4" x14ac:dyDescent="0.3">
      <c r="A439" s="17" t="s">
        <v>634</v>
      </c>
      <c r="B439" s="16"/>
      <c r="C439" s="18" t="s">
        <v>643</v>
      </c>
      <c r="D439" s="9">
        <f>D440</f>
        <v>50</v>
      </c>
      <c r="E439" s="9">
        <f t="shared" ref="E439" si="198">E440</f>
        <v>50</v>
      </c>
      <c r="F439" s="77"/>
    </row>
    <row r="440" spans="1:6" ht="26.4" outlineLevel="4" x14ac:dyDescent="0.3">
      <c r="A440" s="17" t="s">
        <v>635</v>
      </c>
      <c r="B440" s="16"/>
      <c r="C440" s="18" t="s">
        <v>639</v>
      </c>
      <c r="D440" s="9">
        <f>D441</f>
        <v>50</v>
      </c>
      <c r="E440" s="9">
        <f>E441</f>
        <v>50</v>
      </c>
      <c r="F440" s="77"/>
    </row>
    <row r="441" spans="1:6" ht="26.4" outlineLevel="4" x14ac:dyDescent="0.3">
      <c r="A441" s="17" t="s">
        <v>636</v>
      </c>
      <c r="B441" s="16"/>
      <c r="C441" s="18" t="s">
        <v>640</v>
      </c>
      <c r="D441" s="9">
        <f>D442</f>
        <v>50</v>
      </c>
      <c r="E441" s="9">
        <f t="shared" ref="E441" si="199">E442</f>
        <v>50</v>
      </c>
      <c r="F441" s="77"/>
    </row>
    <row r="442" spans="1:6" ht="26.4" outlineLevel="4" x14ac:dyDescent="0.3">
      <c r="A442" s="17" t="s">
        <v>636</v>
      </c>
      <c r="B442" s="16">
        <v>200</v>
      </c>
      <c r="C442" s="18" t="s">
        <v>327</v>
      </c>
      <c r="D442" s="9">
        <f>'№ 5  ведомственная'!F142</f>
        <v>50</v>
      </c>
      <c r="E442" s="9">
        <f>'№ 5  ведомственная'!G142</f>
        <v>50</v>
      </c>
      <c r="F442" s="77"/>
    </row>
    <row r="443" spans="1:6" s="29" customFormat="1" ht="26.4" x14ac:dyDescent="0.3">
      <c r="A443" s="17" t="s">
        <v>221</v>
      </c>
      <c r="B443" s="17"/>
      <c r="C443" s="18" t="s">
        <v>319</v>
      </c>
      <c r="D443" s="9">
        <f>D444</f>
        <v>181</v>
      </c>
      <c r="E443" s="9">
        <f t="shared" ref="E443:E444" si="200">E444</f>
        <v>145.30000000000001</v>
      </c>
      <c r="F443" s="86"/>
    </row>
    <row r="444" spans="1:6" outlineLevel="1" x14ac:dyDescent="0.3">
      <c r="A444" s="17" t="s">
        <v>222</v>
      </c>
      <c r="B444" s="17"/>
      <c r="C444" s="18" t="s">
        <v>506</v>
      </c>
      <c r="D444" s="9">
        <f>D445</f>
        <v>181</v>
      </c>
      <c r="E444" s="9">
        <f t="shared" si="200"/>
        <v>145.30000000000001</v>
      </c>
      <c r="F444" s="77"/>
    </row>
    <row r="445" spans="1:6" ht="39.6" outlineLevel="2" x14ac:dyDescent="0.3">
      <c r="A445" s="17" t="s">
        <v>223</v>
      </c>
      <c r="B445" s="17"/>
      <c r="C445" s="18" t="s">
        <v>699</v>
      </c>
      <c r="D445" s="9">
        <f>D446+D448+D451</f>
        <v>181</v>
      </c>
      <c r="E445" s="9">
        <f t="shared" ref="E445" si="201">E446+E448+E451</f>
        <v>145.30000000000001</v>
      </c>
      <c r="F445" s="77"/>
    </row>
    <row r="446" spans="1:6" ht="26.4" outlineLevel="3" x14ac:dyDescent="0.3">
      <c r="A446" s="17" t="s">
        <v>224</v>
      </c>
      <c r="B446" s="17"/>
      <c r="C446" s="18" t="s">
        <v>508</v>
      </c>
      <c r="D446" s="9">
        <f>D447</f>
        <v>77</v>
      </c>
      <c r="E446" s="9">
        <f t="shared" ref="E446" si="202">E447</f>
        <v>72.8</v>
      </c>
      <c r="F446" s="77"/>
    </row>
    <row r="447" spans="1:6" ht="26.4" outlineLevel="4" x14ac:dyDescent="0.3">
      <c r="A447" s="17" t="s">
        <v>224</v>
      </c>
      <c r="B447" s="17" t="s">
        <v>7</v>
      </c>
      <c r="C447" s="18" t="s">
        <v>327</v>
      </c>
      <c r="D447" s="9">
        <f>'№ 5  ведомственная'!F496</f>
        <v>77</v>
      </c>
      <c r="E447" s="9">
        <f>'№ 5  ведомственная'!G496</f>
        <v>72.8</v>
      </c>
      <c r="F447" s="77"/>
    </row>
    <row r="448" spans="1:6" outlineLevel="3" x14ac:dyDescent="0.3">
      <c r="A448" s="17" t="s">
        <v>225</v>
      </c>
      <c r="B448" s="17"/>
      <c r="C448" s="18" t="s">
        <v>509</v>
      </c>
      <c r="D448" s="9">
        <f>D449</f>
        <v>89</v>
      </c>
      <c r="E448" s="9">
        <f t="shared" ref="E448" si="203">E449</f>
        <v>64.7</v>
      </c>
      <c r="F448" s="77"/>
    </row>
    <row r="449" spans="1:6" ht="26.4" outlineLevel="4" x14ac:dyDescent="0.3">
      <c r="A449" s="17" t="s">
        <v>225</v>
      </c>
      <c r="B449" s="17" t="s">
        <v>7</v>
      </c>
      <c r="C449" s="59" t="s">
        <v>327</v>
      </c>
      <c r="D449" s="9">
        <f>'№ 5  ведомственная'!F498</f>
        <v>89</v>
      </c>
      <c r="E449" s="9">
        <f>'№ 5  ведомственная'!G498</f>
        <v>64.7</v>
      </c>
      <c r="F449" s="77"/>
    </row>
    <row r="450" spans="1:6" ht="39.6" outlineLevel="4" x14ac:dyDescent="0.3">
      <c r="A450" s="17" t="s">
        <v>672</v>
      </c>
      <c r="B450" s="16"/>
      <c r="C450" s="18" t="s">
        <v>673</v>
      </c>
      <c r="D450" s="9">
        <f>D451</f>
        <v>15</v>
      </c>
      <c r="E450" s="9">
        <f t="shared" ref="E450" si="204">E451</f>
        <v>7.8</v>
      </c>
      <c r="F450" s="77"/>
    </row>
    <row r="451" spans="1:6" ht="39.6" outlineLevel="4" x14ac:dyDescent="0.3">
      <c r="A451" s="17" t="s">
        <v>674</v>
      </c>
      <c r="B451" s="16"/>
      <c r="C451" s="18" t="s">
        <v>675</v>
      </c>
      <c r="D451" s="9">
        <f>D452</f>
        <v>15</v>
      </c>
      <c r="E451" s="9">
        <f t="shared" ref="E451" si="205">E452</f>
        <v>7.8</v>
      </c>
      <c r="F451" s="77"/>
    </row>
    <row r="452" spans="1:6" ht="26.4" outlineLevel="4" x14ac:dyDescent="0.3">
      <c r="A452" s="17" t="s">
        <v>674</v>
      </c>
      <c r="B452" s="16" t="s">
        <v>7</v>
      </c>
      <c r="C452" s="18" t="s">
        <v>327</v>
      </c>
      <c r="D452" s="9">
        <f>'№ 5  ведомственная'!F501</f>
        <v>15</v>
      </c>
      <c r="E452" s="9">
        <f>'№ 5  ведомственная'!G501</f>
        <v>7.8</v>
      </c>
      <c r="F452" s="77"/>
    </row>
    <row r="453" spans="1:6" s="29" customFormat="1" ht="39.6" x14ac:dyDescent="0.3">
      <c r="A453" s="17" t="s">
        <v>51</v>
      </c>
      <c r="B453" s="17"/>
      <c r="C453" s="59" t="s">
        <v>570</v>
      </c>
      <c r="D453" s="9">
        <f>D454+D458</f>
        <v>1589.8</v>
      </c>
      <c r="E453" s="9">
        <f t="shared" ref="E453" si="206">E454+E458</f>
        <v>152</v>
      </c>
      <c r="F453" s="86"/>
    </row>
    <row r="454" spans="1:6" ht="39.6" outlineLevel="1" x14ac:dyDescent="0.3">
      <c r="A454" s="17" t="s">
        <v>52</v>
      </c>
      <c r="B454" s="17"/>
      <c r="C454" s="59" t="s">
        <v>648</v>
      </c>
      <c r="D454" s="9">
        <f>D455</f>
        <v>760</v>
      </c>
      <c r="E454" s="9">
        <f t="shared" ref="E454" si="207">E455</f>
        <v>152</v>
      </c>
      <c r="F454" s="77"/>
    </row>
    <row r="455" spans="1:6" ht="26.4" outlineLevel="2" x14ac:dyDescent="0.3">
      <c r="A455" s="17" t="s">
        <v>53</v>
      </c>
      <c r="B455" s="17"/>
      <c r="C455" s="59" t="s">
        <v>364</v>
      </c>
      <c r="D455" s="9">
        <f>D456</f>
        <v>760</v>
      </c>
      <c r="E455" s="9">
        <f t="shared" ref="E455:E456" si="208">E456</f>
        <v>152</v>
      </c>
      <c r="F455" s="77"/>
    </row>
    <row r="456" spans="1:6" ht="39.6" outlineLevel="3" x14ac:dyDescent="0.3">
      <c r="A456" s="17" t="s">
        <v>54</v>
      </c>
      <c r="B456" s="17"/>
      <c r="C456" s="59" t="s">
        <v>580</v>
      </c>
      <c r="D456" s="9">
        <f>D457</f>
        <v>760</v>
      </c>
      <c r="E456" s="9">
        <f t="shared" si="208"/>
        <v>152</v>
      </c>
      <c r="F456" s="77"/>
    </row>
    <row r="457" spans="1:6" ht="26.4" outlineLevel="4" x14ac:dyDescent="0.3">
      <c r="A457" s="17" t="s">
        <v>54</v>
      </c>
      <c r="B457" s="17" t="s">
        <v>7</v>
      </c>
      <c r="C457" s="59" t="s">
        <v>327</v>
      </c>
      <c r="D457" s="9">
        <f>'№ 5  ведомственная'!F94</f>
        <v>760</v>
      </c>
      <c r="E457" s="9">
        <f>'№ 5  ведомственная'!G94</f>
        <v>152</v>
      </c>
      <c r="F457" s="77"/>
    </row>
    <row r="458" spans="1:6" ht="39.6" outlineLevel="1" x14ac:dyDescent="0.3">
      <c r="A458" s="17" t="s">
        <v>55</v>
      </c>
      <c r="B458" s="17"/>
      <c r="C458" s="59" t="s">
        <v>572</v>
      </c>
      <c r="D458" s="9">
        <f>D459</f>
        <v>829.8</v>
      </c>
      <c r="E458" s="9">
        <f t="shared" ref="E458" si="209">E459</f>
        <v>0</v>
      </c>
      <c r="F458" s="77"/>
    </row>
    <row r="459" spans="1:6" ht="52.8" outlineLevel="2" x14ac:dyDescent="0.3">
      <c r="A459" s="17" t="s">
        <v>561</v>
      </c>
      <c r="B459" s="17"/>
      <c r="C459" s="59" t="s">
        <v>581</v>
      </c>
      <c r="D459" s="9">
        <f>D460</f>
        <v>829.8</v>
      </c>
      <c r="E459" s="9">
        <f t="shared" ref="E459:E460" si="210">E460</f>
        <v>0</v>
      </c>
      <c r="F459" s="77"/>
    </row>
    <row r="460" spans="1:6" ht="39.6" outlineLevel="3" x14ac:dyDescent="0.3">
      <c r="A460" s="17" t="s">
        <v>563</v>
      </c>
      <c r="B460" s="17"/>
      <c r="C460" s="59" t="s">
        <v>573</v>
      </c>
      <c r="D460" s="9">
        <f>D461</f>
        <v>829.8</v>
      </c>
      <c r="E460" s="9">
        <f t="shared" si="210"/>
        <v>0</v>
      </c>
      <c r="F460" s="77"/>
    </row>
    <row r="461" spans="1:6" ht="26.4" outlineLevel="4" x14ac:dyDescent="0.3">
      <c r="A461" s="17" t="s">
        <v>563</v>
      </c>
      <c r="B461" s="17" t="s">
        <v>7</v>
      </c>
      <c r="C461" s="59" t="s">
        <v>327</v>
      </c>
      <c r="D461" s="9">
        <f>'№ 5  ведомственная'!F98</f>
        <v>829.8</v>
      </c>
      <c r="E461" s="9">
        <f>'№ 5  ведомственная'!G98</f>
        <v>0</v>
      </c>
      <c r="F461" s="77"/>
    </row>
    <row r="462" spans="1:6" s="29" customFormat="1" ht="39.6" x14ac:dyDescent="0.3">
      <c r="A462" s="17" t="s">
        <v>105</v>
      </c>
      <c r="B462" s="17"/>
      <c r="C462" s="18" t="s">
        <v>764</v>
      </c>
      <c r="D462" s="9">
        <f>D463</f>
        <v>700</v>
      </c>
      <c r="E462" s="9">
        <f t="shared" ref="E462:E463" si="211">E463</f>
        <v>440</v>
      </c>
      <c r="F462" s="86"/>
    </row>
    <row r="463" spans="1:6" ht="26.4" outlineLevel="1" x14ac:dyDescent="0.3">
      <c r="A463" s="17" t="s">
        <v>106</v>
      </c>
      <c r="B463" s="17"/>
      <c r="C463" s="18" t="s">
        <v>646</v>
      </c>
      <c r="D463" s="9">
        <f>D464</f>
        <v>700</v>
      </c>
      <c r="E463" s="9">
        <f t="shared" si="211"/>
        <v>440</v>
      </c>
      <c r="F463" s="77"/>
    </row>
    <row r="464" spans="1:6" ht="26.4" outlineLevel="2" x14ac:dyDescent="0.3">
      <c r="A464" s="17" t="s">
        <v>107</v>
      </c>
      <c r="B464" s="17"/>
      <c r="C464" s="18" t="s">
        <v>647</v>
      </c>
      <c r="D464" s="9">
        <f>D465</f>
        <v>700</v>
      </c>
      <c r="E464" s="9">
        <f>E465</f>
        <v>440</v>
      </c>
      <c r="F464" s="77"/>
    </row>
    <row r="465" spans="1:6" outlineLevel="3" x14ac:dyDescent="0.3">
      <c r="A465" s="17" t="s">
        <v>108</v>
      </c>
      <c r="B465" s="17"/>
      <c r="C465" s="18" t="s">
        <v>556</v>
      </c>
      <c r="D465" s="9">
        <f>D466</f>
        <v>700</v>
      </c>
      <c r="E465" s="9">
        <f t="shared" ref="E465" si="212">E466</f>
        <v>440</v>
      </c>
      <c r="F465" s="77"/>
    </row>
    <row r="466" spans="1:6" ht="26.4" outlineLevel="4" x14ac:dyDescent="0.3">
      <c r="A466" s="17" t="s">
        <v>108</v>
      </c>
      <c r="B466" s="17" t="s">
        <v>7</v>
      </c>
      <c r="C466" s="18" t="s">
        <v>327</v>
      </c>
      <c r="D466" s="9">
        <f>'№ 5  ведомственная'!F199</f>
        <v>700</v>
      </c>
      <c r="E466" s="9">
        <f>'№ 5  ведомственная'!G199</f>
        <v>440</v>
      </c>
      <c r="F466" s="77"/>
    </row>
    <row r="467" spans="1:6" s="29" customFormat="1" ht="39.6" x14ac:dyDescent="0.3">
      <c r="A467" s="17" t="s">
        <v>128</v>
      </c>
      <c r="B467" s="17"/>
      <c r="C467" s="18" t="s">
        <v>300</v>
      </c>
      <c r="D467" s="9">
        <f>D468</f>
        <v>12265.2</v>
      </c>
      <c r="E467" s="9">
        <f t="shared" ref="E467" si="213">E468</f>
        <v>12204.6</v>
      </c>
      <c r="F467" s="86"/>
    </row>
    <row r="468" spans="1:6" ht="26.4" outlineLevel="1" x14ac:dyDescent="0.3">
      <c r="A468" s="17" t="s">
        <v>129</v>
      </c>
      <c r="B468" s="17"/>
      <c r="C468" s="18" t="s">
        <v>442</v>
      </c>
      <c r="D468" s="9">
        <f>D469+D472</f>
        <v>12265.2</v>
      </c>
      <c r="E468" s="9">
        <f>E469+E472</f>
        <v>12204.6</v>
      </c>
      <c r="F468" s="77"/>
    </row>
    <row r="469" spans="1:6" ht="26.4" outlineLevel="2" x14ac:dyDescent="0.3">
      <c r="A469" s="17" t="s">
        <v>130</v>
      </c>
      <c r="B469" s="17"/>
      <c r="C469" s="18" t="s">
        <v>579</v>
      </c>
      <c r="D469" s="9">
        <f>D470</f>
        <v>606.29999999999995</v>
      </c>
      <c r="E469" s="9">
        <f>E470</f>
        <v>591.20000000000005</v>
      </c>
      <c r="F469" s="77"/>
    </row>
    <row r="470" spans="1:6" ht="39.6" outlineLevel="3" x14ac:dyDescent="0.3">
      <c r="A470" s="17" t="s">
        <v>131</v>
      </c>
      <c r="B470" s="17"/>
      <c r="C470" s="18" t="s">
        <v>443</v>
      </c>
      <c r="D470" s="9">
        <f>D471</f>
        <v>606.29999999999995</v>
      </c>
      <c r="E470" s="9">
        <f t="shared" ref="E470" si="214">E471</f>
        <v>591.20000000000005</v>
      </c>
      <c r="F470" s="77"/>
    </row>
    <row r="471" spans="1:6" ht="26.4" outlineLevel="4" x14ac:dyDescent="0.3">
      <c r="A471" s="17" t="s">
        <v>131</v>
      </c>
      <c r="B471" s="17" t="s">
        <v>7</v>
      </c>
      <c r="C471" s="18" t="s">
        <v>327</v>
      </c>
      <c r="D471" s="9">
        <f>'№ 5  ведомственная'!F260</f>
        <v>606.29999999999995</v>
      </c>
      <c r="E471" s="9">
        <f>'№ 5  ведомственная'!G260</f>
        <v>591.20000000000005</v>
      </c>
      <c r="F471" s="77"/>
    </row>
    <row r="472" spans="1:6" ht="39.6" outlineLevel="2" x14ac:dyDescent="0.3">
      <c r="A472" s="17" t="s">
        <v>132</v>
      </c>
      <c r="B472" s="17"/>
      <c r="C472" s="18" t="s">
        <v>444</v>
      </c>
      <c r="D472" s="9">
        <f>D475+D473</f>
        <v>11658.900000000001</v>
      </c>
      <c r="E472" s="9">
        <f>E475+E473</f>
        <v>11613.4</v>
      </c>
      <c r="F472" s="77"/>
    </row>
    <row r="473" spans="1:6" ht="39.6" outlineLevel="2" x14ac:dyDescent="0.3">
      <c r="A473" s="17" t="s">
        <v>752</v>
      </c>
      <c r="B473" s="17"/>
      <c r="C473" s="18" t="s">
        <v>753</v>
      </c>
      <c r="D473" s="9">
        <f>D474</f>
        <v>43.7</v>
      </c>
      <c r="E473" s="9">
        <f>E474</f>
        <v>40.6</v>
      </c>
      <c r="F473" s="77"/>
    </row>
    <row r="474" spans="1:6" ht="26.4" outlineLevel="2" x14ac:dyDescent="0.3">
      <c r="A474" s="17" t="s">
        <v>752</v>
      </c>
      <c r="B474" s="17" t="s">
        <v>7</v>
      </c>
      <c r="C474" s="18" t="s">
        <v>327</v>
      </c>
      <c r="D474" s="9">
        <f>'№ 5  ведомственная'!F263</f>
        <v>43.7</v>
      </c>
      <c r="E474" s="9">
        <f>'№ 5  ведомственная'!G263</f>
        <v>40.6</v>
      </c>
      <c r="F474" s="77"/>
    </row>
    <row r="475" spans="1:6" ht="39.6" outlineLevel="3" x14ac:dyDescent="0.3">
      <c r="A475" s="17" t="s">
        <v>133</v>
      </c>
      <c r="B475" s="17"/>
      <c r="C475" s="18" t="s">
        <v>445</v>
      </c>
      <c r="D475" s="9">
        <f>D476</f>
        <v>11615.2</v>
      </c>
      <c r="E475" s="9">
        <f t="shared" ref="E475" si="215">E476</f>
        <v>11572.8</v>
      </c>
      <c r="F475" s="77"/>
    </row>
    <row r="476" spans="1:6" ht="26.4" outlineLevel="4" x14ac:dyDescent="0.3">
      <c r="A476" s="17" t="s">
        <v>133</v>
      </c>
      <c r="B476" s="17" t="s">
        <v>7</v>
      </c>
      <c r="C476" s="18" t="s">
        <v>327</v>
      </c>
      <c r="D476" s="9">
        <f>'№ 5  ведомственная'!F265</f>
        <v>11615.2</v>
      </c>
      <c r="E476" s="9">
        <f>'№ 5  ведомственная'!G265</f>
        <v>11572.8</v>
      </c>
      <c r="F476" s="77"/>
    </row>
    <row r="477" spans="1:6" s="29" customFormat="1" x14ac:dyDescent="0.3">
      <c r="A477" s="17" t="s">
        <v>3</v>
      </c>
      <c r="B477" s="17"/>
      <c r="C477" s="18" t="s">
        <v>281</v>
      </c>
      <c r="D477" s="9">
        <f>D478+D481+D486</f>
        <v>17599.2</v>
      </c>
      <c r="E477" s="9">
        <f>E478+E481+E486</f>
        <v>16923.900000000001</v>
      </c>
      <c r="F477" s="86"/>
    </row>
    <row r="478" spans="1:6" outlineLevel="1" x14ac:dyDescent="0.3">
      <c r="A478" s="17" t="s">
        <v>26</v>
      </c>
      <c r="B478" s="17"/>
      <c r="C478" s="18" t="s">
        <v>286</v>
      </c>
      <c r="D478" s="9">
        <f>D479</f>
        <v>300</v>
      </c>
      <c r="E478" s="9">
        <f t="shared" ref="E478:E479" si="216">E479</f>
        <v>0</v>
      </c>
      <c r="F478" s="77"/>
    </row>
    <row r="479" spans="1:6" outlineLevel="3" x14ac:dyDescent="0.3">
      <c r="A479" s="17" t="s">
        <v>27</v>
      </c>
      <c r="B479" s="17"/>
      <c r="C479" s="18" t="s">
        <v>341</v>
      </c>
      <c r="D479" s="9">
        <f>D480</f>
        <v>300</v>
      </c>
      <c r="E479" s="9">
        <f t="shared" si="216"/>
        <v>0</v>
      </c>
      <c r="F479" s="77"/>
    </row>
    <row r="480" spans="1:6" outlineLevel="4" x14ac:dyDescent="0.3">
      <c r="A480" s="17" t="s">
        <v>27</v>
      </c>
      <c r="B480" s="17" t="s">
        <v>8</v>
      </c>
      <c r="C480" s="18" t="s">
        <v>328</v>
      </c>
      <c r="D480" s="9">
        <v>300</v>
      </c>
      <c r="E480" s="9">
        <v>0</v>
      </c>
      <c r="F480" s="77"/>
    </row>
    <row r="481" spans="1:6" outlineLevel="1" x14ac:dyDescent="0.3">
      <c r="A481" s="17" t="s">
        <v>10</v>
      </c>
      <c r="B481" s="17"/>
      <c r="C481" s="18" t="s">
        <v>329</v>
      </c>
      <c r="D481" s="9">
        <f>D482</f>
        <v>7878.9</v>
      </c>
      <c r="E481" s="9">
        <f t="shared" ref="E481" si="217">E482</f>
        <v>7641.0999999999995</v>
      </c>
      <c r="F481" s="77"/>
    </row>
    <row r="482" spans="1:6" ht="26.4" outlineLevel="3" x14ac:dyDescent="0.3">
      <c r="A482" s="17" t="s">
        <v>56</v>
      </c>
      <c r="B482" s="17"/>
      <c r="C482" s="18" t="s">
        <v>372</v>
      </c>
      <c r="D482" s="9">
        <f>D483+D484+D485</f>
        <v>7878.9</v>
      </c>
      <c r="E482" s="9">
        <f>E483+E484+E485</f>
        <v>7641.0999999999995</v>
      </c>
      <c r="F482" s="77"/>
    </row>
    <row r="483" spans="1:6" ht="52.8" outlineLevel="4" x14ac:dyDescent="0.3">
      <c r="A483" s="17" t="s">
        <v>56</v>
      </c>
      <c r="B483" s="17" t="s">
        <v>6</v>
      </c>
      <c r="C483" s="18" t="s">
        <v>326</v>
      </c>
      <c r="D483" s="9">
        <f>'№ 5  ведомственная'!F275</f>
        <v>4725.5</v>
      </c>
      <c r="E483" s="9">
        <f>'№ 5  ведомственная'!G275</f>
        <v>4701.3999999999996</v>
      </c>
      <c r="F483" s="77"/>
    </row>
    <row r="484" spans="1:6" ht="26.4" outlineLevel="4" x14ac:dyDescent="0.3">
      <c r="A484" s="17" t="s">
        <v>56</v>
      </c>
      <c r="B484" s="17" t="s">
        <v>7</v>
      </c>
      <c r="C484" s="18" t="s">
        <v>327</v>
      </c>
      <c r="D484" s="9">
        <f>'№ 5  ведомственная'!F276</f>
        <v>3032.4</v>
      </c>
      <c r="E484" s="9">
        <f>'№ 5  ведомственная'!G276</f>
        <v>2872.5</v>
      </c>
      <c r="F484" s="77"/>
    </row>
    <row r="485" spans="1:6" outlineLevel="4" x14ac:dyDescent="0.3">
      <c r="A485" s="17" t="s">
        <v>56</v>
      </c>
      <c r="B485" s="17" t="s">
        <v>8</v>
      </c>
      <c r="C485" s="18" t="s">
        <v>328</v>
      </c>
      <c r="D485" s="9">
        <f>'№ 5  ведомственная'!F277</f>
        <v>121</v>
      </c>
      <c r="E485" s="9">
        <f>'№ 5  ведомственная'!G277</f>
        <v>67.2</v>
      </c>
      <c r="F485" s="77"/>
    </row>
    <row r="486" spans="1:6" ht="26.4" outlineLevel="1" x14ac:dyDescent="0.3">
      <c r="A486" s="17" t="s">
        <v>4</v>
      </c>
      <c r="B486" s="17"/>
      <c r="C486" s="18" t="s">
        <v>324</v>
      </c>
      <c r="D486" s="9">
        <f>D487+D491</f>
        <v>9420.3000000000011</v>
      </c>
      <c r="E486" s="9">
        <f t="shared" ref="E486" si="218">E487+E491</f>
        <v>9282.8000000000011</v>
      </c>
      <c r="F486" s="77"/>
    </row>
    <row r="487" spans="1:6" ht="26.4" outlineLevel="3" x14ac:dyDescent="0.3">
      <c r="A487" s="17" t="s">
        <v>5</v>
      </c>
      <c r="B487" s="17"/>
      <c r="C487" s="18" t="s">
        <v>325</v>
      </c>
      <c r="D487" s="9">
        <f>D488+D489+D490</f>
        <v>8616.1</v>
      </c>
      <c r="E487" s="9">
        <f t="shared" ref="E487" si="219">E488+E489+E490</f>
        <v>8483.8000000000011</v>
      </c>
      <c r="F487" s="77"/>
    </row>
    <row r="488" spans="1:6" ht="52.8" outlineLevel="4" x14ac:dyDescent="0.3">
      <c r="A488" s="17" t="s">
        <v>5</v>
      </c>
      <c r="B488" s="17" t="s">
        <v>6</v>
      </c>
      <c r="C488" s="18" t="s">
        <v>326</v>
      </c>
      <c r="D488" s="9">
        <f>'№ 5  ведомственная'!F20</f>
        <v>7750.2000000000007</v>
      </c>
      <c r="E488" s="9">
        <f>'№ 5  ведомственная'!G20</f>
        <v>7720.1</v>
      </c>
      <c r="F488" s="77"/>
    </row>
    <row r="489" spans="1:6" ht="26.4" outlineLevel="4" x14ac:dyDescent="0.3">
      <c r="A489" s="17" t="s">
        <v>5</v>
      </c>
      <c r="B489" s="17" t="s">
        <v>7</v>
      </c>
      <c r="C489" s="18" t="s">
        <v>327</v>
      </c>
      <c r="D489" s="9">
        <f>'№ 5  ведомственная'!F21</f>
        <v>859.9</v>
      </c>
      <c r="E489" s="9">
        <f>'№ 5  ведомственная'!G21</f>
        <v>763.7</v>
      </c>
      <c r="F489" s="77"/>
    </row>
    <row r="490" spans="1:6" outlineLevel="4" x14ac:dyDescent="0.3">
      <c r="A490" s="17" t="s">
        <v>5</v>
      </c>
      <c r="B490" s="17" t="s">
        <v>8</v>
      </c>
      <c r="C490" s="18" t="s">
        <v>328</v>
      </c>
      <c r="D490" s="9">
        <f>'№ 5  ведомственная'!F22</f>
        <v>6</v>
      </c>
      <c r="E490" s="9">
        <f>'№ 5  ведомственная'!G22</f>
        <v>0</v>
      </c>
      <c r="F490" s="77"/>
    </row>
    <row r="491" spans="1:6" outlineLevel="3" x14ac:dyDescent="0.3">
      <c r="A491" s="17" t="s">
        <v>265</v>
      </c>
      <c r="B491" s="17"/>
      <c r="C491" s="18" t="s">
        <v>270</v>
      </c>
      <c r="D491" s="9">
        <f>D492+D493</f>
        <v>804.2</v>
      </c>
      <c r="E491" s="9">
        <f t="shared" ref="E491" si="220">E492+E493</f>
        <v>799</v>
      </c>
      <c r="F491" s="77"/>
    </row>
    <row r="492" spans="1:6" ht="52.8" outlineLevel="4" x14ac:dyDescent="0.3">
      <c r="A492" s="53" t="s">
        <v>265</v>
      </c>
      <c r="B492" s="53" t="s">
        <v>6</v>
      </c>
      <c r="C492" s="32" t="s">
        <v>326</v>
      </c>
      <c r="D492" s="33">
        <f>'№ 5  ведомственная'!F615</f>
        <v>803.2</v>
      </c>
      <c r="E492" s="33">
        <f>'№ 5  ведомственная'!G615</f>
        <v>798.4</v>
      </c>
      <c r="F492" s="77"/>
    </row>
    <row r="493" spans="1:6" ht="12.75" customHeight="1" x14ac:dyDescent="0.3">
      <c r="A493" s="54" t="s">
        <v>265</v>
      </c>
      <c r="B493" s="54" t="s">
        <v>7</v>
      </c>
      <c r="C493" s="72" t="s">
        <v>327</v>
      </c>
      <c r="D493" s="71">
        <f>'№ 5  ведомственная'!F616</f>
        <v>1</v>
      </c>
      <c r="E493" s="71">
        <f>'№ 5  ведомственная'!G616</f>
        <v>0.6</v>
      </c>
      <c r="F493" s="77"/>
    </row>
    <row r="494" spans="1:6" ht="12.75" customHeight="1" x14ac:dyDescent="0.3">
      <c r="A494" s="55"/>
      <c r="B494" s="55"/>
      <c r="C494" s="26"/>
      <c r="D494" s="5"/>
      <c r="E494" s="5"/>
      <c r="F494" s="77"/>
    </row>
    <row r="495" spans="1:6" ht="15.15" customHeight="1" x14ac:dyDescent="0.3">
      <c r="C495" s="122"/>
      <c r="D495" s="123"/>
      <c r="E495" s="123"/>
      <c r="F495" s="77"/>
    </row>
  </sheetData>
  <mergeCells count="13">
    <mergeCell ref="C1:E1"/>
    <mergeCell ref="C2:E2"/>
    <mergeCell ref="C3:E3"/>
    <mergeCell ref="C4:E4"/>
    <mergeCell ref="C6:E6"/>
    <mergeCell ref="C495:E495"/>
    <mergeCell ref="A9:E9"/>
    <mergeCell ref="C11:E11"/>
    <mergeCell ref="A12:A13"/>
    <mergeCell ref="B12:B13"/>
    <mergeCell ref="C12:C13"/>
    <mergeCell ref="D12:D13"/>
    <mergeCell ref="E12:E13"/>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 РПЦ</vt:lpstr>
      <vt:lpstr>№ 5  ведомственная</vt:lpstr>
      <vt:lpstr>№ 6  Программы</vt:lpstr>
      <vt:lpstr>'№ 3 РП'!Заголовки_для_печати</vt:lpstr>
      <vt:lpstr>'№ 4 РПЦ'!Заголовки_для_печати</vt:lpstr>
      <vt:lpstr>'№ 5  ведомственная'!Заголовки_для_печати</vt:lpstr>
      <vt:lpstr>'№ 6  Программы'!Заголовки_для_печати</vt:lpstr>
      <vt:lpstr>'№ 3 РП'!Область_печати</vt:lpstr>
      <vt:lpstr>'№ 4 РПЦ'!Область_печати</vt:lpstr>
      <vt:lpstr>'№ 5  ведомственная'!Область_печати</vt:lpstr>
      <vt:lpstr>'№ 6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2022-05-05T06:25:32Z</cp:lastPrinted>
  <dcterms:created xsi:type="dcterms:W3CDTF">2019-07-11T08:02:15Z</dcterms:created>
  <dcterms:modified xsi:type="dcterms:W3CDTF">2022-06-08T07:47:06Z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