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200" windowHeight="12180" activeTab="3"/>
  </bookViews>
  <sheets>
    <sheet name="№ 3-6 РП" sheetId="5" r:id="rId1"/>
    <sheet name="№ 4-7РПЦ" sheetId="3" r:id="rId2"/>
    <sheet name="№ 5-8 ведомственная" sheetId="2" r:id="rId3"/>
    <sheet name="№ 6-9 Программы" sheetId="6" r:id="rId4"/>
  </sheets>
  <definedNames>
    <definedName name="_xlnm.Print_Titles" localSheetId="0">'№ 3-6 РП'!$16:$16</definedName>
    <definedName name="_xlnm.Print_Titles" localSheetId="1">'№ 4-7РПЦ'!$16:$16</definedName>
    <definedName name="_xlnm.Print_Titles" localSheetId="2">'№ 5-8 ведомственная'!$15:$15</definedName>
    <definedName name="_xlnm.Print_Titles" localSheetId="3">'№ 6-9 Программы'!$17:$17</definedName>
    <definedName name="_xlnm.Print_Area" localSheetId="0">'№ 3-6 РП'!$A$1:$E$536</definedName>
    <definedName name="_xlnm.Print_Area" localSheetId="1">'№ 4-7РПЦ'!$A$1:$G$646</definedName>
    <definedName name="_xlnm.Print_Area" localSheetId="2">'№ 5-8 ведомственная'!$A$1:$H$668</definedName>
    <definedName name="_xlnm.Print_Area" localSheetId="3">'№ 6-9 Программы'!$A$1:$F$545</definedName>
  </definedNames>
  <calcPr calcId="145621"/>
</workbook>
</file>

<file path=xl/calcChain.xml><?xml version="1.0" encoding="utf-8"?>
<calcChain xmlns="http://schemas.openxmlformats.org/spreadsheetml/2006/main">
  <c r="F650" i="2" l="1"/>
  <c r="F479" i="2"/>
  <c r="F24" i="2"/>
  <c r="F45" i="2"/>
  <c r="F34" i="2"/>
  <c r="F644" i="2"/>
  <c r="F480" i="2" l="1"/>
  <c r="F204" i="2"/>
  <c r="F220" i="2"/>
  <c r="F617" i="2"/>
  <c r="F616" i="2"/>
  <c r="E194" i="6"/>
  <c r="F194" i="6"/>
  <c r="F608" i="3"/>
  <c r="G608" i="3"/>
  <c r="G593" i="2"/>
  <c r="D194" i="6"/>
  <c r="F640" i="2"/>
  <c r="F638" i="2"/>
  <c r="E511" i="3"/>
  <c r="F512" i="3"/>
  <c r="F511" i="3" s="1"/>
  <c r="F510" i="3" s="1"/>
  <c r="G512" i="3"/>
  <c r="G511" i="3" s="1"/>
  <c r="E512" i="3"/>
  <c r="F514" i="3"/>
  <c r="F513" i="3" s="1"/>
  <c r="G514" i="3"/>
  <c r="G513" i="3" s="1"/>
  <c r="E514" i="3"/>
  <c r="E513" i="3" s="1"/>
  <c r="F156" i="6"/>
  <c r="F155" i="6" s="1"/>
  <c r="D156" i="6"/>
  <c r="E157" i="6"/>
  <c r="E156" i="6" s="1"/>
  <c r="F157" i="6"/>
  <c r="D157" i="6"/>
  <c r="F158" i="6"/>
  <c r="E159" i="6"/>
  <c r="E158" i="6" s="1"/>
  <c r="F159" i="6"/>
  <c r="D159" i="6"/>
  <c r="D158" i="6" s="1"/>
  <c r="G610" i="2"/>
  <c r="H610" i="2"/>
  <c r="F610" i="2"/>
  <c r="G608" i="2"/>
  <c r="H608" i="2"/>
  <c r="F608" i="2"/>
  <c r="F607" i="2" s="1"/>
  <c r="G599" i="2"/>
  <c r="F239" i="2"/>
  <c r="F228" i="2"/>
  <c r="F222" i="2"/>
  <c r="F202" i="2"/>
  <c r="F477" i="2"/>
  <c r="F476" i="2"/>
  <c r="F491" i="2"/>
  <c r="F487" i="2"/>
  <c r="F111" i="3"/>
  <c r="G111" i="3"/>
  <c r="E111" i="3"/>
  <c r="E380" i="6"/>
  <c r="F380" i="6"/>
  <c r="D380" i="6"/>
  <c r="G108" i="2"/>
  <c r="H108" i="2"/>
  <c r="F109" i="2"/>
  <c r="F108" i="2" s="1"/>
  <c r="F442" i="2"/>
  <c r="F440" i="2"/>
  <c r="F383" i="2"/>
  <c r="F379" i="2"/>
  <c r="F262" i="2"/>
  <c r="F249" i="2"/>
  <c r="F538" i="2"/>
  <c r="F542" i="2"/>
  <c r="F536" i="2"/>
  <c r="G636" i="2"/>
  <c r="G635" i="2"/>
  <c r="F636" i="2"/>
  <c r="F593" i="2"/>
  <c r="F581" i="2"/>
  <c r="G505" i="2"/>
  <c r="F452" i="2"/>
  <c r="F438" i="2"/>
  <c r="F418" i="2"/>
  <c r="F401" i="2"/>
  <c r="F393" i="2"/>
  <c r="G385" i="2"/>
  <c r="G379" i="2"/>
  <c r="F377" i="2"/>
  <c r="F297" i="3"/>
  <c r="F296" i="3" s="1"/>
  <c r="G297" i="3"/>
  <c r="G296" i="3" s="1"/>
  <c r="E297" i="3"/>
  <c r="E296" i="3" s="1"/>
  <c r="F299" i="3"/>
  <c r="F298" i="3" s="1"/>
  <c r="G299" i="3"/>
  <c r="G298" i="3" s="1"/>
  <c r="E299" i="3"/>
  <c r="E298" i="3" s="1"/>
  <c r="F301" i="3"/>
  <c r="F300" i="3" s="1"/>
  <c r="G301" i="3"/>
  <c r="G300" i="3" s="1"/>
  <c r="E301" i="3"/>
  <c r="E300" i="3" s="1"/>
  <c r="E322" i="6"/>
  <c r="E321" i="6" s="1"/>
  <c r="F322" i="6"/>
  <c r="F321" i="6" s="1"/>
  <c r="D322" i="6"/>
  <c r="D321" i="6" s="1"/>
  <c r="E324" i="6"/>
  <c r="E323" i="6" s="1"/>
  <c r="F324" i="6"/>
  <c r="F323" i="6" s="1"/>
  <c r="D324" i="6"/>
  <c r="D323" i="6" s="1"/>
  <c r="E326" i="6"/>
  <c r="E325" i="6" s="1"/>
  <c r="F326" i="6"/>
  <c r="F325" i="6" s="1"/>
  <c r="D326" i="6"/>
  <c r="D325" i="6" s="1"/>
  <c r="F399" i="2"/>
  <c r="G280" i="2"/>
  <c r="H280" i="2"/>
  <c r="F280" i="2"/>
  <c r="F276" i="2"/>
  <c r="H276" i="2"/>
  <c r="H278" i="2"/>
  <c r="F278" i="2"/>
  <c r="G278" i="2"/>
  <c r="G276" i="2"/>
  <c r="G273" i="2"/>
  <c r="F411" i="2"/>
  <c r="F397" i="2"/>
  <c r="G644" i="2"/>
  <c r="F643" i="2"/>
  <c r="D155" i="6" l="1"/>
  <c r="E510" i="3"/>
  <c r="E155" i="6"/>
  <c r="G510" i="3"/>
  <c r="G607" i="2"/>
  <c r="E608" i="3"/>
  <c r="H607" i="2"/>
  <c r="H440" i="2"/>
  <c r="G440" i="2"/>
  <c r="H442" i="2"/>
  <c r="G442" i="2"/>
  <c r="F601" i="2"/>
  <c r="F591" i="2"/>
  <c r="F580" i="2"/>
  <c r="F588" i="2"/>
  <c r="F578" i="2"/>
  <c r="G643" i="2"/>
  <c r="F391" i="2"/>
  <c r="F93" i="2"/>
  <c r="F91" i="2"/>
  <c r="G291" i="2"/>
  <c r="F289" i="2"/>
  <c r="F286" i="2"/>
  <c r="F48" i="2"/>
  <c r="F46" i="2"/>
  <c r="F588" i="3" l="1"/>
  <c r="F587" i="3" s="1"/>
  <c r="G588" i="3"/>
  <c r="G587" i="3" s="1"/>
  <c r="E588" i="3"/>
  <c r="E587" i="3" s="1"/>
  <c r="E199" i="6"/>
  <c r="E198" i="6" s="1"/>
  <c r="F199" i="6"/>
  <c r="F198" i="6" s="1"/>
  <c r="D199" i="6"/>
  <c r="D198" i="6" s="1"/>
  <c r="F220" i="3"/>
  <c r="F219" i="3" s="1"/>
  <c r="G220" i="3"/>
  <c r="G219" i="3" s="1"/>
  <c r="E220" i="3"/>
  <c r="E219" i="3" s="1"/>
  <c r="E242" i="6"/>
  <c r="E241" i="6" s="1"/>
  <c r="F242" i="6"/>
  <c r="F241" i="6" s="1"/>
  <c r="D242" i="6"/>
  <c r="D241" i="6" s="1"/>
  <c r="G199" i="2"/>
  <c r="H199" i="2"/>
  <c r="F199" i="2"/>
  <c r="F628" i="2"/>
  <c r="H628" i="2"/>
  <c r="G628" i="2"/>
  <c r="F271" i="2"/>
  <c r="F273" i="2"/>
  <c r="F475" i="2" l="1"/>
  <c r="F217" i="2"/>
  <c r="F460" i="2"/>
  <c r="F658" i="2"/>
  <c r="F169" i="2" l="1"/>
  <c r="F275" i="2"/>
  <c r="F176" i="2"/>
  <c r="F187" i="2"/>
  <c r="F235" i="2"/>
  <c r="F226" i="2"/>
  <c r="F657" i="2"/>
  <c r="F656" i="2"/>
  <c r="F302" i="2" l="1"/>
  <c r="F224" i="2"/>
  <c r="F171" i="2"/>
  <c r="F310" i="2"/>
  <c r="F167" i="2" l="1"/>
  <c r="D487" i="6" l="1"/>
  <c r="G143" i="3"/>
  <c r="G142" i="3" s="1"/>
  <c r="G141" i="3" s="1"/>
  <c r="F143" i="3"/>
  <c r="F142" i="3" s="1"/>
  <c r="F141" i="3" s="1"/>
  <c r="E143" i="3"/>
  <c r="E142" i="3" s="1"/>
  <c r="E141" i="3" s="1"/>
  <c r="G146" i="3"/>
  <c r="G145" i="3" s="1"/>
  <c r="G144" i="3" s="1"/>
  <c r="F146" i="3"/>
  <c r="F145" i="3" s="1"/>
  <c r="F144" i="3" s="1"/>
  <c r="E146" i="3"/>
  <c r="E145" i="3" s="1"/>
  <c r="E144" i="3" s="1"/>
  <c r="G140" i="3" l="1"/>
  <c r="G139" i="3" s="1"/>
  <c r="E140" i="3"/>
  <c r="E139" i="3" s="1"/>
  <c r="F140" i="3"/>
  <c r="F139" i="3" s="1"/>
  <c r="F540" i="2"/>
  <c r="F405" i="2" l="1"/>
  <c r="F385" i="2" l="1"/>
  <c r="F462" i="2"/>
  <c r="F618" i="2" l="1"/>
  <c r="G286" i="2" l="1"/>
  <c r="F133" i="2"/>
  <c r="F131" i="2"/>
  <c r="F136" i="2"/>
  <c r="F129" i="2"/>
  <c r="F127" i="2"/>
  <c r="F125" i="2"/>
  <c r="D524" i="6" l="1"/>
  <c r="D523" i="6" s="1"/>
  <c r="E309" i="3"/>
  <c r="E308" i="3" s="1"/>
  <c r="F288" i="2"/>
  <c r="D177" i="6" l="1"/>
  <c r="E521" i="3"/>
  <c r="F615" i="2"/>
  <c r="D402" i="6" l="1"/>
  <c r="D401" i="6" s="1"/>
  <c r="E642" i="3" l="1"/>
  <c r="E641" i="3" s="1"/>
  <c r="F357" i="2"/>
  <c r="F375" i="2" l="1"/>
  <c r="E35" i="6" l="1"/>
  <c r="E34" i="6" s="1"/>
  <c r="F35" i="6"/>
  <c r="F34" i="6" s="1"/>
  <c r="D35" i="6"/>
  <c r="D34" i="6" s="1"/>
  <c r="F338" i="3"/>
  <c r="F337" i="3" s="1"/>
  <c r="G338" i="3"/>
  <c r="G337" i="3" s="1"/>
  <c r="E338" i="3"/>
  <c r="E337" i="3" s="1"/>
  <c r="G382" i="2"/>
  <c r="H382" i="2"/>
  <c r="F382" i="2"/>
  <c r="F258" i="2"/>
  <c r="F264" i="2"/>
  <c r="F628" i="3"/>
  <c r="F627" i="3" s="1"/>
  <c r="G628" i="3"/>
  <c r="G627" i="3" s="1"/>
  <c r="E628" i="3"/>
  <c r="E627" i="3" s="1"/>
  <c r="E95" i="6"/>
  <c r="E94" i="6" s="1"/>
  <c r="F95" i="6"/>
  <c r="F94" i="6" s="1"/>
  <c r="D95" i="6"/>
  <c r="D94" i="6" s="1"/>
  <c r="F458" i="2" l="1"/>
  <c r="G507" i="2"/>
  <c r="H507" i="2"/>
  <c r="F507" i="2"/>
  <c r="F586" i="3" l="1"/>
  <c r="F585" i="3" s="1"/>
  <c r="G586" i="3"/>
  <c r="G585" i="3" s="1"/>
  <c r="E586" i="3"/>
  <c r="E585" i="3" s="1"/>
  <c r="E197" i="6"/>
  <c r="E196" i="6" s="1"/>
  <c r="F197" i="6"/>
  <c r="F196" i="6" s="1"/>
  <c r="D197" i="6"/>
  <c r="D196" i="6" s="1"/>
  <c r="G624" i="2"/>
  <c r="H624" i="2"/>
  <c r="F624" i="2"/>
  <c r="F287" i="3"/>
  <c r="F286" i="3" s="1"/>
  <c r="G287" i="3"/>
  <c r="G286" i="3" s="1"/>
  <c r="E287" i="3"/>
  <c r="E286" i="3" s="1"/>
  <c r="E312" i="6"/>
  <c r="E311" i="6" s="1"/>
  <c r="F312" i="6"/>
  <c r="F311" i="6" s="1"/>
  <c r="D312" i="6"/>
  <c r="D311" i="6" s="1"/>
  <c r="G266" i="2"/>
  <c r="H266" i="2"/>
  <c r="F266" i="2"/>
  <c r="F582" i="2"/>
  <c r="F431" i="3"/>
  <c r="F430" i="3" s="1"/>
  <c r="G431" i="3"/>
  <c r="G430" i="3" s="1"/>
  <c r="E431" i="3"/>
  <c r="E430" i="3" s="1"/>
  <c r="E105" i="6"/>
  <c r="E104" i="6" s="1"/>
  <c r="F105" i="6"/>
  <c r="F104" i="6" s="1"/>
  <c r="D105" i="6"/>
  <c r="D104" i="6" s="1"/>
  <c r="G461" i="2"/>
  <c r="H461" i="2"/>
  <c r="F461" i="2"/>
  <c r="H636" i="2"/>
  <c r="F270" i="2"/>
  <c r="F291" i="3"/>
  <c r="F290" i="3" s="1"/>
  <c r="G291" i="3"/>
  <c r="G290" i="3" s="1"/>
  <c r="E316" i="6"/>
  <c r="E315" i="6" s="1"/>
  <c r="F316" i="6"/>
  <c r="F315" i="6" s="1"/>
  <c r="G270" i="2"/>
  <c r="H270" i="2"/>
  <c r="D316" i="6" l="1"/>
  <c r="D315" i="6" s="1"/>
  <c r="E291" i="3"/>
  <c r="E290" i="3" s="1"/>
  <c r="F193" i="2"/>
  <c r="F75" i="2"/>
  <c r="H538" i="2" l="1"/>
  <c r="F360" i="3" l="1"/>
  <c r="F359" i="3" s="1"/>
  <c r="G360" i="3"/>
  <c r="G359" i="3" s="1"/>
  <c r="E360" i="3"/>
  <c r="E359" i="3" s="1"/>
  <c r="E64" i="6"/>
  <c r="E63" i="6" s="1"/>
  <c r="F64" i="6"/>
  <c r="F63" i="6" s="1"/>
  <c r="D64" i="6"/>
  <c r="D63" i="6" s="1"/>
  <c r="G404" i="2" l="1"/>
  <c r="H404" i="2"/>
  <c r="F404" i="2"/>
  <c r="E373" i="6"/>
  <c r="E372" i="6" s="1"/>
  <c r="F373" i="6"/>
  <c r="F372" i="6" s="1"/>
  <c r="D373" i="6"/>
  <c r="D372" i="6" s="1"/>
  <c r="F61" i="3"/>
  <c r="F60" i="3" s="1"/>
  <c r="F59" i="3" s="1"/>
  <c r="F58" i="3" s="1"/>
  <c r="F57" i="3" s="1"/>
  <c r="F56" i="3" s="1"/>
  <c r="G61" i="3"/>
  <c r="G60" i="3" s="1"/>
  <c r="G59" i="3" s="1"/>
  <c r="G58" i="3" s="1"/>
  <c r="G57" i="3" s="1"/>
  <c r="G56" i="3" s="1"/>
  <c r="E61" i="3"/>
  <c r="E60" i="3" s="1"/>
  <c r="E59" i="3" s="1"/>
  <c r="E58" i="3" s="1"/>
  <c r="E57" i="3" s="1"/>
  <c r="E56" i="3" s="1"/>
  <c r="G59" i="2"/>
  <c r="G58" i="2" s="1"/>
  <c r="G57" i="2" s="1"/>
  <c r="G56" i="2" s="1"/>
  <c r="G55" i="2" s="1"/>
  <c r="D55" i="5" s="1"/>
  <c r="H59" i="2"/>
  <c r="H58" i="2" s="1"/>
  <c r="H57" i="2" s="1"/>
  <c r="H56" i="2" s="1"/>
  <c r="H55" i="2" s="1"/>
  <c r="E55" i="5" s="1"/>
  <c r="F59" i="2"/>
  <c r="F58" i="2" s="1"/>
  <c r="F57" i="2" s="1"/>
  <c r="F56" i="2" s="1"/>
  <c r="F55" i="2" s="1"/>
  <c r="C55" i="5" s="1"/>
  <c r="F174" i="2"/>
  <c r="E356" i="6"/>
  <c r="E355" i="6" s="1"/>
  <c r="F356" i="6"/>
  <c r="F355" i="6" s="1"/>
  <c r="D356" i="6"/>
  <c r="D355" i="6" s="1"/>
  <c r="F572" i="3"/>
  <c r="F571" i="3" s="1"/>
  <c r="G572" i="3"/>
  <c r="G571" i="3" s="1"/>
  <c r="E572" i="3"/>
  <c r="E571" i="3" s="1"/>
  <c r="G338" i="2"/>
  <c r="H338" i="2"/>
  <c r="F338" i="2"/>
  <c r="G346" i="2"/>
  <c r="F346" i="2"/>
  <c r="E412" i="6"/>
  <c r="F412" i="6"/>
  <c r="D412" i="6"/>
  <c r="F38" i="3"/>
  <c r="G38" i="3"/>
  <c r="E38" i="3"/>
  <c r="F44" i="2" l="1"/>
  <c r="E314" i="6"/>
  <c r="E313" i="6" s="1"/>
  <c r="F314" i="6"/>
  <c r="F313" i="6" s="1"/>
  <c r="D314" i="6"/>
  <c r="D313" i="6" s="1"/>
  <c r="F289" i="3"/>
  <c r="F288" i="3" s="1"/>
  <c r="G289" i="3"/>
  <c r="G288" i="3" s="1"/>
  <c r="E289" i="3"/>
  <c r="E288" i="3" s="1"/>
  <c r="G268" i="2"/>
  <c r="H268" i="2"/>
  <c r="F268" i="2"/>
  <c r="F232" i="2"/>
  <c r="G84" i="2"/>
  <c r="H84" i="2"/>
  <c r="F84" i="2"/>
  <c r="F272" i="3" l="1"/>
  <c r="F271" i="3" s="1"/>
  <c r="G272" i="3"/>
  <c r="G271" i="3" s="1"/>
  <c r="E272" i="3"/>
  <c r="E271" i="3" s="1"/>
  <c r="E297" i="6"/>
  <c r="E296" i="6" s="1"/>
  <c r="F297" i="6"/>
  <c r="F296" i="6" s="1"/>
  <c r="D297" i="6"/>
  <c r="D296" i="6" s="1"/>
  <c r="G251" i="2"/>
  <c r="H251" i="2"/>
  <c r="F251" i="2"/>
  <c r="F494" i="3"/>
  <c r="F493" i="3" s="1"/>
  <c r="G494" i="3"/>
  <c r="G493" i="3" s="1"/>
  <c r="E494" i="3"/>
  <c r="E493" i="3" s="1"/>
  <c r="E139" i="6"/>
  <c r="E138" i="6" s="1"/>
  <c r="F139" i="6"/>
  <c r="F138" i="6" s="1"/>
  <c r="D139" i="6"/>
  <c r="D138" i="6" s="1"/>
  <c r="G596" i="2"/>
  <c r="H596" i="2"/>
  <c r="F596" i="2"/>
  <c r="F255" i="3"/>
  <c r="F254" i="3" s="1"/>
  <c r="G255" i="3"/>
  <c r="G254" i="3" s="1"/>
  <c r="E255" i="3"/>
  <c r="E254" i="3" s="1"/>
  <c r="E249" i="6"/>
  <c r="E248" i="6" s="1"/>
  <c r="F249" i="6"/>
  <c r="F248" i="6" s="1"/>
  <c r="D249" i="6"/>
  <c r="D248" i="6" s="1"/>
  <c r="G232" i="2"/>
  <c r="H232" i="2"/>
  <c r="H46" i="2"/>
  <c r="H44" i="2" s="1"/>
  <c r="G46" i="2"/>
  <c r="G44" i="2" s="1"/>
  <c r="F652" i="2"/>
  <c r="F611" i="3"/>
  <c r="F610" i="3" s="1"/>
  <c r="G611" i="3"/>
  <c r="G610" i="3" s="1"/>
  <c r="E611" i="3"/>
  <c r="E610" i="3" s="1"/>
  <c r="E204" i="6"/>
  <c r="E203" i="6" s="1"/>
  <c r="F204" i="6"/>
  <c r="F203" i="6" s="1"/>
  <c r="D204" i="6"/>
  <c r="D203" i="6" s="1"/>
  <c r="G649" i="2"/>
  <c r="H649" i="2"/>
  <c r="F649" i="2"/>
  <c r="E82" i="6"/>
  <c r="E81" i="6" s="1"/>
  <c r="E80" i="6" s="1"/>
  <c r="F82" i="6"/>
  <c r="F81" i="6" s="1"/>
  <c r="F80" i="6" s="1"/>
  <c r="D82" i="6"/>
  <c r="D81" i="6" s="1"/>
  <c r="D80" i="6" s="1"/>
  <c r="F378" i="3"/>
  <c r="F377" i="3" s="1"/>
  <c r="F376" i="3" s="1"/>
  <c r="G378" i="3"/>
  <c r="G377" i="3" s="1"/>
  <c r="G376" i="3" s="1"/>
  <c r="E378" i="3"/>
  <c r="E377" i="3" s="1"/>
  <c r="E376" i="3" s="1"/>
  <c r="G422" i="2"/>
  <c r="G421" i="2" s="1"/>
  <c r="H422" i="2"/>
  <c r="H421" i="2" s="1"/>
  <c r="F422" i="2"/>
  <c r="F421" i="2" s="1"/>
  <c r="F354" i="3"/>
  <c r="F353" i="3" s="1"/>
  <c r="G354" i="3"/>
  <c r="G353" i="3" s="1"/>
  <c r="E354" i="3" l="1"/>
  <c r="E353" i="3" s="1"/>
  <c r="F398" i="2"/>
  <c r="E58" i="6"/>
  <c r="E57" i="6" s="1"/>
  <c r="F58" i="6"/>
  <c r="F57" i="6" s="1"/>
  <c r="D58" i="6"/>
  <c r="D57" i="6" s="1"/>
  <c r="G398" i="2"/>
  <c r="H398" i="2"/>
  <c r="E358" i="3" l="1"/>
  <c r="E357" i="3" s="1"/>
  <c r="F126" i="2"/>
  <c r="E438" i="6"/>
  <c r="E437" i="6" s="1"/>
  <c r="E436" i="6" s="1"/>
  <c r="F438" i="6"/>
  <c r="F437" i="6" s="1"/>
  <c r="F436" i="6" s="1"/>
  <c r="D438" i="6"/>
  <c r="D437" i="6" s="1"/>
  <c r="D436" i="6" s="1"/>
  <c r="F463" i="3"/>
  <c r="F462" i="3" s="1"/>
  <c r="F461" i="3" s="1"/>
  <c r="G463" i="3"/>
  <c r="G462" i="3" s="1"/>
  <c r="G461" i="3" s="1"/>
  <c r="E463" i="3"/>
  <c r="E462" i="3" s="1"/>
  <c r="E461" i="3" s="1"/>
  <c r="F562" i="2"/>
  <c r="H570" i="2"/>
  <c r="H569" i="2" s="1"/>
  <c r="G570" i="2"/>
  <c r="G569" i="2" s="1"/>
  <c r="F570" i="2"/>
  <c r="F569" i="2" s="1"/>
  <c r="F627" i="2" l="1"/>
  <c r="E201" i="6" l="1"/>
  <c r="E200" i="6" s="1"/>
  <c r="E195" i="6" s="1"/>
  <c r="F201" i="6"/>
  <c r="F200" i="6" s="1"/>
  <c r="F195" i="6" s="1"/>
  <c r="D201" i="6"/>
  <c r="D200" i="6" s="1"/>
  <c r="D195" i="6" s="1"/>
  <c r="F590" i="3"/>
  <c r="F589" i="3" s="1"/>
  <c r="F584" i="3" s="1"/>
  <c r="G590" i="3"/>
  <c r="G589" i="3" s="1"/>
  <c r="G584" i="3" s="1"/>
  <c r="E590" i="3"/>
  <c r="E589" i="3" s="1"/>
  <c r="E584" i="3" s="1"/>
  <c r="G626" i="2"/>
  <c r="G623" i="2" s="1"/>
  <c r="H626" i="2"/>
  <c r="H623" i="2" s="1"/>
  <c r="F626" i="2"/>
  <c r="F623" i="2" s="1"/>
  <c r="F601" i="3"/>
  <c r="F600" i="3" s="1"/>
  <c r="G601" i="3"/>
  <c r="G600" i="3" s="1"/>
  <c r="E601" i="3"/>
  <c r="E600" i="3" s="1"/>
  <c r="E187" i="6"/>
  <c r="E186" i="6" s="1"/>
  <c r="F187" i="6"/>
  <c r="F186" i="6" s="1"/>
  <c r="D187" i="6"/>
  <c r="D186" i="6" s="1"/>
  <c r="G639" i="2"/>
  <c r="H639" i="2"/>
  <c r="F639" i="2"/>
  <c r="F240" i="3"/>
  <c r="F239" i="3" s="1"/>
  <c r="G240" i="3"/>
  <c r="G239" i="3" s="1"/>
  <c r="E253" i="6"/>
  <c r="E252" i="6" s="1"/>
  <c r="F253" i="6"/>
  <c r="F252" i="6" s="1"/>
  <c r="G234" i="2"/>
  <c r="H234" i="2"/>
  <c r="D253" i="6"/>
  <c r="D252" i="6" s="1"/>
  <c r="H237" i="2"/>
  <c r="G237" i="2"/>
  <c r="F237" i="2"/>
  <c r="F209" i="2"/>
  <c r="F98" i="2"/>
  <c r="H622" i="2" l="1"/>
  <c r="H621" i="2" s="1"/>
  <c r="H620" i="2" s="1"/>
  <c r="E491" i="5" s="1"/>
  <c r="G622" i="2"/>
  <c r="G621" i="2" s="1"/>
  <c r="G620" i="2" s="1"/>
  <c r="D491" i="5" s="1"/>
  <c r="F622" i="2"/>
  <c r="F621" i="2" s="1"/>
  <c r="F620" i="2" s="1"/>
  <c r="C491" i="5" s="1"/>
  <c r="F583" i="3"/>
  <c r="F582" i="3" s="1"/>
  <c r="F581" i="3" s="1"/>
  <c r="E583" i="3"/>
  <c r="E582" i="3" s="1"/>
  <c r="E581" i="3" s="1"/>
  <c r="G583" i="3"/>
  <c r="G582" i="3" s="1"/>
  <c r="G581" i="3" s="1"/>
  <c r="E240" i="3"/>
  <c r="E239" i="3" s="1"/>
  <c r="F234" i="2"/>
  <c r="H409" i="2"/>
  <c r="H397" i="2"/>
  <c r="G460" i="2"/>
  <c r="E172" i="6" l="1"/>
  <c r="E171" i="6" s="1"/>
  <c r="E170" i="6" s="1"/>
  <c r="F172" i="6"/>
  <c r="F171" i="6" s="1"/>
  <c r="F170" i="6" s="1"/>
  <c r="D172" i="6"/>
  <c r="D171" i="6" s="1"/>
  <c r="D170" i="6" s="1"/>
  <c r="F411" i="3"/>
  <c r="F410" i="3" s="1"/>
  <c r="F409" i="3" s="1"/>
  <c r="G411" i="3"/>
  <c r="G410" i="3" s="1"/>
  <c r="G409" i="3" s="1"/>
  <c r="E411" i="3"/>
  <c r="E410" i="3" s="1"/>
  <c r="E409" i="3" s="1"/>
  <c r="G544" i="2"/>
  <c r="G543" i="2" s="1"/>
  <c r="H544" i="2"/>
  <c r="H543" i="2" s="1"/>
  <c r="F544" i="2"/>
  <c r="F543" i="2" s="1"/>
  <c r="E62" i="6"/>
  <c r="E61" i="6" s="1"/>
  <c r="F62" i="6"/>
  <c r="F61" i="6" s="1"/>
  <c r="D62" i="6"/>
  <c r="D61" i="6" s="1"/>
  <c r="F358" i="3"/>
  <c r="F357" i="3" s="1"/>
  <c r="G358" i="3"/>
  <c r="G357" i="3" s="1"/>
  <c r="G402" i="2"/>
  <c r="H402" i="2"/>
  <c r="F402" i="2"/>
  <c r="H593" i="2"/>
  <c r="G601" i="2"/>
  <c r="H601" i="2"/>
  <c r="G542" i="2"/>
  <c r="H542" i="2"/>
  <c r="G538" i="2"/>
  <c r="F510" i="2"/>
  <c r="F505" i="2"/>
  <c r="F644" i="3"/>
  <c r="F643" i="3" s="1"/>
  <c r="F640" i="3" s="1"/>
  <c r="G644" i="3"/>
  <c r="G643" i="3" s="1"/>
  <c r="G640" i="3" s="1"/>
  <c r="E644" i="3"/>
  <c r="E643" i="3" s="1"/>
  <c r="E640" i="3" s="1"/>
  <c r="E404" i="6"/>
  <c r="E403" i="6" s="1"/>
  <c r="E400" i="6" s="1"/>
  <c r="F404" i="6"/>
  <c r="F403" i="6" s="1"/>
  <c r="F400" i="6" s="1"/>
  <c r="D404" i="6"/>
  <c r="D403" i="6" s="1"/>
  <c r="D400" i="6" s="1"/>
  <c r="G359" i="2"/>
  <c r="G356" i="2" s="1"/>
  <c r="H359" i="2"/>
  <c r="H356" i="2" s="1"/>
  <c r="F359" i="2"/>
  <c r="F356" i="2" s="1"/>
  <c r="E320" i="6"/>
  <c r="E319" i="6" s="1"/>
  <c r="F320" i="6"/>
  <c r="F319" i="6" s="1"/>
  <c r="D320" i="6"/>
  <c r="D319" i="6" s="1"/>
  <c r="F295" i="3"/>
  <c r="F294" i="3" s="1"/>
  <c r="G295" i="3"/>
  <c r="G294" i="3" s="1"/>
  <c r="E295" i="3"/>
  <c r="E294" i="3" s="1"/>
  <c r="G274" i="2"/>
  <c r="H274" i="2"/>
  <c r="F274" i="2"/>
  <c r="F157" i="2" l="1"/>
  <c r="F87" i="2"/>
  <c r="F500" i="3"/>
  <c r="F499" i="3" s="1"/>
  <c r="G500" i="3"/>
  <c r="G499" i="3" s="1"/>
  <c r="E500" i="3"/>
  <c r="E499" i="3" s="1"/>
  <c r="E145" i="6"/>
  <c r="E144" i="6" s="1"/>
  <c r="F145" i="6"/>
  <c r="F144" i="6" s="1"/>
  <c r="D145" i="6"/>
  <c r="D144" i="6" s="1"/>
  <c r="G594" i="2"/>
  <c r="H594" i="2"/>
  <c r="F594" i="2"/>
  <c r="F427" i="3"/>
  <c r="F426" i="3" s="1"/>
  <c r="G427" i="3"/>
  <c r="G426" i="3" s="1"/>
  <c r="E427" i="3"/>
  <c r="E426" i="3" s="1"/>
  <c r="F346" i="3"/>
  <c r="F345" i="3" s="1"/>
  <c r="G346" i="3"/>
  <c r="G345" i="3" s="1"/>
  <c r="E346" i="3"/>
  <c r="E345" i="3" s="1"/>
  <c r="F330" i="3"/>
  <c r="F329" i="3" s="1"/>
  <c r="G330" i="3"/>
  <c r="G329" i="3" s="1"/>
  <c r="E330" i="3"/>
  <c r="E329" i="3" s="1"/>
  <c r="F291" i="2" l="1"/>
  <c r="G457" i="2"/>
  <c r="H457" i="2"/>
  <c r="F457" i="2"/>
  <c r="F390" i="2"/>
  <c r="G390" i="2"/>
  <c r="H390" i="2"/>
  <c r="G374" i="2"/>
  <c r="H374" i="2"/>
  <c r="F374" i="2"/>
  <c r="E101" i="6"/>
  <c r="E100" i="6" s="1"/>
  <c r="F101" i="6"/>
  <c r="F100" i="6" s="1"/>
  <c r="D101" i="6"/>
  <c r="D100" i="6" s="1"/>
  <c r="E46" i="6"/>
  <c r="E45" i="6" s="1"/>
  <c r="F46" i="6"/>
  <c r="F45" i="6" s="1"/>
  <c r="D46" i="6"/>
  <c r="D45" i="6" s="1"/>
  <c r="E27" i="6"/>
  <c r="E26" i="6" s="1"/>
  <c r="F27" i="6"/>
  <c r="F26" i="6" s="1"/>
  <c r="D27" i="6"/>
  <c r="D26" i="6" s="1"/>
  <c r="H300" i="2" l="1"/>
  <c r="G300" i="2"/>
  <c r="F300" i="2"/>
  <c r="E70" i="6"/>
  <c r="E69" i="6" s="1"/>
  <c r="F70" i="6"/>
  <c r="F69" i="6" s="1"/>
  <c r="D70" i="6"/>
  <c r="D69" i="6" s="1"/>
  <c r="F366" i="3"/>
  <c r="F365" i="3" s="1"/>
  <c r="G366" i="3"/>
  <c r="G365" i="3" s="1"/>
  <c r="E366" i="3"/>
  <c r="E365" i="3" s="1"/>
  <c r="G412" i="2"/>
  <c r="H412" i="2"/>
  <c r="F412" i="2"/>
  <c r="E502" i="6" l="1"/>
  <c r="E501" i="6" s="1"/>
  <c r="E500" i="6" s="1"/>
  <c r="F502" i="6"/>
  <c r="F501" i="6" s="1"/>
  <c r="F500" i="6" s="1"/>
  <c r="D502" i="6"/>
  <c r="D501" i="6" s="1"/>
  <c r="D500" i="6" s="1"/>
  <c r="F213" i="3"/>
  <c r="F212" i="3" s="1"/>
  <c r="F211" i="3" s="1"/>
  <c r="G213" i="3"/>
  <c r="G212" i="3" s="1"/>
  <c r="G211" i="3" s="1"/>
  <c r="E213" i="3"/>
  <c r="E212" i="3" s="1"/>
  <c r="E211" i="3" s="1"/>
  <c r="G528" i="2"/>
  <c r="G527" i="2" s="1"/>
  <c r="H528" i="2"/>
  <c r="H527" i="2" s="1"/>
  <c r="F528" i="2"/>
  <c r="F527" i="2" s="1"/>
  <c r="E607" i="3"/>
  <c r="E606" i="3" s="1"/>
  <c r="G507" i="3"/>
  <c r="F533" i="6" l="1"/>
  <c r="E533" i="6"/>
  <c r="D533" i="6"/>
  <c r="F534" i="6"/>
  <c r="E534" i="6"/>
  <c r="D534" i="6"/>
  <c r="F535" i="6"/>
  <c r="E535" i="6"/>
  <c r="D535" i="6"/>
  <c r="G321" i="3"/>
  <c r="F321" i="3"/>
  <c r="E321" i="3"/>
  <c r="G322" i="3"/>
  <c r="F322" i="3"/>
  <c r="E322" i="3"/>
  <c r="G323" i="3"/>
  <c r="F323" i="3"/>
  <c r="E323" i="3"/>
  <c r="H299" i="2"/>
  <c r="H298" i="2" s="1"/>
  <c r="G299" i="2"/>
  <c r="G298" i="2" s="1"/>
  <c r="F299" i="2"/>
  <c r="F298" i="2" s="1"/>
  <c r="F320" i="3" l="1"/>
  <c r="F319" i="3" s="1"/>
  <c r="F318" i="3" s="1"/>
  <c r="D532" i="6"/>
  <c r="E320" i="3"/>
  <c r="E319" i="3" s="1"/>
  <c r="E318" i="3" s="1"/>
  <c r="F532" i="6"/>
  <c r="G320" i="3"/>
  <c r="G319" i="3" s="1"/>
  <c r="G318" i="3" s="1"/>
  <c r="E532" i="6"/>
  <c r="H418" i="2"/>
  <c r="H643" i="2"/>
  <c r="H644" i="2"/>
  <c r="H581" i="2"/>
  <c r="H379" i="2"/>
  <c r="H297" i="2"/>
  <c r="G297" i="2"/>
  <c r="H264" i="2"/>
  <c r="G264" i="2"/>
  <c r="H262" i="2"/>
  <c r="G262" i="2"/>
  <c r="H245" i="2"/>
  <c r="G245" i="2"/>
  <c r="H239" i="2"/>
  <c r="G239" i="2"/>
  <c r="H228" i="2"/>
  <c r="G228" i="2"/>
  <c r="H226" i="2"/>
  <c r="G226" i="2"/>
  <c r="H222" i="2"/>
  <c r="G222" i="2"/>
  <c r="H220" i="2"/>
  <c r="G220" i="2"/>
  <c r="H217" i="2"/>
  <c r="G217" i="2"/>
  <c r="H204" i="2"/>
  <c r="G204" i="2"/>
  <c r="H75" i="2"/>
  <c r="G75" i="2"/>
  <c r="H176" i="2" l="1"/>
  <c r="G176" i="2"/>
  <c r="H174" i="2" l="1"/>
  <c r="G174" i="2"/>
  <c r="G581" i="2"/>
  <c r="F378" i="2" l="1"/>
  <c r="G378" i="2"/>
  <c r="H378" i="2"/>
  <c r="E66" i="6" l="1"/>
  <c r="E65" i="6" s="1"/>
  <c r="F66" i="6"/>
  <c r="F65" i="6" s="1"/>
  <c r="F362" i="3"/>
  <c r="F361" i="3" s="1"/>
  <c r="G362" i="3"/>
  <c r="G361" i="3" s="1"/>
  <c r="E154" i="6"/>
  <c r="F154" i="6"/>
  <c r="F509" i="3"/>
  <c r="G509" i="3"/>
  <c r="E509" i="3"/>
  <c r="D154" i="6"/>
  <c r="E60" i="6"/>
  <c r="E59" i="6" s="1"/>
  <c r="F60" i="6"/>
  <c r="F59" i="6" s="1"/>
  <c r="D60" i="6"/>
  <c r="D59" i="6" s="1"/>
  <c r="F356" i="3"/>
  <c r="F355" i="3" s="1"/>
  <c r="G356" i="3"/>
  <c r="G355" i="3" s="1"/>
  <c r="E356" i="3"/>
  <c r="E355" i="3" s="1"/>
  <c r="F55" i="3"/>
  <c r="G55" i="3"/>
  <c r="E55" i="3"/>
  <c r="E543" i="6"/>
  <c r="F543" i="6"/>
  <c r="D543" i="6"/>
  <c r="G664" i="2"/>
  <c r="H664" i="2"/>
  <c r="F664" i="2"/>
  <c r="E206" i="6"/>
  <c r="E205" i="6" s="1"/>
  <c r="E202" i="6" s="1"/>
  <c r="F206" i="6"/>
  <c r="F205" i="6" s="1"/>
  <c r="F202" i="6" s="1"/>
  <c r="D206" i="6"/>
  <c r="D205" i="6" s="1"/>
  <c r="D202" i="6" s="1"/>
  <c r="F613" i="3"/>
  <c r="F612" i="3" s="1"/>
  <c r="F609" i="3" s="1"/>
  <c r="G613" i="3"/>
  <c r="G612" i="3" s="1"/>
  <c r="G609" i="3" s="1"/>
  <c r="E613" i="3"/>
  <c r="E612" i="3" s="1"/>
  <c r="E609" i="3" s="1"/>
  <c r="G651" i="2"/>
  <c r="G648" i="2" s="1"/>
  <c r="H651" i="2"/>
  <c r="H648" i="2" s="1"/>
  <c r="F651" i="2"/>
  <c r="F648" i="2" s="1"/>
  <c r="G615" i="2"/>
  <c r="H615" i="2"/>
  <c r="E147" i="6"/>
  <c r="E146" i="6" s="1"/>
  <c r="F147" i="6"/>
  <c r="F146" i="6" s="1"/>
  <c r="D147" i="6"/>
  <c r="D146" i="6" s="1"/>
  <c r="E152" i="6"/>
  <c r="E151" i="6" s="1"/>
  <c r="F152" i="6"/>
  <c r="F151" i="6" s="1"/>
  <c r="D152" i="6"/>
  <c r="D151" i="6" s="1"/>
  <c r="F502" i="3"/>
  <c r="F501" i="3" s="1"/>
  <c r="G502" i="3"/>
  <c r="G501" i="3" s="1"/>
  <c r="E502" i="3"/>
  <c r="E501" i="3" s="1"/>
  <c r="F507" i="3"/>
  <c r="F506" i="3" s="1"/>
  <c r="G506" i="3"/>
  <c r="E507" i="3"/>
  <c r="E506" i="3" s="1"/>
  <c r="G598" i="2"/>
  <c r="H598" i="2"/>
  <c r="F598" i="2"/>
  <c r="G603" i="2"/>
  <c r="H603" i="2"/>
  <c r="F603" i="2"/>
  <c r="E132" i="6"/>
  <c r="E131" i="6" s="1"/>
  <c r="F132" i="6"/>
  <c r="F131" i="6" s="1"/>
  <c r="D132" i="6"/>
  <c r="D131" i="6" s="1"/>
  <c r="F487" i="3"/>
  <c r="F486" i="3" s="1"/>
  <c r="G487" i="3"/>
  <c r="G486" i="3" s="1"/>
  <c r="E487" i="3"/>
  <c r="E486" i="3" s="1"/>
  <c r="G585" i="2"/>
  <c r="H585" i="2"/>
  <c r="F585" i="2"/>
  <c r="E167" i="6"/>
  <c r="E166" i="6" s="1"/>
  <c r="F167" i="6"/>
  <c r="F166" i="6" s="1"/>
  <c r="D167" i="6"/>
  <c r="D166" i="6" s="1"/>
  <c r="F406" i="3"/>
  <c r="F405" i="3" s="1"/>
  <c r="G406" i="3"/>
  <c r="G405" i="3" s="1"/>
  <c r="E406" i="3"/>
  <c r="E405" i="3" s="1"/>
  <c r="G539" i="2"/>
  <c r="H539" i="2"/>
  <c r="F539" i="2"/>
  <c r="H186" i="2"/>
  <c r="G437" i="2"/>
  <c r="G400" i="2"/>
  <c r="H400" i="2"/>
  <c r="G406" i="2"/>
  <c r="H406" i="2"/>
  <c r="E451" i="6"/>
  <c r="F451" i="6"/>
  <c r="D451" i="6"/>
  <c r="E452" i="6"/>
  <c r="F452" i="6"/>
  <c r="D452" i="6"/>
  <c r="F117" i="3"/>
  <c r="G117" i="3"/>
  <c r="E117" i="3"/>
  <c r="F118" i="3"/>
  <c r="G118" i="3"/>
  <c r="E118" i="3"/>
  <c r="H115" i="2"/>
  <c r="H114" i="2" s="1"/>
  <c r="H113" i="2" s="1"/>
  <c r="G115" i="2"/>
  <c r="G114" i="2" s="1"/>
  <c r="G113" i="2" s="1"/>
  <c r="F115" i="2"/>
  <c r="F114" i="2" s="1"/>
  <c r="F113" i="2" s="1"/>
  <c r="F88" i="3"/>
  <c r="F87" i="3" s="1"/>
  <c r="G88" i="3"/>
  <c r="G87" i="3" s="1"/>
  <c r="E88" i="3"/>
  <c r="E87" i="3" s="1"/>
  <c r="E377" i="6"/>
  <c r="E376" i="6" s="1"/>
  <c r="F377" i="6"/>
  <c r="F376" i="6" s="1"/>
  <c r="D377" i="6"/>
  <c r="D376" i="6" s="1"/>
  <c r="G86" i="2"/>
  <c r="H86" i="2"/>
  <c r="F86" i="2"/>
  <c r="F216" i="2"/>
  <c r="F567" i="2"/>
  <c r="G567" i="2"/>
  <c r="H567" i="2"/>
  <c r="F116" i="3" l="1"/>
  <c r="F115" i="3" s="1"/>
  <c r="F114" i="3" s="1"/>
  <c r="G116" i="3"/>
  <c r="G115" i="3" s="1"/>
  <c r="G114" i="3" s="1"/>
  <c r="E116" i="3"/>
  <c r="E115" i="3" s="1"/>
  <c r="E114" i="3" s="1"/>
  <c r="F400" i="2"/>
  <c r="C65" i="6" l="1"/>
  <c r="E362" i="3" l="1"/>
  <c r="E361" i="3" s="1"/>
  <c r="D361" i="3"/>
  <c r="B66" i="6"/>
  <c r="C66" i="6"/>
  <c r="D66" i="6"/>
  <c r="D65" i="6" s="1"/>
  <c r="F406" i="2"/>
  <c r="E203" i="3" l="1"/>
  <c r="E202" i="3" l="1"/>
  <c r="E201" i="3" s="1"/>
  <c r="E200" i="3" s="1"/>
  <c r="H384" i="2"/>
  <c r="F384" i="2"/>
  <c r="G384" i="2"/>
  <c r="E364" i="3" l="1"/>
  <c r="E363" i="3" s="1"/>
  <c r="E68" i="6"/>
  <c r="E67" i="6" s="1"/>
  <c r="F68" i="6"/>
  <c r="F67" i="6" s="1"/>
  <c r="F364" i="3"/>
  <c r="F363" i="3" s="1"/>
  <c r="G364" i="3"/>
  <c r="G363" i="3" s="1"/>
  <c r="D68" i="6" l="1"/>
  <c r="D67" i="6" s="1"/>
  <c r="G408" i="2" l="1"/>
  <c r="H408" i="2"/>
  <c r="F408" i="2"/>
  <c r="E251" i="6" l="1"/>
  <c r="E250" i="6" s="1"/>
  <c r="F251" i="6"/>
  <c r="F250" i="6" s="1"/>
  <c r="D251" i="6"/>
  <c r="D250" i="6" s="1"/>
  <c r="F257" i="3"/>
  <c r="F256" i="3" s="1"/>
  <c r="G257" i="3"/>
  <c r="G256" i="3" s="1"/>
  <c r="E257" i="3"/>
  <c r="E256" i="3" s="1"/>
  <c r="G236" i="2"/>
  <c r="H236" i="2"/>
  <c r="F236" i="2"/>
  <c r="F252" i="3" l="1"/>
  <c r="F251" i="3" s="1"/>
  <c r="G252" i="3"/>
  <c r="G251" i="3" s="1"/>
  <c r="E252" i="3"/>
  <c r="E251" i="3" s="1"/>
  <c r="E239" i="6"/>
  <c r="E238" i="6" s="1"/>
  <c r="F239" i="6"/>
  <c r="F238" i="6" s="1"/>
  <c r="D239" i="6"/>
  <c r="D238" i="6" s="1"/>
  <c r="G229" i="2"/>
  <c r="H229" i="2"/>
  <c r="F229" i="2"/>
  <c r="C254" i="6" l="1"/>
  <c r="D258" i="3"/>
  <c r="F574" i="3" l="1"/>
  <c r="F573" i="3" s="1"/>
  <c r="F570" i="3" s="1"/>
  <c r="G574" i="3"/>
  <c r="G573" i="3" s="1"/>
  <c r="G570" i="3" s="1"/>
  <c r="E574" i="3"/>
  <c r="E573" i="3" s="1"/>
  <c r="E570" i="3" s="1"/>
  <c r="E358" i="6"/>
  <c r="F358" i="6"/>
  <c r="D358" i="6"/>
  <c r="G340" i="2"/>
  <c r="G337" i="2" s="1"/>
  <c r="H340" i="2"/>
  <c r="H337" i="2" s="1"/>
  <c r="F340" i="2"/>
  <c r="F337" i="2" s="1"/>
  <c r="F579" i="3" l="1"/>
  <c r="F578" i="3" s="1"/>
  <c r="F577" i="3" s="1"/>
  <c r="F576" i="3" s="1"/>
  <c r="F575" i="3" s="1"/>
  <c r="G579" i="3"/>
  <c r="G578" i="3" s="1"/>
  <c r="G577" i="3" s="1"/>
  <c r="G576" i="3" s="1"/>
  <c r="G575" i="3" s="1"/>
  <c r="E446" i="6"/>
  <c r="F446" i="6"/>
  <c r="H345" i="2"/>
  <c r="H344" i="2" s="1"/>
  <c r="H343" i="2" s="1"/>
  <c r="H342" i="2" s="1"/>
  <c r="G345" i="2"/>
  <c r="G344" i="2" s="1"/>
  <c r="G343" i="2" s="1"/>
  <c r="G342" i="2" s="1"/>
  <c r="F345" i="2"/>
  <c r="F344" i="2" s="1"/>
  <c r="F343" i="2" s="1"/>
  <c r="F342" i="2" s="1"/>
  <c r="D446" i="6" l="1"/>
  <c r="E579" i="3"/>
  <c r="E578" i="3" s="1"/>
  <c r="E577" i="3" s="1"/>
  <c r="E576" i="3" s="1"/>
  <c r="E575" i="3" s="1"/>
  <c r="E492" i="6" l="1"/>
  <c r="E491" i="6" s="1"/>
  <c r="E490" i="6" s="1"/>
  <c r="E489" i="6" s="1"/>
  <c r="E488" i="6" s="1"/>
  <c r="F492" i="6"/>
  <c r="F491" i="6" s="1"/>
  <c r="F490" i="6" s="1"/>
  <c r="F489" i="6" s="1"/>
  <c r="F488" i="6" s="1"/>
  <c r="D492" i="6"/>
  <c r="D491" i="6" s="1"/>
  <c r="D490" i="6" s="1"/>
  <c r="D489" i="6" s="1"/>
  <c r="D488" i="6" s="1"/>
  <c r="F151" i="3"/>
  <c r="F150" i="3" s="1"/>
  <c r="F149" i="3" s="1"/>
  <c r="F148" i="3" s="1"/>
  <c r="F147" i="3" s="1"/>
  <c r="F138" i="3" s="1"/>
  <c r="G151" i="3"/>
  <c r="G150" i="3" s="1"/>
  <c r="G149" i="3" s="1"/>
  <c r="G148" i="3" s="1"/>
  <c r="G147" i="3" s="1"/>
  <c r="G138" i="3" s="1"/>
  <c r="E151" i="3"/>
  <c r="E150" i="3" s="1"/>
  <c r="E149" i="3" s="1"/>
  <c r="E148" i="3" s="1"/>
  <c r="E147" i="3" s="1"/>
  <c r="E138" i="3" s="1"/>
  <c r="G149" i="2"/>
  <c r="G148" i="2" s="1"/>
  <c r="G147" i="2" s="1"/>
  <c r="G146" i="2" s="1"/>
  <c r="H149" i="2"/>
  <c r="H148" i="2" s="1"/>
  <c r="H147" i="2" s="1"/>
  <c r="H146" i="2" s="1"/>
  <c r="F149" i="2"/>
  <c r="F148" i="2" s="1"/>
  <c r="F147" i="2" s="1"/>
  <c r="F146" i="2" s="1"/>
  <c r="E237" i="6" l="1"/>
  <c r="E236" i="6" s="1"/>
  <c r="F237" i="6"/>
  <c r="F236" i="6" s="1"/>
  <c r="D237" i="6"/>
  <c r="D236" i="6" s="1"/>
  <c r="F250" i="3"/>
  <c r="F249" i="3" s="1"/>
  <c r="G250" i="3"/>
  <c r="G249" i="3" s="1"/>
  <c r="E250" i="3"/>
  <c r="E249" i="3" s="1"/>
  <c r="G227" i="2"/>
  <c r="H227" i="2"/>
  <c r="F227" i="2"/>
  <c r="E97" i="6" l="1"/>
  <c r="E96" i="6" s="1"/>
  <c r="E93" i="6" s="1"/>
  <c r="F97" i="6"/>
  <c r="F96" i="6" s="1"/>
  <c r="F93" i="6" s="1"/>
  <c r="D97" i="6"/>
  <c r="D96" i="6" s="1"/>
  <c r="D93" i="6" s="1"/>
  <c r="F630" i="3"/>
  <c r="F629" i="3" s="1"/>
  <c r="F626" i="3" s="1"/>
  <c r="G630" i="3"/>
  <c r="G629" i="3" s="1"/>
  <c r="G626" i="3" s="1"/>
  <c r="E630" i="3"/>
  <c r="E629" i="3" s="1"/>
  <c r="E626" i="3" s="1"/>
  <c r="G509" i="2"/>
  <c r="G506" i="2" s="1"/>
  <c r="H509" i="2"/>
  <c r="H506" i="2" s="1"/>
  <c r="F509" i="2"/>
  <c r="F506" i="2" s="1"/>
  <c r="E212" i="6" l="1"/>
  <c r="F212" i="6"/>
  <c r="D212" i="6"/>
  <c r="F619" i="3"/>
  <c r="G619" i="3"/>
  <c r="E619" i="3"/>
  <c r="G655" i="2" l="1"/>
  <c r="G654" i="2" s="1"/>
  <c r="G653" i="2" s="1"/>
  <c r="H655" i="2"/>
  <c r="H654" i="2" s="1"/>
  <c r="H653" i="2" s="1"/>
  <c r="F655" i="2"/>
  <c r="F654" i="2" s="1"/>
  <c r="F653" i="2" s="1"/>
  <c r="E353" i="6" l="1"/>
  <c r="E352" i="6" s="1"/>
  <c r="F353" i="6"/>
  <c r="F352" i="6" s="1"/>
  <c r="D353" i="6"/>
  <c r="D352" i="6" s="1"/>
  <c r="F569" i="3"/>
  <c r="F568" i="3" s="1"/>
  <c r="G569" i="3"/>
  <c r="G568" i="3" s="1"/>
  <c r="E569" i="3"/>
  <c r="E568" i="3" s="1"/>
  <c r="G335" i="2"/>
  <c r="H335" i="2"/>
  <c r="F335" i="2"/>
  <c r="E112" i="6" l="1"/>
  <c r="E111" i="6" s="1"/>
  <c r="F112" i="6"/>
  <c r="F111" i="6" s="1"/>
  <c r="D112" i="6"/>
  <c r="D111" i="6" s="1"/>
  <c r="F438" i="3"/>
  <c r="F437" i="3" s="1"/>
  <c r="G438" i="3"/>
  <c r="G437" i="3" s="1"/>
  <c r="E438" i="3"/>
  <c r="E437" i="3" s="1"/>
  <c r="G466" i="2"/>
  <c r="H466" i="2"/>
  <c r="F466" i="2"/>
  <c r="E169" i="6"/>
  <c r="E168" i="6" s="1"/>
  <c r="F169" i="6"/>
  <c r="F168" i="6" s="1"/>
  <c r="D169" i="6"/>
  <c r="D168" i="6" s="1"/>
  <c r="F408" i="3"/>
  <c r="F407" i="3" s="1"/>
  <c r="G408" i="3"/>
  <c r="G407" i="3" s="1"/>
  <c r="E408" i="3"/>
  <c r="E407" i="3" s="1"/>
  <c r="G541" i="2"/>
  <c r="H541" i="2"/>
  <c r="F541" i="2"/>
  <c r="E92" i="6"/>
  <c r="E91" i="6" s="1"/>
  <c r="F92" i="6"/>
  <c r="F91" i="6" s="1"/>
  <c r="D92" i="6"/>
  <c r="D91" i="6" s="1"/>
  <c r="F397" i="3"/>
  <c r="F396" i="3" s="1"/>
  <c r="G397" i="3"/>
  <c r="G396" i="3" s="1"/>
  <c r="E397" i="3"/>
  <c r="E396" i="3" s="1"/>
  <c r="G441" i="2" l="1"/>
  <c r="H441" i="2"/>
  <c r="F441" i="2"/>
  <c r="E149" i="6"/>
  <c r="E148" i="6" s="1"/>
  <c r="F149" i="6"/>
  <c r="F148" i="6" s="1"/>
  <c r="D149" i="6"/>
  <c r="D148" i="6" s="1"/>
  <c r="E136" i="6"/>
  <c r="E135" i="6" s="1"/>
  <c r="F136" i="6"/>
  <c r="F135" i="6" s="1"/>
  <c r="D136" i="6"/>
  <c r="D135" i="6" s="1"/>
  <c r="F504" i="3"/>
  <c r="F503" i="3" s="1"/>
  <c r="G504" i="3"/>
  <c r="G503" i="3" s="1"/>
  <c r="E504" i="3"/>
  <c r="E503" i="3" s="1"/>
  <c r="F491" i="3"/>
  <c r="F490" i="3" s="1"/>
  <c r="G491" i="3"/>
  <c r="G490" i="3" s="1"/>
  <c r="E491" i="3"/>
  <c r="E490" i="3" s="1"/>
  <c r="H600" i="2"/>
  <c r="G600" i="2"/>
  <c r="F600" i="2"/>
  <c r="G587" i="2"/>
  <c r="H587" i="2"/>
  <c r="F587" i="2"/>
  <c r="F45" i="3"/>
  <c r="G45" i="3"/>
  <c r="E45" i="3"/>
  <c r="E141" i="6"/>
  <c r="E140" i="6" s="1"/>
  <c r="F141" i="6"/>
  <c r="F140" i="6" s="1"/>
  <c r="D141" i="6"/>
  <c r="D140" i="6" s="1"/>
  <c r="E126" i="6"/>
  <c r="E125" i="6" s="1"/>
  <c r="F126" i="6"/>
  <c r="F125" i="6" s="1"/>
  <c r="D126" i="6"/>
  <c r="D125" i="6" s="1"/>
  <c r="F496" i="3"/>
  <c r="F495" i="3" s="1"/>
  <c r="G496" i="3"/>
  <c r="G495" i="3" s="1"/>
  <c r="E496" i="3"/>
  <c r="E495" i="3" s="1"/>
  <c r="F481" i="3"/>
  <c r="F480" i="3" s="1"/>
  <c r="G481" i="3"/>
  <c r="G480" i="3" s="1"/>
  <c r="E481" i="3"/>
  <c r="E480" i="3" s="1"/>
  <c r="G590" i="2"/>
  <c r="H590" i="2"/>
  <c r="F590" i="2"/>
  <c r="G577" i="2"/>
  <c r="H577" i="2"/>
  <c r="F577" i="2"/>
  <c r="E163" i="6"/>
  <c r="E162" i="6" s="1"/>
  <c r="F163" i="6"/>
  <c r="F162" i="6" s="1"/>
  <c r="D163" i="6"/>
  <c r="D162" i="6" s="1"/>
  <c r="F402" i="3"/>
  <c r="F401" i="3" s="1"/>
  <c r="G402" i="3"/>
  <c r="G401" i="3" s="1"/>
  <c r="E402" i="3"/>
  <c r="E401" i="3" s="1"/>
  <c r="G535" i="2"/>
  <c r="H535" i="2"/>
  <c r="F535" i="2"/>
  <c r="E86" i="6"/>
  <c r="E85" i="6" s="1"/>
  <c r="F86" i="6"/>
  <c r="F85" i="6" s="1"/>
  <c r="D86" i="6"/>
  <c r="D85" i="6" s="1"/>
  <c r="F393" i="3"/>
  <c r="F392" i="3" s="1"/>
  <c r="G393" i="3"/>
  <c r="G392" i="3" s="1"/>
  <c r="E393" i="3"/>
  <c r="E392" i="3" s="1"/>
  <c r="H437" i="2"/>
  <c r="F437" i="2"/>
  <c r="E110" i="6" l="1"/>
  <c r="E109" i="6" s="1"/>
  <c r="E108" i="6" s="1"/>
  <c r="F110" i="6"/>
  <c r="F109" i="6" s="1"/>
  <c r="F108" i="6" s="1"/>
  <c r="D110" i="6"/>
  <c r="D109" i="6" s="1"/>
  <c r="D108" i="6" s="1"/>
  <c r="F436" i="3"/>
  <c r="F435" i="3" s="1"/>
  <c r="F434" i="3" s="1"/>
  <c r="G436" i="3"/>
  <c r="G435" i="3" s="1"/>
  <c r="G434" i="3" s="1"/>
  <c r="E436" i="3"/>
  <c r="E435" i="3" s="1"/>
  <c r="E434" i="3" s="1"/>
  <c r="G468" i="2"/>
  <c r="G465" i="2" s="1"/>
  <c r="H468" i="2"/>
  <c r="H465" i="2" s="1"/>
  <c r="F468" i="2"/>
  <c r="F465" i="2" s="1"/>
  <c r="E75" i="6"/>
  <c r="E74" i="6" s="1"/>
  <c r="F75" i="6"/>
  <c r="F74" i="6" s="1"/>
  <c r="D75" i="6"/>
  <c r="D74" i="6" s="1"/>
  <c r="F371" i="3"/>
  <c r="F370" i="3" s="1"/>
  <c r="G371" i="3"/>
  <c r="G370" i="3" s="1"/>
  <c r="E371" i="3"/>
  <c r="E370" i="3" s="1"/>
  <c r="G415" i="2"/>
  <c r="H415" i="2"/>
  <c r="F415" i="2"/>
  <c r="E52" i="6"/>
  <c r="E51" i="6" s="1"/>
  <c r="F52" i="6"/>
  <c r="F51" i="6" s="1"/>
  <c r="D52" i="6"/>
  <c r="D51" i="6" s="1"/>
  <c r="F350" i="3"/>
  <c r="F349" i="3" s="1"/>
  <c r="G350" i="3"/>
  <c r="G349" i="3" s="1"/>
  <c r="E350" i="3"/>
  <c r="E349" i="3" s="1"/>
  <c r="G394" i="2"/>
  <c r="H394" i="2"/>
  <c r="F394" i="2"/>
  <c r="E397" i="6"/>
  <c r="E396" i="6" s="1"/>
  <c r="F397" i="6"/>
  <c r="F396" i="6" s="1"/>
  <c r="D397" i="6"/>
  <c r="D396" i="6" s="1"/>
  <c r="F637" i="3"/>
  <c r="F636" i="3" s="1"/>
  <c r="G637" i="3"/>
  <c r="G636" i="3" s="1"/>
  <c r="E637" i="3"/>
  <c r="E636" i="3" s="1"/>
  <c r="G352" i="2"/>
  <c r="H352" i="2"/>
  <c r="F352" i="2"/>
  <c r="E284" i="6"/>
  <c r="E283" i="6" s="1"/>
  <c r="F284" i="6"/>
  <c r="F283" i="6" s="1"/>
  <c r="D284" i="6"/>
  <c r="D283" i="6" s="1"/>
  <c r="F195" i="3"/>
  <c r="F194" i="3" s="1"/>
  <c r="G195" i="3"/>
  <c r="G194" i="3" s="1"/>
  <c r="E195" i="3"/>
  <c r="E194" i="3" s="1"/>
  <c r="F184" i="2"/>
  <c r="G184" i="2"/>
  <c r="H184" i="2"/>
  <c r="E273" i="6"/>
  <c r="E272" i="6" s="1"/>
  <c r="F273" i="6"/>
  <c r="F272" i="6" s="1"/>
  <c r="D273" i="6"/>
  <c r="D272" i="6" s="1"/>
  <c r="G178" i="2"/>
  <c r="F189" i="3" s="1"/>
  <c r="F188" i="3" s="1"/>
  <c r="H178" i="2"/>
  <c r="G189" i="3" s="1"/>
  <c r="G188" i="3" s="1"/>
  <c r="F178" i="2"/>
  <c r="E189" i="3" s="1"/>
  <c r="E188" i="3" s="1"/>
  <c r="E268" i="6"/>
  <c r="E267" i="6" s="1"/>
  <c r="F268" i="6"/>
  <c r="F267" i="6" s="1"/>
  <c r="D268" i="6"/>
  <c r="D267" i="6" s="1"/>
  <c r="F184" i="3"/>
  <c r="F183" i="3" s="1"/>
  <c r="G184" i="3"/>
  <c r="G183" i="3" s="1"/>
  <c r="E184" i="3"/>
  <c r="E183" i="3" s="1"/>
  <c r="G173" i="2"/>
  <c r="H173" i="2"/>
  <c r="F173" i="2"/>
  <c r="E280" i="6"/>
  <c r="E279" i="6" s="1"/>
  <c r="F280" i="6"/>
  <c r="F279" i="6" s="1"/>
  <c r="D280" i="6"/>
  <c r="D279" i="6" s="1"/>
  <c r="F169" i="3"/>
  <c r="F168" i="3" s="1"/>
  <c r="G169" i="3"/>
  <c r="G168" i="3" s="1"/>
  <c r="E169" i="3"/>
  <c r="E168" i="3" s="1"/>
  <c r="G158" i="2"/>
  <c r="H158" i="2"/>
  <c r="F158" i="2"/>
  <c r="E193" i="6"/>
  <c r="E192" i="6" s="1"/>
  <c r="F193" i="6"/>
  <c r="F192" i="6" s="1"/>
  <c r="D193" i="6"/>
  <c r="D192" i="6" s="1"/>
  <c r="F607" i="3"/>
  <c r="F606" i="3" s="1"/>
  <c r="G607" i="3"/>
  <c r="G606" i="3" s="1"/>
  <c r="G646" i="2"/>
  <c r="G645" i="2" s="1"/>
  <c r="H646" i="2"/>
  <c r="H645" i="2" s="1"/>
  <c r="F646" i="2"/>
  <c r="F645" i="2" s="1"/>
  <c r="G642" i="2"/>
  <c r="H642" i="2"/>
  <c r="F642" i="2"/>
  <c r="E153" i="6"/>
  <c r="E150" i="6" s="1"/>
  <c r="F153" i="6"/>
  <c r="F150" i="6" s="1"/>
  <c r="D153" i="6"/>
  <c r="D150" i="6" s="1"/>
  <c r="F508" i="3"/>
  <c r="F505" i="3" s="1"/>
  <c r="G508" i="3"/>
  <c r="G505" i="3" s="1"/>
  <c r="E508" i="3"/>
  <c r="E505" i="3" s="1"/>
  <c r="G605" i="2"/>
  <c r="G602" i="2" s="1"/>
  <c r="H605" i="2"/>
  <c r="H602" i="2" s="1"/>
  <c r="F605" i="2"/>
  <c r="F602" i="2" s="1"/>
  <c r="E134" i="6" l="1"/>
  <c r="E133" i="6" s="1"/>
  <c r="F134" i="6"/>
  <c r="F133" i="6" s="1"/>
  <c r="D134" i="6"/>
  <c r="D133" i="6" s="1"/>
  <c r="F489" i="3"/>
  <c r="F488" i="3" s="1"/>
  <c r="G489" i="3"/>
  <c r="G488" i="3" s="1"/>
  <c r="E489" i="3"/>
  <c r="E488" i="3" s="1"/>
  <c r="G583" i="2"/>
  <c r="H583" i="2"/>
  <c r="F583" i="2"/>
  <c r="G478" i="2"/>
  <c r="H478" i="2"/>
  <c r="F478" i="2"/>
  <c r="H23" i="2" l="1"/>
  <c r="H22" i="2" s="1"/>
  <c r="H21" i="2" s="1"/>
  <c r="H20" i="2" s="1"/>
  <c r="H19" i="2" s="1"/>
  <c r="H18" i="2" s="1"/>
  <c r="H33" i="2"/>
  <c r="H32" i="2" s="1"/>
  <c r="H31" i="2" s="1"/>
  <c r="H30" i="2" s="1"/>
  <c r="H29" i="2" s="1"/>
  <c r="H39" i="2"/>
  <c r="H38" i="2" s="1"/>
  <c r="H37" i="2" s="1"/>
  <c r="H43" i="2"/>
  <c r="H42" i="2" s="1"/>
  <c r="H53" i="2"/>
  <c r="H52" i="2" s="1"/>
  <c r="H51" i="2" s="1"/>
  <c r="H50" i="2" s="1"/>
  <c r="H49" i="2" s="1"/>
  <c r="H64" i="2"/>
  <c r="H63" i="2" s="1"/>
  <c r="H62" i="2" s="1"/>
  <c r="H61" i="2" s="1"/>
  <c r="H70" i="2"/>
  <c r="H72" i="2"/>
  <c r="H74" i="2"/>
  <c r="H79" i="2"/>
  <c r="H82" i="2"/>
  <c r="H90" i="2"/>
  <c r="H92" i="2"/>
  <c r="H141" i="2"/>
  <c r="H140" i="2" s="1"/>
  <c r="H144" i="2"/>
  <c r="H143" i="2" s="1"/>
  <c r="H97" i="2"/>
  <c r="H96" i="2" s="1"/>
  <c r="H95" i="2" s="1"/>
  <c r="H101" i="2"/>
  <c r="H100" i="2" s="1"/>
  <c r="H99" i="2" s="1"/>
  <c r="H107" i="2"/>
  <c r="H106" i="2" s="1"/>
  <c r="H105" i="2" s="1"/>
  <c r="H104" i="2" s="1"/>
  <c r="H120" i="2"/>
  <c r="H119" i="2" s="1"/>
  <c r="H118" i="2" s="1"/>
  <c r="H124" i="2"/>
  <c r="H126" i="2"/>
  <c r="H128" i="2"/>
  <c r="H130" i="2"/>
  <c r="H132" i="2"/>
  <c r="H135" i="2"/>
  <c r="H134" i="2" s="1"/>
  <c r="H156" i="2"/>
  <c r="H164" i="2"/>
  <c r="H166" i="2"/>
  <c r="H168" i="2"/>
  <c r="H170" i="2"/>
  <c r="H175" i="2"/>
  <c r="H172" i="2" s="1"/>
  <c r="H180" i="2"/>
  <c r="H177" i="2" s="1"/>
  <c r="H192" i="2"/>
  <c r="H191" i="2" s="1"/>
  <c r="H190" i="2" s="1"/>
  <c r="H189" i="2" s="1"/>
  <c r="H188" i="2" s="1"/>
  <c r="H201" i="2"/>
  <c r="H198" i="2" s="1"/>
  <c r="H203" i="2"/>
  <c r="H208" i="2"/>
  <c r="H207" i="2" s="1"/>
  <c r="H214" i="2"/>
  <c r="H216" i="2"/>
  <c r="H219" i="2"/>
  <c r="H221" i="2"/>
  <c r="H223" i="2"/>
  <c r="H225" i="2"/>
  <c r="H238" i="2"/>
  <c r="H231" i="2" s="1"/>
  <c r="H244" i="2"/>
  <c r="H246" i="2"/>
  <c r="H248" i="2"/>
  <c r="H253" i="2"/>
  <c r="H255" i="2"/>
  <c r="H257" i="2"/>
  <c r="H259" i="2"/>
  <c r="H261" i="2"/>
  <c r="H263" i="2"/>
  <c r="H272" i="2"/>
  <c r="H265" i="2" s="1"/>
  <c r="H285" i="2"/>
  <c r="H284" i="2" s="1"/>
  <c r="H290" i="2"/>
  <c r="H287" i="2" s="1"/>
  <c r="H296" i="2"/>
  <c r="H295" i="2" s="1"/>
  <c r="H294" i="2" s="1"/>
  <c r="H293" i="2" s="1"/>
  <c r="H292" i="2" s="1"/>
  <c r="H309" i="2"/>
  <c r="H308" i="2" s="1"/>
  <c r="H307" i="2" s="1"/>
  <c r="H306" i="2" s="1"/>
  <c r="H305" i="2" s="1"/>
  <c r="H315" i="2"/>
  <c r="H314" i="2" s="1"/>
  <c r="H313" i="2" s="1"/>
  <c r="H312" i="2" s="1"/>
  <c r="H320" i="2"/>
  <c r="H322" i="2"/>
  <c r="H327" i="2"/>
  <c r="H326" i="2" s="1"/>
  <c r="H325" i="2" s="1"/>
  <c r="H324" i="2" s="1"/>
  <c r="H333" i="2"/>
  <c r="H354" i="2"/>
  <c r="H367" i="2"/>
  <c r="H366" i="2" s="1"/>
  <c r="H365" i="2" s="1"/>
  <c r="H364" i="2" s="1"/>
  <c r="H363" i="2" s="1"/>
  <c r="H362" i="2" s="1"/>
  <c r="H376" i="2"/>
  <c r="H380" i="2"/>
  <c r="H392" i="2"/>
  <c r="H396" i="2"/>
  <c r="H410" i="2"/>
  <c r="H417" i="2"/>
  <c r="H419" i="2"/>
  <c r="H427" i="2"/>
  <c r="H426" i="2" s="1"/>
  <c r="H425" i="2" s="1"/>
  <c r="H431" i="2"/>
  <c r="H430" i="2" s="1"/>
  <c r="H429" i="2" s="1"/>
  <c r="H439" i="2"/>
  <c r="H436" i="2" s="1"/>
  <c r="H447" i="2"/>
  <c r="H446" i="2" s="1"/>
  <c r="H445" i="2" s="1"/>
  <c r="H451" i="2"/>
  <c r="H450" i="2" s="1"/>
  <c r="H449" i="2" s="1"/>
  <c r="H459" i="2"/>
  <c r="H463" i="2"/>
  <c r="H474" i="2"/>
  <c r="H486" i="2"/>
  <c r="H485" i="2" s="1"/>
  <c r="H484" i="2" s="1"/>
  <c r="H490" i="2"/>
  <c r="H489" i="2" s="1"/>
  <c r="H488" i="2" s="1"/>
  <c r="H496" i="2"/>
  <c r="H495" i="2" s="1"/>
  <c r="H494" i="2" s="1"/>
  <c r="H493" i="2" s="1"/>
  <c r="H492" i="2" s="1"/>
  <c r="H504" i="2"/>
  <c r="H503" i="2" s="1"/>
  <c r="H517" i="2"/>
  <c r="H516" i="2" s="1"/>
  <c r="H515" i="2" s="1"/>
  <c r="H514" i="2" s="1"/>
  <c r="H513" i="2" s="1"/>
  <c r="H523" i="2"/>
  <c r="H525" i="2"/>
  <c r="H537" i="2"/>
  <c r="H534" i="2" s="1"/>
  <c r="H533" i="2" s="1"/>
  <c r="H550" i="2"/>
  <c r="H549" i="2" s="1"/>
  <c r="H553" i="2"/>
  <c r="H555" i="2"/>
  <c r="H558" i="2"/>
  <c r="H557" i="2" s="1"/>
  <c r="H561" i="2"/>
  <c r="H560" i="2" s="1"/>
  <c r="H564" i="2"/>
  <c r="H563" i="2" s="1"/>
  <c r="H566" i="2"/>
  <c r="H579" i="2"/>
  <c r="H576" i="2" s="1"/>
  <c r="H592" i="2"/>
  <c r="H589" i="2" s="1"/>
  <c r="H614" i="2"/>
  <c r="H613" i="2" s="1"/>
  <c r="H612" i="2" s="1"/>
  <c r="H634" i="2"/>
  <c r="H637" i="2"/>
  <c r="H641" i="2"/>
  <c r="H663" i="2"/>
  <c r="H662" i="2" s="1"/>
  <c r="H661" i="2" s="1"/>
  <c r="H660" i="2" s="1"/>
  <c r="H659" i="2" s="1"/>
  <c r="F528" i="3"/>
  <c r="G528" i="3"/>
  <c r="E528" i="3"/>
  <c r="E357" i="6"/>
  <c r="E354" i="6" s="1"/>
  <c r="F357" i="6"/>
  <c r="F354" i="6" s="1"/>
  <c r="D357" i="6"/>
  <c r="D354" i="6" s="1"/>
  <c r="H575" i="2" l="1"/>
  <c r="H218" i="2"/>
  <c r="H373" i="2"/>
  <c r="H372" i="2" s="1"/>
  <c r="H371" i="2" s="1"/>
  <c r="H370" i="2" s="1"/>
  <c r="H456" i="2"/>
  <c r="H389" i="2"/>
  <c r="H633" i="2"/>
  <c r="H632" i="2" s="1"/>
  <c r="H250" i="2"/>
  <c r="H94" i="2"/>
  <c r="H522" i="2"/>
  <c r="H574" i="2"/>
  <c r="H573" i="2" s="1"/>
  <c r="H572" i="2" s="1"/>
  <c r="H414" i="2"/>
  <c r="H78" i="2"/>
  <c r="H77" i="2" s="1"/>
  <c r="H502" i="2"/>
  <c r="H501" i="2" s="1"/>
  <c r="H500" i="2" s="1"/>
  <c r="H499" i="2" s="1"/>
  <c r="H332" i="2"/>
  <c r="H197" i="2"/>
  <c r="H196" i="2" s="1"/>
  <c r="H532" i="2"/>
  <c r="H531" i="2" s="1"/>
  <c r="H435" i="2"/>
  <c r="H434" i="2" s="1"/>
  <c r="H433" i="2" s="1"/>
  <c r="H183" i="2"/>
  <c r="H182" i="2" s="1"/>
  <c r="H155" i="2"/>
  <c r="H154" i="2" s="1"/>
  <c r="H153" i="2" s="1"/>
  <c r="H152" i="2" s="1"/>
  <c r="H351" i="2"/>
  <c r="H350" i="2" s="1"/>
  <c r="H89" i="2"/>
  <c r="H88" i="2" s="1"/>
  <c r="H243" i="2"/>
  <c r="H319" i="2"/>
  <c r="H318" i="2" s="1"/>
  <c r="H317" i="2" s="1"/>
  <c r="H311" i="2" s="1"/>
  <c r="H283" i="2"/>
  <c r="H282" i="2" s="1"/>
  <c r="H213" i="2"/>
  <c r="H139" i="2"/>
  <c r="H138" i="2" s="1"/>
  <c r="H137" i="2" s="1"/>
  <c r="E166" i="5" s="1"/>
  <c r="H444" i="2"/>
  <c r="H443" i="2" s="1"/>
  <c r="H552" i="2"/>
  <c r="H548" i="2" s="1"/>
  <c r="H206" i="2"/>
  <c r="H205" i="2" s="1"/>
  <c r="H69" i="2"/>
  <c r="H68" i="2" s="1"/>
  <c r="H67" i="2" s="1"/>
  <c r="H483" i="2"/>
  <c r="H482" i="2" s="1"/>
  <c r="H481" i="2" s="1"/>
  <c r="H163" i="2"/>
  <c r="H162" i="2" s="1"/>
  <c r="H123" i="2"/>
  <c r="H122" i="2" s="1"/>
  <c r="H473" i="2"/>
  <c r="H472" i="2" s="1"/>
  <c r="H471" i="2" s="1"/>
  <c r="H470" i="2" s="1"/>
  <c r="H36" i="2"/>
  <c r="H35" i="2" s="1"/>
  <c r="H424" i="2"/>
  <c r="E456" i="6"/>
  <c r="E455" i="6" s="1"/>
  <c r="E454" i="6" s="1"/>
  <c r="E453" i="6" s="1"/>
  <c r="F456" i="6"/>
  <c r="F455" i="6" s="1"/>
  <c r="F454" i="6" s="1"/>
  <c r="F453" i="6" s="1"/>
  <c r="D456" i="6"/>
  <c r="D455" i="6" s="1"/>
  <c r="D454" i="6" s="1"/>
  <c r="D453" i="6" s="1"/>
  <c r="E367" i="6"/>
  <c r="F367" i="6"/>
  <c r="D367" i="6"/>
  <c r="E366" i="6"/>
  <c r="F366" i="6"/>
  <c r="D366" i="6"/>
  <c r="E526" i="6"/>
  <c r="F526" i="6"/>
  <c r="D526" i="6"/>
  <c r="E521" i="6"/>
  <c r="E520" i="6" s="1"/>
  <c r="E519" i="6" s="1"/>
  <c r="F521" i="6"/>
  <c r="F520" i="6" s="1"/>
  <c r="F519" i="6" s="1"/>
  <c r="D521" i="6"/>
  <c r="D520" i="6" s="1"/>
  <c r="D519" i="6" s="1"/>
  <c r="E516" i="6"/>
  <c r="F516" i="6"/>
  <c r="D516" i="6"/>
  <c r="E511" i="6"/>
  <c r="F511" i="6"/>
  <c r="D511" i="6"/>
  <c r="E507" i="6"/>
  <c r="F507" i="6"/>
  <c r="D507" i="6"/>
  <c r="E499" i="6"/>
  <c r="F499" i="6"/>
  <c r="D499" i="6"/>
  <c r="E497" i="6"/>
  <c r="F497" i="6"/>
  <c r="D497" i="6"/>
  <c r="E487" i="6"/>
  <c r="F487" i="6"/>
  <c r="E484" i="6"/>
  <c r="F484" i="6"/>
  <c r="D484" i="6"/>
  <c r="E480" i="6"/>
  <c r="F480" i="6"/>
  <c r="D480" i="6"/>
  <c r="E476" i="6"/>
  <c r="F476" i="6"/>
  <c r="D476" i="6"/>
  <c r="E471" i="6"/>
  <c r="F471" i="6"/>
  <c r="D471" i="6"/>
  <c r="E468" i="6"/>
  <c r="F468" i="6"/>
  <c r="D468" i="6"/>
  <c r="E466" i="6"/>
  <c r="F466" i="6"/>
  <c r="D466" i="6"/>
  <c r="E464" i="6"/>
  <c r="F464" i="6"/>
  <c r="D464" i="6"/>
  <c r="E462" i="6"/>
  <c r="F462" i="6"/>
  <c r="D462" i="6"/>
  <c r="E460" i="6"/>
  <c r="F460" i="6"/>
  <c r="D460" i="6"/>
  <c r="E442" i="6"/>
  <c r="F442" i="6"/>
  <c r="D442" i="6"/>
  <c r="E435" i="6"/>
  <c r="F435" i="6"/>
  <c r="D435" i="6"/>
  <c r="E432" i="6"/>
  <c r="F432" i="6"/>
  <c r="D432" i="6"/>
  <c r="E429" i="6"/>
  <c r="F429" i="6"/>
  <c r="D429" i="6"/>
  <c r="E426" i="6"/>
  <c r="F426" i="6"/>
  <c r="D426" i="6"/>
  <c r="E423" i="6"/>
  <c r="F423" i="6"/>
  <c r="D423" i="6"/>
  <c r="E421" i="6"/>
  <c r="F421" i="6"/>
  <c r="D421" i="6"/>
  <c r="E418" i="6"/>
  <c r="F418" i="6"/>
  <c r="D418" i="6"/>
  <c r="E413" i="6"/>
  <c r="F413" i="6"/>
  <c r="D413" i="6"/>
  <c r="E411" i="6"/>
  <c r="F411" i="6"/>
  <c r="D411" i="6"/>
  <c r="E410" i="6"/>
  <c r="F410" i="6"/>
  <c r="D410" i="6"/>
  <c r="E408" i="6"/>
  <c r="F408" i="6"/>
  <c r="D408" i="6"/>
  <c r="E399" i="6"/>
  <c r="F399" i="6"/>
  <c r="D399" i="6"/>
  <c r="E393" i="6"/>
  <c r="F393" i="6"/>
  <c r="D393" i="6"/>
  <c r="E391" i="6"/>
  <c r="F391" i="6"/>
  <c r="D391" i="6"/>
  <c r="E389" i="6"/>
  <c r="F389" i="6"/>
  <c r="D389" i="6"/>
  <c r="E386" i="6"/>
  <c r="F386" i="6"/>
  <c r="D386" i="6"/>
  <c r="E384" i="6"/>
  <c r="F384" i="6"/>
  <c r="D384" i="6"/>
  <c r="E379" i="6"/>
  <c r="E378" i="6" s="1"/>
  <c r="F379" i="6"/>
  <c r="F378" i="6" s="1"/>
  <c r="D379" i="6"/>
  <c r="D378" i="6" s="1"/>
  <c r="E375" i="6"/>
  <c r="F375" i="6"/>
  <c r="D375" i="6"/>
  <c r="E371" i="6"/>
  <c r="E370" i="6" s="1"/>
  <c r="F371" i="6"/>
  <c r="F370" i="6" s="1"/>
  <c r="D371" i="6"/>
  <c r="D370" i="6" s="1"/>
  <c r="E369" i="6"/>
  <c r="F369" i="6"/>
  <c r="D369" i="6"/>
  <c r="E364" i="6"/>
  <c r="F364" i="6"/>
  <c r="D364" i="6"/>
  <c r="E363" i="6"/>
  <c r="F363" i="6"/>
  <c r="D363" i="6"/>
  <c r="E351" i="6"/>
  <c r="F351" i="6"/>
  <c r="D351" i="6"/>
  <c r="E347" i="6"/>
  <c r="F347" i="6"/>
  <c r="D347" i="6"/>
  <c r="E344" i="6"/>
  <c r="F344" i="6"/>
  <c r="D344" i="6"/>
  <c r="E339" i="6"/>
  <c r="F339" i="6"/>
  <c r="D339" i="6"/>
  <c r="E335" i="6"/>
  <c r="F335" i="6"/>
  <c r="D335" i="6"/>
  <c r="E333" i="6"/>
  <c r="F333" i="6"/>
  <c r="D333" i="6"/>
  <c r="E331" i="6"/>
  <c r="F331" i="6"/>
  <c r="D331" i="6"/>
  <c r="E318" i="6"/>
  <c r="F318" i="6"/>
  <c r="D318" i="6"/>
  <c r="E309" i="6"/>
  <c r="F309" i="6"/>
  <c r="D309" i="6"/>
  <c r="E307" i="6"/>
  <c r="F307" i="6"/>
  <c r="D307" i="6"/>
  <c r="E305" i="6"/>
  <c r="F305" i="6"/>
  <c r="D305" i="6"/>
  <c r="E303" i="6"/>
  <c r="F303" i="6"/>
  <c r="D303" i="6"/>
  <c r="E301" i="6"/>
  <c r="F301" i="6"/>
  <c r="D301" i="6"/>
  <c r="E299" i="6"/>
  <c r="F299" i="6"/>
  <c r="D299" i="6"/>
  <c r="E294" i="6"/>
  <c r="F294" i="6"/>
  <c r="D294" i="6"/>
  <c r="E292" i="6"/>
  <c r="F292" i="6"/>
  <c r="D292" i="6"/>
  <c r="E290" i="6"/>
  <c r="F290" i="6"/>
  <c r="D290" i="6"/>
  <c r="E286" i="6"/>
  <c r="F286" i="6"/>
  <c r="D286" i="6"/>
  <c r="E278" i="6"/>
  <c r="F278" i="6"/>
  <c r="D278" i="6"/>
  <c r="E275" i="6"/>
  <c r="F275" i="6"/>
  <c r="D275" i="6"/>
  <c r="E270" i="6"/>
  <c r="F270" i="6"/>
  <c r="D270" i="6"/>
  <c r="F265" i="6"/>
  <c r="E265" i="6"/>
  <c r="D265" i="6"/>
  <c r="E263" i="6"/>
  <c r="F263" i="6"/>
  <c r="D263" i="6"/>
  <c r="E261" i="6"/>
  <c r="F261" i="6"/>
  <c r="D261" i="6"/>
  <c r="H388" i="2" l="1"/>
  <c r="H387" i="2" s="1"/>
  <c r="H386" i="2" s="1"/>
  <c r="E409" i="6"/>
  <c r="F409" i="6"/>
  <c r="D409" i="6"/>
  <c r="H547" i="2"/>
  <c r="H546" i="2" s="1"/>
  <c r="H530" i="2" s="1"/>
  <c r="H521" i="2"/>
  <c r="H520" i="2" s="1"/>
  <c r="H112" i="2"/>
  <c r="H111" i="2" s="1"/>
  <c r="H103" i="2" s="1"/>
  <c r="H349" i="2"/>
  <c r="H348" i="2" s="1"/>
  <c r="H347" i="2" s="1"/>
  <c r="H331" i="2"/>
  <c r="H330" i="2" s="1"/>
  <c r="H329" i="2" s="1"/>
  <c r="E478" i="5" s="1"/>
  <c r="H195" i="2"/>
  <c r="H76" i="2"/>
  <c r="H66" i="2" s="1"/>
  <c r="H212" i="2"/>
  <c r="H211" i="2" s="1"/>
  <c r="H210" i="2" s="1"/>
  <c r="H455" i="2"/>
  <c r="H454" i="2" s="1"/>
  <c r="H453" i="2" s="1"/>
  <c r="H161" i="2"/>
  <c r="H160" i="2" s="1"/>
  <c r="H151" i="2" s="1"/>
  <c r="H242" i="2"/>
  <c r="H241" i="2" s="1"/>
  <c r="H631" i="2"/>
  <c r="H630" i="2" s="1"/>
  <c r="H619" i="2" s="1"/>
  <c r="E259" i="6"/>
  <c r="F259" i="6"/>
  <c r="D259" i="6"/>
  <c r="E255" i="6"/>
  <c r="F255" i="6"/>
  <c r="D255" i="6"/>
  <c r="E246" i="6"/>
  <c r="F246" i="6"/>
  <c r="D246" i="6"/>
  <c r="H28" i="2" l="1"/>
  <c r="H519" i="2"/>
  <c r="H512" i="2"/>
  <c r="H511" i="2" s="1"/>
  <c r="H240" i="2"/>
  <c r="E272" i="5" s="1"/>
  <c r="H304" i="2"/>
  <c r="H369" i="2"/>
  <c r="H361" i="2" s="1"/>
  <c r="E244" i="6"/>
  <c r="F244" i="6"/>
  <c r="D244" i="6"/>
  <c r="E235" i="6"/>
  <c r="F235" i="6"/>
  <c r="D235" i="6"/>
  <c r="E233" i="6"/>
  <c r="F233" i="6"/>
  <c r="D233" i="6"/>
  <c r="E231" i="6"/>
  <c r="F231" i="6"/>
  <c r="D231" i="6"/>
  <c r="E229" i="6"/>
  <c r="F229" i="6"/>
  <c r="D229" i="6"/>
  <c r="E227" i="6"/>
  <c r="F227" i="6"/>
  <c r="D227" i="6"/>
  <c r="E224" i="6"/>
  <c r="F224" i="6"/>
  <c r="D224" i="6"/>
  <c r="E222" i="6"/>
  <c r="F222" i="6"/>
  <c r="D222" i="6"/>
  <c r="E217" i="6"/>
  <c r="F217" i="6"/>
  <c r="D217" i="6"/>
  <c r="E211" i="6"/>
  <c r="F211" i="6"/>
  <c r="D211" i="6"/>
  <c r="E210" i="6"/>
  <c r="F210" i="6"/>
  <c r="D210" i="6"/>
  <c r="E191" i="6"/>
  <c r="F191" i="6"/>
  <c r="D191" i="6"/>
  <c r="E190" i="6"/>
  <c r="F190" i="6"/>
  <c r="D190" i="6"/>
  <c r="E185" i="6"/>
  <c r="F185" i="6"/>
  <c r="D185" i="6"/>
  <c r="E183" i="6"/>
  <c r="F183" i="6"/>
  <c r="D183" i="6"/>
  <c r="E182" i="6"/>
  <c r="F182" i="6"/>
  <c r="D182" i="6"/>
  <c r="E176" i="6"/>
  <c r="F176" i="6"/>
  <c r="D176" i="6"/>
  <c r="E175" i="6"/>
  <c r="F175" i="6"/>
  <c r="D175" i="6"/>
  <c r="E165" i="6"/>
  <c r="F165" i="6"/>
  <c r="D165" i="6"/>
  <c r="E143" i="6"/>
  <c r="F143" i="6"/>
  <c r="D143" i="6"/>
  <c r="E130" i="6"/>
  <c r="F130" i="6"/>
  <c r="D130" i="6"/>
  <c r="E129" i="6"/>
  <c r="F129" i="6"/>
  <c r="D129" i="6"/>
  <c r="E128" i="6"/>
  <c r="F128" i="6"/>
  <c r="D128" i="6"/>
  <c r="E121" i="6"/>
  <c r="F121" i="6"/>
  <c r="D121" i="6"/>
  <c r="E120" i="6"/>
  <c r="F120" i="6"/>
  <c r="D120" i="6"/>
  <c r="D174" i="6" l="1"/>
  <c r="F209" i="6"/>
  <c r="F208" i="6" s="1"/>
  <c r="E209" i="6"/>
  <c r="E208" i="6" s="1"/>
  <c r="F174" i="6"/>
  <c r="F173" i="6" s="1"/>
  <c r="E174" i="6"/>
  <c r="E173" i="6" s="1"/>
  <c r="H194" i="2"/>
  <c r="H27" i="2" s="1"/>
  <c r="H17" i="2" s="1"/>
  <c r="D209" i="6"/>
  <c r="D208" i="6" s="1"/>
  <c r="D189" i="6"/>
  <c r="D188" i="6" s="1"/>
  <c r="E119" i="6"/>
  <c r="F119" i="6"/>
  <c r="D119" i="6"/>
  <c r="E118" i="6"/>
  <c r="F118" i="6"/>
  <c r="D118" i="6"/>
  <c r="E117" i="6"/>
  <c r="F117" i="6"/>
  <c r="D117" i="6"/>
  <c r="E116" i="6"/>
  <c r="F116" i="6"/>
  <c r="D116" i="6"/>
  <c r="E107" i="6"/>
  <c r="E106" i="6" s="1"/>
  <c r="F107" i="6"/>
  <c r="F106" i="6" s="1"/>
  <c r="D107" i="6"/>
  <c r="D106" i="6" s="1"/>
  <c r="E103" i="6"/>
  <c r="E102" i="6" s="1"/>
  <c r="F103" i="6"/>
  <c r="F102" i="6" s="1"/>
  <c r="D103" i="6"/>
  <c r="D102" i="6" s="1"/>
  <c r="E90" i="6"/>
  <c r="E89" i="6" s="1"/>
  <c r="F90" i="6"/>
  <c r="F89" i="6" s="1"/>
  <c r="D90" i="6"/>
  <c r="D89" i="6" s="1"/>
  <c r="E88" i="6"/>
  <c r="E87" i="6" s="1"/>
  <c r="F88" i="6"/>
  <c r="F87" i="6" s="1"/>
  <c r="D88" i="6"/>
  <c r="D87" i="6" s="1"/>
  <c r="E79" i="6"/>
  <c r="E78" i="6" s="1"/>
  <c r="F79" i="6"/>
  <c r="F78" i="6" s="1"/>
  <c r="D79" i="6"/>
  <c r="D78" i="6" s="1"/>
  <c r="E77" i="6"/>
  <c r="E76" i="6" s="1"/>
  <c r="F77" i="6"/>
  <c r="F76" i="6" s="1"/>
  <c r="D77" i="6"/>
  <c r="D76" i="6" s="1"/>
  <c r="E72" i="6"/>
  <c r="E71" i="6" s="1"/>
  <c r="F72" i="6"/>
  <c r="F71" i="6" s="1"/>
  <c r="D72" i="6"/>
  <c r="D71" i="6" s="1"/>
  <c r="E56" i="6"/>
  <c r="E55" i="6" s="1"/>
  <c r="F56" i="6"/>
  <c r="F55" i="6" s="1"/>
  <c r="D56" i="6"/>
  <c r="D55" i="6" s="1"/>
  <c r="E54" i="6"/>
  <c r="E53" i="6" s="1"/>
  <c r="F54" i="6"/>
  <c r="F53" i="6" s="1"/>
  <c r="D54" i="6"/>
  <c r="D53" i="6" s="1"/>
  <c r="E50" i="6"/>
  <c r="E49" i="6" s="1"/>
  <c r="F50" i="6"/>
  <c r="F49" i="6" s="1"/>
  <c r="D50" i="6"/>
  <c r="D49" i="6" s="1"/>
  <c r="E48" i="6"/>
  <c r="E47" i="6" s="1"/>
  <c r="F48" i="6"/>
  <c r="F47" i="6" s="1"/>
  <c r="D48" i="6"/>
  <c r="D47" i="6" s="1"/>
  <c r="E42" i="6"/>
  <c r="E41" i="6" s="1"/>
  <c r="F42" i="6"/>
  <c r="F41" i="6" s="1"/>
  <c r="D42" i="6"/>
  <c r="D41" i="6" s="1"/>
  <c r="E40" i="6"/>
  <c r="E39" i="6" s="1"/>
  <c r="F40" i="6"/>
  <c r="F39" i="6" s="1"/>
  <c r="D40" i="6"/>
  <c r="D39" i="6" s="1"/>
  <c r="E37" i="6"/>
  <c r="E36" i="6" s="1"/>
  <c r="F37" i="6"/>
  <c r="F36" i="6" s="1"/>
  <c r="D37" i="6"/>
  <c r="D36" i="6" s="1"/>
  <c r="E33" i="6"/>
  <c r="E32" i="6" s="1"/>
  <c r="F33" i="6"/>
  <c r="F32" i="6" s="1"/>
  <c r="D33" i="6"/>
  <c r="D32" i="6" s="1"/>
  <c r="E31" i="6"/>
  <c r="E30" i="6" s="1"/>
  <c r="F31" i="6"/>
  <c r="F30" i="6" s="1"/>
  <c r="D31" i="6"/>
  <c r="D30" i="6" s="1"/>
  <c r="E29" i="6"/>
  <c r="E28" i="6" s="1"/>
  <c r="F29" i="6"/>
  <c r="F28" i="6" s="1"/>
  <c r="D29" i="6"/>
  <c r="D28" i="6" s="1"/>
  <c r="E25" i="6"/>
  <c r="F25" i="6"/>
  <c r="D25" i="6"/>
  <c r="E24" i="6"/>
  <c r="F24" i="6"/>
  <c r="D24" i="6"/>
  <c r="E538" i="6"/>
  <c r="F538" i="6"/>
  <c r="D538" i="6"/>
  <c r="E539" i="6"/>
  <c r="F539" i="6"/>
  <c r="D539" i="6"/>
  <c r="E540" i="6"/>
  <c r="F540" i="6"/>
  <c r="D540" i="6"/>
  <c r="E542" i="6"/>
  <c r="E541" i="6" s="1"/>
  <c r="F542" i="6"/>
  <c r="F541" i="6" s="1"/>
  <c r="D542" i="6"/>
  <c r="D541" i="6" s="1"/>
  <c r="E529" i="6"/>
  <c r="E528" i="6" s="1"/>
  <c r="F529" i="6"/>
  <c r="F528" i="6" s="1"/>
  <c r="D529" i="6"/>
  <c r="D528" i="6" s="1"/>
  <c r="E525" i="6"/>
  <c r="E522" i="6" s="1"/>
  <c r="E518" i="6" s="1"/>
  <c r="F525" i="6"/>
  <c r="F522" i="6" s="1"/>
  <c r="F518" i="6" s="1"/>
  <c r="D525" i="6"/>
  <c r="E515" i="6"/>
  <c r="E514" i="6" s="1"/>
  <c r="F515" i="6"/>
  <c r="F514" i="6" s="1"/>
  <c r="D515" i="6"/>
  <c r="D514" i="6" s="1"/>
  <c r="E510" i="6"/>
  <c r="E509" i="6" s="1"/>
  <c r="E508" i="6" s="1"/>
  <c r="F510" i="6"/>
  <c r="F509" i="6" s="1"/>
  <c r="F508" i="6" s="1"/>
  <c r="D510" i="6"/>
  <c r="D509" i="6" s="1"/>
  <c r="D508" i="6" s="1"/>
  <c r="E506" i="6"/>
  <c r="E505" i="6" s="1"/>
  <c r="E504" i="6" s="1"/>
  <c r="F506" i="6"/>
  <c r="F505" i="6" s="1"/>
  <c r="F504" i="6" s="1"/>
  <c r="D506" i="6"/>
  <c r="D505" i="6" s="1"/>
  <c r="D504" i="6" s="1"/>
  <c r="E498" i="6"/>
  <c r="F498" i="6"/>
  <c r="D498" i="6"/>
  <c r="E496" i="6"/>
  <c r="F496" i="6"/>
  <c r="D496" i="6"/>
  <c r="E486" i="6"/>
  <c r="E485" i="6" s="1"/>
  <c r="F486" i="6"/>
  <c r="F485" i="6" s="1"/>
  <c r="D486" i="6"/>
  <c r="D485" i="6" s="1"/>
  <c r="E483" i="6"/>
  <c r="E482" i="6" s="1"/>
  <c r="F483" i="6"/>
  <c r="F482" i="6" s="1"/>
  <c r="D483" i="6"/>
  <c r="D482" i="6" s="1"/>
  <c r="E479" i="6"/>
  <c r="E478" i="6" s="1"/>
  <c r="E477" i="6" s="1"/>
  <c r="F479" i="6"/>
  <c r="F478" i="6" s="1"/>
  <c r="F477" i="6" s="1"/>
  <c r="D479" i="6"/>
  <c r="D478" i="6" s="1"/>
  <c r="D477" i="6" s="1"/>
  <c r="E475" i="6"/>
  <c r="E474" i="6" s="1"/>
  <c r="E473" i="6" s="1"/>
  <c r="F475" i="6"/>
  <c r="F474" i="6" s="1"/>
  <c r="F473" i="6" s="1"/>
  <c r="D475" i="6"/>
  <c r="D474" i="6" s="1"/>
  <c r="D473" i="6" s="1"/>
  <c r="E470" i="6"/>
  <c r="E469" i="6" s="1"/>
  <c r="F470" i="6"/>
  <c r="F469" i="6" s="1"/>
  <c r="D470" i="6"/>
  <c r="D469" i="6" s="1"/>
  <c r="E467" i="6"/>
  <c r="F467" i="6"/>
  <c r="D467" i="6"/>
  <c r="E465" i="6"/>
  <c r="F465" i="6"/>
  <c r="D465" i="6"/>
  <c r="E463" i="6"/>
  <c r="F463" i="6"/>
  <c r="D463" i="6"/>
  <c r="E461" i="6"/>
  <c r="F461" i="6"/>
  <c r="D461" i="6"/>
  <c r="E459" i="6"/>
  <c r="F459" i="6"/>
  <c r="D459" i="6"/>
  <c r="E450" i="6"/>
  <c r="E449" i="6" s="1"/>
  <c r="E448" i="6" s="1"/>
  <c r="F450" i="6"/>
  <c r="F449" i="6" s="1"/>
  <c r="F448" i="6" s="1"/>
  <c r="D450" i="6"/>
  <c r="D449" i="6" s="1"/>
  <c r="D448" i="6" s="1"/>
  <c r="E445" i="6"/>
  <c r="E444" i="6" s="1"/>
  <c r="E443" i="6" s="1"/>
  <c r="F445" i="6"/>
  <c r="F444" i="6" s="1"/>
  <c r="F443" i="6" s="1"/>
  <c r="D445" i="6"/>
  <c r="D444" i="6" s="1"/>
  <c r="D443" i="6" s="1"/>
  <c r="E441" i="6"/>
  <c r="E440" i="6" s="1"/>
  <c r="E439" i="6" s="1"/>
  <c r="F441" i="6"/>
  <c r="F440" i="6" s="1"/>
  <c r="F439" i="6" s="1"/>
  <c r="D441" i="6"/>
  <c r="D440" i="6" s="1"/>
  <c r="D439" i="6" s="1"/>
  <c r="E434" i="6"/>
  <c r="E433" i="6" s="1"/>
  <c r="F434" i="6"/>
  <c r="F433" i="6" s="1"/>
  <c r="D434" i="6"/>
  <c r="D433" i="6" s="1"/>
  <c r="E431" i="6"/>
  <c r="E430" i="6" s="1"/>
  <c r="F431" i="6"/>
  <c r="F430" i="6" s="1"/>
  <c r="D431" i="6"/>
  <c r="D430" i="6" s="1"/>
  <c r="E428" i="6"/>
  <c r="E427" i="6" s="1"/>
  <c r="F428" i="6"/>
  <c r="F427" i="6" s="1"/>
  <c r="D428" i="6"/>
  <c r="D427" i="6" s="1"/>
  <c r="E425" i="6"/>
  <c r="E424" i="6" s="1"/>
  <c r="F425" i="6"/>
  <c r="F424" i="6" s="1"/>
  <c r="D425" i="6"/>
  <c r="D424" i="6" s="1"/>
  <c r="E422" i="6"/>
  <c r="F422" i="6"/>
  <c r="D422" i="6"/>
  <c r="E420" i="6"/>
  <c r="F420" i="6"/>
  <c r="D420" i="6"/>
  <c r="E417" i="6"/>
  <c r="E416" i="6" s="1"/>
  <c r="F417" i="6"/>
  <c r="F416" i="6" s="1"/>
  <c r="D417" i="6"/>
  <c r="D416" i="6" s="1"/>
  <c r="E407" i="6"/>
  <c r="F407" i="6"/>
  <c r="D407" i="6"/>
  <c r="E398" i="6"/>
  <c r="F398" i="6"/>
  <c r="D398" i="6"/>
  <c r="E392" i="6"/>
  <c r="F392" i="6"/>
  <c r="D392" i="6"/>
  <c r="E390" i="6"/>
  <c r="F390" i="6"/>
  <c r="D390" i="6"/>
  <c r="E388" i="6"/>
  <c r="F388" i="6"/>
  <c r="D388" i="6"/>
  <c r="E385" i="6"/>
  <c r="F385" i="6"/>
  <c r="D385" i="6"/>
  <c r="E383" i="6"/>
  <c r="F383" i="6"/>
  <c r="D383" i="6"/>
  <c r="E374" i="6"/>
  <c r="F374" i="6"/>
  <c r="D374" i="6"/>
  <c r="E368" i="6"/>
  <c r="F368" i="6"/>
  <c r="D368" i="6"/>
  <c r="E365" i="6"/>
  <c r="F365" i="6"/>
  <c r="D365" i="6"/>
  <c r="E362" i="6"/>
  <c r="F362" i="6"/>
  <c r="D362" i="6"/>
  <c r="E350" i="6"/>
  <c r="F350" i="6"/>
  <c r="D350" i="6"/>
  <c r="E346" i="6"/>
  <c r="E345" i="6" s="1"/>
  <c r="F346" i="6"/>
  <c r="F345" i="6" s="1"/>
  <c r="D346" i="6"/>
  <c r="D345" i="6" s="1"/>
  <c r="E343" i="6"/>
  <c r="E342" i="6" s="1"/>
  <c r="F343" i="6"/>
  <c r="F342" i="6" s="1"/>
  <c r="D343" i="6"/>
  <c r="D342" i="6" s="1"/>
  <c r="E338" i="6"/>
  <c r="E337" i="6" s="1"/>
  <c r="E336" i="6" s="1"/>
  <c r="F338" i="6"/>
  <c r="F337" i="6" s="1"/>
  <c r="F336" i="6" s="1"/>
  <c r="D338" i="6"/>
  <c r="D337" i="6" s="1"/>
  <c r="D336" i="6" s="1"/>
  <c r="E334" i="6"/>
  <c r="F334" i="6"/>
  <c r="D334" i="6"/>
  <c r="E332" i="6"/>
  <c r="F332" i="6"/>
  <c r="D332" i="6"/>
  <c r="E330" i="6"/>
  <c r="F330" i="6"/>
  <c r="D330" i="6"/>
  <c r="E317" i="6"/>
  <c r="E310" i="6" s="1"/>
  <c r="F317" i="6"/>
  <c r="F310" i="6" s="1"/>
  <c r="D317" i="6"/>
  <c r="D310" i="6" s="1"/>
  <c r="E308" i="6"/>
  <c r="F308" i="6"/>
  <c r="D308" i="6"/>
  <c r="E306" i="6"/>
  <c r="F306" i="6"/>
  <c r="D306" i="6"/>
  <c r="E304" i="6"/>
  <c r="F304" i="6"/>
  <c r="D304" i="6"/>
  <c r="E302" i="6"/>
  <c r="F302" i="6"/>
  <c r="D302" i="6"/>
  <c r="E300" i="6"/>
  <c r="F300" i="6"/>
  <c r="D300" i="6"/>
  <c r="E298" i="6"/>
  <c r="F298" i="6"/>
  <c r="D298" i="6"/>
  <c r="E293" i="6"/>
  <c r="F293" i="6"/>
  <c r="D293" i="6"/>
  <c r="E291" i="6"/>
  <c r="F291" i="6"/>
  <c r="D291" i="6"/>
  <c r="E289" i="6"/>
  <c r="F289" i="6"/>
  <c r="D289" i="6"/>
  <c r="E285" i="6"/>
  <c r="F285" i="6"/>
  <c r="D285" i="6"/>
  <c r="E277" i="6"/>
  <c r="E276" i="6" s="1"/>
  <c r="F277" i="6"/>
  <c r="F276" i="6" s="1"/>
  <c r="D277" i="6"/>
  <c r="D276" i="6" s="1"/>
  <c r="E274" i="6"/>
  <c r="E271" i="6" s="1"/>
  <c r="F274" i="6"/>
  <c r="F271" i="6" s="1"/>
  <c r="D274" i="6"/>
  <c r="D271" i="6" s="1"/>
  <c r="E269" i="6"/>
  <c r="E266" i="6" s="1"/>
  <c r="F269" i="6"/>
  <c r="F266" i="6" s="1"/>
  <c r="D269" i="6"/>
  <c r="D266" i="6" s="1"/>
  <c r="E264" i="6"/>
  <c r="F264" i="6"/>
  <c r="D264" i="6"/>
  <c r="E262" i="6"/>
  <c r="F262" i="6"/>
  <c r="D262" i="6"/>
  <c r="E260" i="6"/>
  <c r="F260" i="6"/>
  <c r="D260" i="6"/>
  <c r="E258" i="6"/>
  <c r="F258" i="6"/>
  <c r="D258" i="6"/>
  <c r="E254" i="6"/>
  <c r="E247" i="6" s="1"/>
  <c r="F254" i="6"/>
  <c r="F247" i="6" s="1"/>
  <c r="D254" i="6"/>
  <c r="D247" i="6" s="1"/>
  <c r="E245" i="6"/>
  <c r="F245" i="6"/>
  <c r="D245" i="6"/>
  <c r="E243" i="6"/>
  <c r="F243" i="6"/>
  <c r="D243" i="6"/>
  <c r="E234" i="6"/>
  <c r="F234" i="6"/>
  <c r="D234" i="6"/>
  <c r="E232" i="6"/>
  <c r="F232" i="6"/>
  <c r="D232" i="6"/>
  <c r="E230" i="6"/>
  <c r="F230" i="6"/>
  <c r="D230" i="6"/>
  <c r="E228" i="6"/>
  <c r="F228" i="6"/>
  <c r="D228" i="6"/>
  <c r="E226" i="6"/>
  <c r="F226" i="6"/>
  <c r="D226" i="6"/>
  <c r="E223" i="6"/>
  <c r="F223" i="6"/>
  <c r="D223" i="6"/>
  <c r="E221" i="6"/>
  <c r="F221" i="6"/>
  <c r="D221" i="6"/>
  <c r="E216" i="6"/>
  <c r="E215" i="6" s="1"/>
  <c r="E214" i="6" s="1"/>
  <c r="E213" i="6" s="1"/>
  <c r="F216" i="6"/>
  <c r="F215" i="6" s="1"/>
  <c r="F214" i="6" s="1"/>
  <c r="F213" i="6" s="1"/>
  <c r="D216" i="6"/>
  <c r="D215" i="6" s="1"/>
  <c r="D214" i="6" s="1"/>
  <c r="D213" i="6" s="1"/>
  <c r="E189" i="6"/>
  <c r="E188" i="6" s="1"/>
  <c r="F189" i="6"/>
  <c r="F188" i="6" s="1"/>
  <c r="E184" i="6"/>
  <c r="F184" i="6"/>
  <c r="E164" i="6"/>
  <c r="E161" i="6" s="1"/>
  <c r="E160" i="6" s="1"/>
  <c r="F164" i="6"/>
  <c r="F161" i="6" s="1"/>
  <c r="F160" i="6" s="1"/>
  <c r="E142" i="6"/>
  <c r="E137" i="6" s="1"/>
  <c r="F142" i="6"/>
  <c r="F137" i="6" s="1"/>
  <c r="D142" i="6"/>
  <c r="D137" i="6" s="1"/>
  <c r="D184" i="6"/>
  <c r="F181" i="6"/>
  <c r="E181" i="6"/>
  <c r="D181" i="6"/>
  <c r="D164" i="6"/>
  <c r="D161" i="6" s="1"/>
  <c r="D160" i="6" s="1"/>
  <c r="F127" i="6"/>
  <c r="F124" i="6" s="1"/>
  <c r="E127" i="6"/>
  <c r="E124" i="6" s="1"/>
  <c r="E123" i="6" l="1"/>
  <c r="F123" i="6"/>
  <c r="E225" i="6"/>
  <c r="F225" i="6"/>
  <c r="D225" i="6"/>
  <c r="E240" i="6"/>
  <c r="F240" i="6"/>
  <c r="D240" i="6"/>
  <c r="D481" i="6"/>
  <c r="D472" i="6" s="1"/>
  <c r="D522" i="6"/>
  <c r="D518" i="6" s="1"/>
  <c r="D517" i="6" s="1"/>
  <c r="D99" i="6"/>
  <c r="D98" i="6" s="1"/>
  <c r="F99" i="6"/>
  <c r="F98" i="6" s="1"/>
  <c r="E99" i="6"/>
  <c r="E98" i="6" s="1"/>
  <c r="E361" i="6"/>
  <c r="E360" i="6" s="1"/>
  <c r="E44" i="6"/>
  <c r="F44" i="6"/>
  <c r="D44" i="6"/>
  <c r="F361" i="6"/>
  <c r="F360" i="6" s="1"/>
  <c r="D361" i="6"/>
  <c r="D360" i="6" s="1"/>
  <c r="F295" i="6"/>
  <c r="E295" i="6"/>
  <c r="D295" i="6"/>
  <c r="F180" i="6"/>
  <c r="F179" i="6" s="1"/>
  <c r="E180" i="6"/>
  <c r="E179" i="6" s="1"/>
  <c r="D180" i="6"/>
  <c r="D179" i="6" s="1"/>
  <c r="E503" i="6"/>
  <c r="F503" i="6"/>
  <c r="D503" i="6"/>
  <c r="F495" i="6"/>
  <c r="F494" i="6" s="1"/>
  <c r="F493" i="6" s="1"/>
  <c r="E495" i="6"/>
  <c r="E494" i="6" s="1"/>
  <c r="E493" i="6" s="1"/>
  <c r="D495" i="6"/>
  <c r="D494" i="6" s="1"/>
  <c r="D493" i="6" s="1"/>
  <c r="E122" i="6"/>
  <c r="E207" i="6"/>
  <c r="D207" i="6"/>
  <c r="F73" i="6"/>
  <c r="D84" i="6"/>
  <c r="D83" i="6" s="1"/>
  <c r="E84" i="6"/>
  <c r="E83" i="6" s="1"/>
  <c r="F84" i="6"/>
  <c r="F83" i="6" s="1"/>
  <c r="E73" i="6"/>
  <c r="D73" i="6"/>
  <c r="F207" i="6"/>
  <c r="F531" i="6"/>
  <c r="D531" i="6"/>
  <c r="E531" i="6"/>
  <c r="E349" i="6"/>
  <c r="E348" i="6" s="1"/>
  <c r="F349" i="6"/>
  <c r="F348" i="6" s="1"/>
  <c r="D349" i="6"/>
  <c r="D348" i="6" s="1"/>
  <c r="E395" i="6"/>
  <c r="E394" i="6" s="1"/>
  <c r="F395" i="6"/>
  <c r="F394" i="6" s="1"/>
  <c r="D395" i="6"/>
  <c r="D394" i="6" s="1"/>
  <c r="D282" i="6"/>
  <c r="D281" i="6" s="1"/>
  <c r="F282" i="6"/>
  <c r="F281" i="6" s="1"/>
  <c r="E282" i="6"/>
  <c r="E281" i="6" s="1"/>
  <c r="D288" i="6"/>
  <c r="D513" i="6"/>
  <c r="D512" i="6" s="1"/>
  <c r="E288" i="6"/>
  <c r="F288" i="6"/>
  <c r="E513" i="6"/>
  <c r="E512" i="6" s="1"/>
  <c r="F513" i="6"/>
  <c r="F512" i="6" s="1"/>
  <c r="D329" i="6"/>
  <c r="D328" i="6" s="1"/>
  <c r="D327" i="6" s="1"/>
  <c r="F481" i="6"/>
  <c r="F472" i="6" s="1"/>
  <c r="F406" i="6"/>
  <c r="F405" i="6" s="1"/>
  <c r="E481" i="6"/>
  <c r="E472" i="6" s="1"/>
  <c r="E406" i="6"/>
  <c r="E405" i="6" s="1"/>
  <c r="F115" i="6"/>
  <c r="F114" i="6" s="1"/>
  <c r="F113" i="6" s="1"/>
  <c r="F537" i="6"/>
  <c r="F536" i="6" s="1"/>
  <c r="E537" i="6"/>
  <c r="E536" i="6" s="1"/>
  <c r="E115" i="6"/>
  <c r="E114" i="6" s="1"/>
  <c r="E113" i="6" s="1"/>
  <c r="D23" i="6"/>
  <c r="D22" i="6" s="1"/>
  <c r="F23" i="6"/>
  <c r="F22" i="6" s="1"/>
  <c r="E23" i="6"/>
  <c r="E22" i="6" s="1"/>
  <c r="D115" i="6"/>
  <c r="D114" i="6" s="1"/>
  <c r="D113" i="6" s="1"/>
  <c r="D537" i="6"/>
  <c r="D536" i="6" s="1"/>
  <c r="F329" i="6"/>
  <c r="F328" i="6" s="1"/>
  <c r="F327" i="6" s="1"/>
  <c r="F419" i="6"/>
  <c r="F415" i="6" s="1"/>
  <c r="E419" i="6"/>
  <c r="E415" i="6" s="1"/>
  <c r="E517" i="6"/>
  <c r="F517" i="6"/>
  <c r="E458" i="6"/>
  <c r="E457" i="6" s="1"/>
  <c r="E447" i="6" s="1"/>
  <c r="F458" i="6"/>
  <c r="F457" i="6" s="1"/>
  <c r="F447" i="6" s="1"/>
  <c r="D458" i="6"/>
  <c r="D457" i="6" s="1"/>
  <c r="D447" i="6" s="1"/>
  <c r="F382" i="6"/>
  <c r="D419" i="6"/>
  <c r="D415" i="6" s="1"/>
  <c r="D406" i="6"/>
  <c r="D405" i="6" s="1"/>
  <c r="F341" i="6"/>
  <c r="F387" i="6"/>
  <c r="E382" i="6"/>
  <c r="E387" i="6"/>
  <c r="D387" i="6"/>
  <c r="D382" i="6"/>
  <c r="E341" i="6"/>
  <c r="D341" i="6"/>
  <c r="E329" i="6"/>
  <c r="E328" i="6" s="1"/>
  <c r="E327" i="6" s="1"/>
  <c r="E220" i="6"/>
  <c r="F257" i="6"/>
  <c r="F220" i="6"/>
  <c r="E257" i="6"/>
  <c r="D220" i="6"/>
  <c r="F38" i="6"/>
  <c r="E38" i="6"/>
  <c r="D38" i="6"/>
  <c r="D173" i="6"/>
  <c r="D127" i="6"/>
  <c r="D124" i="6" s="1"/>
  <c r="D123" i="6" s="1"/>
  <c r="D257" i="6"/>
  <c r="F43" i="6" l="1"/>
  <c r="D43" i="6"/>
  <c r="E43" i="6"/>
  <c r="E340" i="6"/>
  <c r="E287" i="6"/>
  <c r="D340" i="6"/>
  <c r="F340" i="6"/>
  <c r="D287" i="6"/>
  <c r="F287" i="6"/>
  <c r="D122" i="6"/>
  <c r="F122" i="6"/>
  <c r="F414" i="6"/>
  <c r="E414" i="6"/>
  <c r="D527" i="6"/>
  <c r="F381" i="6"/>
  <c r="F359" i="6" s="1"/>
  <c r="F527" i="6"/>
  <c r="E527" i="6"/>
  <c r="F178" i="6"/>
  <c r="E219" i="6"/>
  <c r="D414" i="6"/>
  <c r="D381" i="6"/>
  <c r="D359" i="6" s="1"/>
  <c r="E381" i="6"/>
  <c r="E359" i="6" s="1"/>
  <c r="E178" i="6"/>
  <c r="E256" i="6"/>
  <c r="F256" i="6"/>
  <c r="D256" i="6"/>
  <c r="F219" i="6"/>
  <c r="D219" i="6"/>
  <c r="F21" i="6"/>
  <c r="D21" i="6"/>
  <c r="E21" i="6"/>
  <c r="D178" i="6"/>
  <c r="F218" i="6" l="1"/>
  <c r="E218" i="6"/>
  <c r="D218" i="6"/>
  <c r="F20" i="6"/>
  <c r="E20" i="6"/>
  <c r="D20" i="6"/>
  <c r="E19" i="6" l="1"/>
  <c r="F19" i="6"/>
  <c r="D19" i="6"/>
  <c r="E532" i="5"/>
  <c r="E531" i="5" s="1"/>
  <c r="E530" i="5" s="1"/>
  <c r="D532" i="5"/>
  <c r="D531" i="5" s="1"/>
  <c r="D530" i="5" s="1"/>
  <c r="C532" i="5"/>
  <c r="C531" i="5" s="1"/>
  <c r="C530" i="5" s="1"/>
  <c r="E529" i="5"/>
  <c r="E528" i="5" s="1"/>
  <c r="E527" i="5" s="1"/>
  <c r="E526" i="5" s="1"/>
  <c r="E525" i="5" s="1"/>
  <c r="D529" i="5"/>
  <c r="D528" i="5" s="1"/>
  <c r="D527" i="5" s="1"/>
  <c r="D526" i="5" s="1"/>
  <c r="D525" i="5" s="1"/>
  <c r="C529" i="5"/>
  <c r="C528" i="5" s="1"/>
  <c r="C527" i="5" s="1"/>
  <c r="C526" i="5" s="1"/>
  <c r="C525" i="5" s="1"/>
  <c r="E522" i="5"/>
  <c r="E521" i="5" s="1"/>
  <c r="E520" i="5" s="1"/>
  <c r="E519" i="5" s="1"/>
  <c r="E518" i="5" s="1"/>
  <c r="D522" i="5"/>
  <c r="D521" i="5" s="1"/>
  <c r="D520" i="5" s="1"/>
  <c r="D519" i="5" s="1"/>
  <c r="D518" i="5" s="1"/>
  <c r="C522" i="5"/>
  <c r="C521" i="5" s="1"/>
  <c r="C520" i="5" s="1"/>
  <c r="C519" i="5" s="1"/>
  <c r="C518" i="5" s="1"/>
  <c r="E515" i="5"/>
  <c r="D515" i="5"/>
  <c r="C515" i="5"/>
  <c r="E514" i="5"/>
  <c r="D514" i="5"/>
  <c r="C514" i="5"/>
  <c r="E513" i="5"/>
  <c r="D513" i="5"/>
  <c r="C513" i="5"/>
  <c r="E512" i="5"/>
  <c r="D512" i="5"/>
  <c r="C512" i="5"/>
  <c r="E508" i="5"/>
  <c r="E507" i="5" s="1"/>
  <c r="E506" i="5" s="1"/>
  <c r="D508" i="5"/>
  <c r="D507" i="5" s="1"/>
  <c r="D506" i="5" s="1"/>
  <c r="C508" i="5"/>
  <c r="C507" i="5" s="1"/>
  <c r="C506" i="5" s="1"/>
  <c r="E505" i="5"/>
  <c r="D505" i="5"/>
  <c r="C505" i="5"/>
  <c r="E504" i="5"/>
  <c r="D504" i="5"/>
  <c r="C504" i="5"/>
  <c r="E503" i="5"/>
  <c r="D503" i="5"/>
  <c r="C503" i="5"/>
  <c r="E500" i="5"/>
  <c r="E499" i="5" s="1"/>
  <c r="D500" i="5"/>
  <c r="D499" i="5" s="1"/>
  <c r="C500" i="5"/>
  <c r="C499" i="5" s="1"/>
  <c r="E498" i="5"/>
  <c r="D498" i="5"/>
  <c r="C498" i="5"/>
  <c r="E497" i="5"/>
  <c r="D497" i="5"/>
  <c r="C497" i="5"/>
  <c r="E489" i="5"/>
  <c r="E488" i="5" s="1"/>
  <c r="E487" i="5" s="1"/>
  <c r="E486" i="5" s="1"/>
  <c r="E485" i="5" s="1"/>
  <c r="D489" i="5"/>
  <c r="D488" i="5" s="1"/>
  <c r="D487" i="5" s="1"/>
  <c r="D486" i="5" s="1"/>
  <c r="D485" i="5" s="1"/>
  <c r="C489" i="5"/>
  <c r="C488" i="5" s="1"/>
  <c r="C487" i="5" s="1"/>
  <c r="C486" i="5" s="1"/>
  <c r="C485" i="5" s="1"/>
  <c r="E484" i="5"/>
  <c r="D484" i="5"/>
  <c r="C484" i="5"/>
  <c r="E483" i="5"/>
  <c r="D483" i="5"/>
  <c r="C483" i="5"/>
  <c r="E477" i="5"/>
  <c r="E476" i="5" s="1"/>
  <c r="E475" i="5" s="1"/>
  <c r="E474" i="5" s="1"/>
  <c r="D477" i="5"/>
  <c r="D476" i="5" s="1"/>
  <c r="D475" i="5" s="1"/>
  <c r="D474" i="5" s="1"/>
  <c r="C477" i="5"/>
  <c r="C476" i="5" s="1"/>
  <c r="C475" i="5" s="1"/>
  <c r="C474" i="5" s="1"/>
  <c r="E473" i="5"/>
  <c r="E472" i="5" s="1"/>
  <c r="E471" i="5" s="1"/>
  <c r="E470" i="5" s="1"/>
  <c r="D473" i="5"/>
  <c r="D472" i="5" s="1"/>
  <c r="D471" i="5" s="1"/>
  <c r="D470" i="5" s="1"/>
  <c r="C473" i="5"/>
  <c r="C472" i="5" s="1"/>
  <c r="C471" i="5" s="1"/>
  <c r="C470" i="5" s="1"/>
  <c r="E468" i="5"/>
  <c r="E467" i="5" s="1"/>
  <c r="D468" i="5"/>
  <c r="D467" i="5" s="1"/>
  <c r="C468" i="5"/>
  <c r="C467" i="5" s="1"/>
  <c r="E466" i="5"/>
  <c r="E465" i="5" s="1"/>
  <c r="D466" i="5"/>
  <c r="D465" i="5" s="1"/>
  <c r="C466" i="5"/>
  <c r="C465" i="5" s="1"/>
  <c r="E461" i="5"/>
  <c r="E460" i="5" s="1"/>
  <c r="E459" i="5" s="1"/>
  <c r="E458" i="5" s="1"/>
  <c r="E457" i="5" s="1"/>
  <c r="D461" i="5"/>
  <c r="D460" i="5" s="1"/>
  <c r="D459" i="5" s="1"/>
  <c r="D458" i="5" s="1"/>
  <c r="D457" i="5" s="1"/>
  <c r="C461" i="5"/>
  <c r="C460" i="5" s="1"/>
  <c r="C459" i="5" s="1"/>
  <c r="C458" i="5" s="1"/>
  <c r="C457" i="5" s="1"/>
  <c r="E456" i="5"/>
  <c r="E455" i="5" s="1"/>
  <c r="E454" i="5" s="1"/>
  <c r="E453" i="5" s="1"/>
  <c r="D456" i="5"/>
  <c r="D455" i="5" s="1"/>
  <c r="D454" i="5" s="1"/>
  <c r="D453" i="5" s="1"/>
  <c r="C456" i="5"/>
  <c r="C455" i="5" s="1"/>
  <c r="C454" i="5" s="1"/>
  <c r="C453" i="5" s="1"/>
  <c r="E452" i="5"/>
  <c r="E451" i="5" s="1"/>
  <c r="E450" i="5" s="1"/>
  <c r="E449" i="5" s="1"/>
  <c r="D452" i="5"/>
  <c r="D451" i="5" s="1"/>
  <c r="D450" i="5" s="1"/>
  <c r="D449" i="5" s="1"/>
  <c r="C452" i="5"/>
  <c r="C451" i="5" s="1"/>
  <c r="C450" i="5" s="1"/>
  <c r="C449" i="5" s="1"/>
  <c r="E445" i="5"/>
  <c r="E444" i="5" s="1"/>
  <c r="E443" i="5" s="1"/>
  <c r="E442" i="5" s="1"/>
  <c r="D445" i="5"/>
  <c r="D444" i="5" s="1"/>
  <c r="D443" i="5" s="1"/>
  <c r="D442" i="5" s="1"/>
  <c r="C445" i="5"/>
  <c r="C444" i="5" s="1"/>
  <c r="C443" i="5" s="1"/>
  <c r="C442" i="5" s="1"/>
  <c r="E439" i="5"/>
  <c r="D439" i="5"/>
  <c r="C439" i="5"/>
  <c r="E438" i="5"/>
  <c r="D438" i="5"/>
  <c r="C438" i="5"/>
  <c r="E437" i="5"/>
  <c r="D437" i="5"/>
  <c r="C437" i="5"/>
  <c r="E432" i="5"/>
  <c r="E431" i="5" s="1"/>
  <c r="E430" i="5" s="1"/>
  <c r="D432" i="5"/>
  <c r="D431" i="5" s="1"/>
  <c r="D430" i="5" s="1"/>
  <c r="C432" i="5"/>
  <c r="C431" i="5" s="1"/>
  <c r="C430" i="5" s="1"/>
  <c r="E429" i="5"/>
  <c r="E428" i="5" s="1"/>
  <c r="D429" i="5"/>
  <c r="D428" i="5" s="1"/>
  <c r="C429" i="5"/>
  <c r="C428" i="5" s="1"/>
  <c r="E427" i="5"/>
  <c r="D427" i="5"/>
  <c r="C427" i="5"/>
  <c r="E426" i="5"/>
  <c r="D426" i="5"/>
  <c r="C426" i="5"/>
  <c r="E425" i="5"/>
  <c r="D425" i="5"/>
  <c r="C425" i="5"/>
  <c r="E418" i="5"/>
  <c r="D418" i="5"/>
  <c r="C418" i="5"/>
  <c r="E417" i="5"/>
  <c r="D417" i="5"/>
  <c r="C417" i="5"/>
  <c r="E415" i="5"/>
  <c r="D415" i="5"/>
  <c r="C415" i="5"/>
  <c r="E414" i="5"/>
  <c r="D414" i="5"/>
  <c r="C414" i="5"/>
  <c r="E413" i="5"/>
  <c r="D413" i="5"/>
  <c r="C413" i="5"/>
  <c r="E407" i="5"/>
  <c r="E406" i="5" s="1"/>
  <c r="E405" i="5" s="1"/>
  <c r="D407" i="5"/>
  <c r="D406" i="5" s="1"/>
  <c r="D405" i="5" s="1"/>
  <c r="C407" i="5"/>
  <c r="C406" i="5" s="1"/>
  <c r="C405" i="5" s="1"/>
  <c r="E404" i="5"/>
  <c r="E403" i="5" s="1"/>
  <c r="E402" i="5" s="1"/>
  <c r="D404" i="5"/>
  <c r="D403" i="5" s="1"/>
  <c r="D402" i="5" s="1"/>
  <c r="C404" i="5"/>
  <c r="C403" i="5" s="1"/>
  <c r="C402" i="5" s="1"/>
  <c r="E401" i="5"/>
  <c r="E400" i="5" s="1"/>
  <c r="E399" i="5" s="1"/>
  <c r="D401" i="5"/>
  <c r="D400" i="5" s="1"/>
  <c r="D399" i="5" s="1"/>
  <c r="C401" i="5"/>
  <c r="C400" i="5" s="1"/>
  <c r="C399" i="5" s="1"/>
  <c r="E398" i="5"/>
  <c r="E397" i="5" s="1"/>
  <c r="E396" i="5" s="1"/>
  <c r="D398" i="5"/>
  <c r="D397" i="5" s="1"/>
  <c r="D396" i="5" s="1"/>
  <c r="C398" i="5"/>
  <c r="C397" i="5" s="1"/>
  <c r="C396" i="5" s="1"/>
  <c r="E395" i="5"/>
  <c r="E394" i="5" s="1"/>
  <c r="D395" i="5"/>
  <c r="D394" i="5" s="1"/>
  <c r="C395" i="5"/>
  <c r="C394" i="5" s="1"/>
  <c r="E393" i="5"/>
  <c r="E392" i="5" s="1"/>
  <c r="D393" i="5"/>
  <c r="D392" i="5" s="1"/>
  <c r="C393" i="5"/>
  <c r="C392" i="5" s="1"/>
  <c r="E390" i="5"/>
  <c r="E389" i="5" s="1"/>
  <c r="E388" i="5" s="1"/>
  <c r="D390" i="5"/>
  <c r="D389" i="5" s="1"/>
  <c r="D388" i="5" s="1"/>
  <c r="C390" i="5"/>
  <c r="C389" i="5" s="1"/>
  <c r="C388" i="5" s="1"/>
  <c r="E385" i="5"/>
  <c r="E384" i="5" s="1"/>
  <c r="D385" i="5"/>
  <c r="D384" i="5" s="1"/>
  <c r="C385" i="5"/>
  <c r="C384" i="5" s="1"/>
  <c r="E383" i="5"/>
  <c r="E382" i="5" s="1"/>
  <c r="D383" i="5"/>
  <c r="D382" i="5" s="1"/>
  <c r="C383" i="5"/>
  <c r="C382" i="5" s="1"/>
  <c r="E377" i="5"/>
  <c r="E376" i="5" s="1"/>
  <c r="E375" i="5" s="1"/>
  <c r="E374" i="5" s="1"/>
  <c r="D377" i="5"/>
  <c r="D376" i="5" s="1"/>
  <c r="D375" i="5" s="1"/>
  <c r="D374" i="5" s="1"/>
  <c r="C377" i="5"/>
  <c r="C376" i="5" s="1"/>
  <c r="C375" i="5" s="1"/>
  <c r="C374" i="5" s="1"/>
  <c r="E373" i="5"/>
  <c r="E372" i="5" s="1"/>
  <c r="E371" i="5" s="1"/>
  <c r="E370" i="5" s="1"/>
  <c r="D373" i="5"/>
  <c r="D372" i="5" s="1"/>
  <c r="D371" i="5" s="1"/>
  <c r="D370" i="5" s="1"/>
  <c r="C373" i="5"/>
  <c r="C372" i="5" s="1"/>
  <c r="C371" i="5" s="1"/>
  <c r="C370" i="5" s="1"/>
  <c r="E367" i="5"/>
  <c r="E366" i="5" s="1"/>
  <c r="E365" i="5" s="1"/>
  <c r="E364" i="5" s="1"/>
  <c r="E363" i="5" s="1"/>
  <c r="D367" i="5"/>
  <c r="D366" i="5" s="1"/>
  <c r="D365" i="5" s="1"/>
  <c r="D364" i="5" s="1"/>
  <c r="D363" i="5" s="1"/>
  <c r="C367" i="5"/>
  <c r="C366" i="5" s="1"/>
  <c r="C365" i="5" s="1"/>
  <c r="C364" i="5" s="1"/>
  <c r="C363" i="5" s="1"/>
  <c r="E362" i="5"/>
  <c r="E361" i="5" s="1"/>
  <c r="E360" i="5" s="1"/>
  <c r="E359" i="5" s="1"/>
  <c r="E358" i="5" s="1"/>
  <c r="D362" i="5"/>
  <c r="D361" i="5" s="1"/>
  <c r="D360" i="5" s="1"/>
  <c r="D359" i="5" s="1"/>
  <c r="D358" i="5" s="1"/>
  <c r="C362" i="5"/>
  <c r="C361" i="5" s="1"/>
  <c r="C360" i="5" s="1"/>
  <c r="C359" i="5" s="1"/>
  <c r="C358" i="5" s="1"/>
  <c r="E356" i="5"/>
  <c r="E355" i="5" s="1"/>
  <c r="E354" i="5" s="1"/>
  <c r="E353" i="5" s="1"/>
  <c r="D356" i="5"/>
  <c r="D355" i="5" s="1"/>
  <c r="D354" i="5" s="1"/>
  <c r="D353" i="5" s="1"/>
  <c r="C356" i="5"/>
  <c r="C355" i="5" s="1"/>
  <c r="C354" i="5" s="1"/>
  <c r="C353" i="5" s="1"/>
  <c r="E352" i="5"/>
  <c r="E351" i="5" s="1"/>
  <c r="E350" i="5" s="1"/>
  <c r="E349" i="5" s="1"/>
  <c r="D352" i="5"/>
  <c r="D351" i="5" s="1"/>
  <c r="D350" i="5" s="1"/>
  <c r="D349" i="5" s="1"/>
  <c r="C352" i="5"/>
  <c r="C351" i="5" s="1"/>
  <c r="C350" i="5" s="1"/>
  <c r="C349" i="5" s="1"/>
  <c r="E347" i="5"/>
  <c r="E346" i="5" s="1"/>
  <c r="D347" i="5"/>
  <c r="D346" i="5" s="1"/>
  <c r="C347" i="5"/>
  <c r="C346" i="5" s="1"/>
  <c r="E345" i="5"/>
  <c r="E344" i="5" s="1"/>
  <c r="D345" i="5"/>
  <c r="D344" i="5" s="1"/>
  <c r="C345" i="5"/>
  <c r="C344" i="5" s="1"/>
  <c r="E342" i="5"/>
  <c r="E341" i="5" s="1"/>
  <c r="D342" i="5"/>
  <c r="D341" i="5" s="1"/>
  <c r="C342" i="5"/>
  <c r="C341" i="5" s="1"/>
  <c r="E340" i="5"/>
  <c r="E339" i="5" s="1"/>
  <c r="D340" i="5"/>
  <c r="D339" i="5" s="1"/>
  <c r="C340" i="5"/>
  <c r="C339" i="5" s="1"/>
  <c r="E338" i="5"/>
  <c r="E337" i="5" s="1"/>
  <c r="D338" i="5"/>
  <c r="D337" i="5" s="1"/>
  <c r="C338" i="5"/>
  <c r="C337" i="5" s="1"/>
  <c r="E336" i="5"/>
  <c r="E335" i="5" s="1"/>
  <c r="D336" i="5"/>
  <c r="D335" i="5" s="1"/>
  <c r="C336" i="5"/>
  <c r="C335" i="5" s="1"/>
  <c r="E330" i="5"/>
  <c r="E329" i="5" s="1"/>
  <c r="D330" i="5"/>
  <c r="D329" i="5" s="1"/>
  <c r="C330" i="5"/>
  <c r="C329" i="5" s="1"/>
  <c r="E328" i="5"/>
  <c r="E327" i="5" s="1"/>
  <c r="D328" i="5"/>
  <c r="D327" i="5" s="1"/>
  <c r="C328" i="5"/>
  <c r="C327" i="5" s="1"/>
  <c r="E326" i="5"/>
  <c r="E325" i="5" s="1"/>
  <c r="D326" i="5"/>
  <c r="D325" i="5" s="1"/>
  <c r="C326" i="5"/>
  <c r="C325" i="5" s="1"/>
  <c r="E324" i="5"/>
  <c r="E323" i="5" s="1"/>
  <c r="D324" i="5"/>
  <c r="D323" i="5" s="1"/>
  <c r="C324" i="5"/>
  <c r="C323" i="5" s="1"/>
  <c r="E317" i="5"/>
  <c r="E316" i="5" s="1"/>
  <c r="E315" i="5" s="1"/>
  <c r="E314" i="5" s="1"/>
  <c r="E313" i="5" s="1"/>
  <c r="D317" i="5"/>
  <c r="D316" i="5" s="1"/>
  <c r="D315" i="5" s="1"/>
  <c r="D314" i="5" s="1"/>
  <c r="D313" i="5" s="1"/>
  <c r="C317" i="5"/>
  <c r="C316" i="5" s="1"/>
  <c r="C315" i="5" s="1"/>
  <c r="C314" i="5" s="1"/>
  <c r="C313" i="5" s="1"/>
  <c r="E311" i="5"/>
  <c r="E310" i="5" s="1"/>
  <c r="E309" i="5" s="1"/>
  <c r="D311" i="5"/>
  <c r="D310" i="5" s="1"/>
  <c r="D309" i="5" s="1"/>
  <c r="C311" i="5"/>
  <c r="C310" i="5" s="1"/>
  <c r="C309" i="5" s="1"/>
  <c r="E308" i="5"/>
  <c r="E307" i="5" s="1"/>
  <c r="E306" i="5" s="1"/>
  <c r="D308" i="5"/>
  <c r="D307" i="5" s="1"/>
  <c r="D306" i="5" s="1"/>
  <c r="C308" i="5"/>
  <c r="C307" i="5" s="1"/>
  <c r="C306" i="5" s="1"/>
  <c r="E303" i="5"/>
  <c r="E302" i="5" s="1"/>
  <c r="D303" i="5"/>
  <c r="D302" i="5" s="1"/>
  <c r="C303" i="5"/>
  <c r="C302" i="5" s="1"/>
  <c r="E301" i="5"/>
  <c r="E300" i="5" s="1"/>
  <c r="D301" i="5"/>
  <c r="D300" i="5" s="1"/>
  <c r="C301" i="5"/>
  <c r="C300" i="5" s="1"/>
  <c r="E299" i="5"/>
  <c r="E298" i="5" s="1"/>
  <c r="D299" i="5"/>
  <c r="D298" i="5" s="1"/>
  <c r="C299" i="5"/>
  <c r="C298" i="5" s="1"/>
  <c r="E296" i="5"/>
  <c r="E295" i="5" s="1"/>
  <c r="D296" i="5"/>
  <c r="D295" i="5" s="1"/>
  <c r="C296" i="5"/>
  <c r="C295" i="5" s="1"/>
  <c r="E294" i="5"/>
  <c r="E293" i="5" s="1"/>
  <c r="D294" i="5"/>
  <c r="D293" i="5" s="1"/>
  <c r="C294" i="5"/>
  <c r="C293" i="5" s="1"/>
  <c r="E292" i="5"/>
  <c r="E291" i="5" s="1"/>
  <c r="D292" i="5"/>
  <c r="D291" i="5" s="1"/>
  <c r="C292" i="5"/>
  <c r="C291" i="5" s="1"/>
  <c r="E290" i="5"/>
  <c r="E289" i="5" s="1"/>
  <c r="D290" i="5"/>
  <c r="D289" i="5" s="1"/>
  <c r="C290" i="5"/>
  <c r="C289" i="5" s="1"/>
  <c r="E288" i="5"/>
  <c r="E287" i="5" s="1"/>
  <c r="D288" i="5"/>
  <c r="D287" i="5" s="1"/>
  <c r="C288" i="5"/>
  <c r="C287" i="5" s="1"/>
  <c r="E286" i="5"/>
  <c r="E285" i="5" s="1"/>
  <c r="D286" i="5"/>
  <c r="D285" i="5" s="1"/>
  <c r="C286" i="5"/>
  <c r="C285" i="5" s="1"/>
  <c r="E283" i="5"/>
  <c r="E282" i="5" s="1"/>
  <c r="D283" i="5"/>
  <c r="D282" i="5" s="1"/>
  <c r="C283" i="5"/>
  <c r="C282" i="5" s="1"/>
  <c r="E281" i="5"/>
  <c r="E280" i="5" s="1"/>
  <c r="D281" i="5"/>
  <c r="D280" i="5" s="1"/>
  <c r="C281" i="5"/>
  <c r="C280" i="5" s="1"/>
  <c r="E279" i="5"/>
  <c r="E278" i="5" s="1"/>
  <c r="D279" i="5"/>
  <c r="D278" i="5" s="1"/>
  <c r="C279" i="5"/>
  <c r="C278" i="5" s="1"/>
  <c r="E277" i="5"/>
  <c r="E276" i="5" s="1"/>
  <c r="D277" i="5"/>
  <c r="D276" i="5" s="1"/>
  <c r="C277" i="5"/>
  <c r="C276" i="5" s="1"/>
  <c r="E271" i="5"/>
  <c r="E270" i="5" s="1"/>
  <c r="E269" i="5" s="1"/>
  <c r="D271" i="5"/>
  <c r="D270" i="5" s="1"/>
  <c r="D269" i="5" s="1"/>
  <c r="C271" i="5"/>
  <c r="C270" i="5" s="1"/>
  <c r="C269" i="5" s="1"/>
  <c r="E268" i="5"/>
  <c r="E267" i="5" s="1"/>
  <c r="D268" i="5"/>
  <c r="D267" i="5" s="1"/>
  <c r="C268" i="5"/>
  <c r="C267" i="5" s="1"/>
  <c r="E266" i="5"/>
  <c r="E265" i="5" s="1"/>
  <c r="D266" i="5"/>
  <c r="D265" i="5" s="1"/>
  <c r="C266" i="5"/>
  <c r="C265" i="5" s="1"/>
  <c r="E264" i="5"/>
  <c r="E263" i="5" s="1"/>
  <c r="D264" i="5"/>
  <c r="D263" i="5" s="1"/>
  <c r="C264" i="5"/>
  <c r="C263" i="5" s="1"/>
  <c r="E262" i="5"/>
  <c r="E261" i="5" s="1"/>
  <c r="D262" i="5"/>
  <c r="D261" i="5" s="1"/>
  <c r="C262" i="5"/>
  <c r="C261" i="5" s="1"/>
  <c r="E259" i="5"/>
  <c r="E258" i="5" s="1"/>
  <c r="D259" i="5"/>
  <c r="D258" i="5" s="1"/>
  <c r="C259" i="5"/>
  <c r="C258" i="5" s="1"/>
  <c r="E257" i="5"/>
  <c r="E256" i="5" s="1"/>
  <c r="D257" i="5"/>
  <c r="D256" i="5" s="1"/>
  <c r="C257" i="5"/>
  <c r="C256" i="5" s="1"/>
  <c r="E251" i="5"/>
  <c r="E250" i="5" s="1"/>
  <c r="D251" i="5"/>
  <c r="D250" i="5" s="1"/>
  <c r="C251" i="5"/>
  <c r="C250" i="5" s="1"/>
  <c r="E249" i="5"/>
  <c r="E248" i="5" s="1"/>
  <c r="D249" i="5"/>
  <c r="D248" i="5" s="1"/>
  <c r="C249" i="5"/>
  <c r="C248" i="5" s="1"/>
  <c r="E247" i="5"/>
  <c r="E246" i="5" s="1"/>
  <c r="D247" i="5"/>
  <c r="D246" i="5" s="1"/>
  <c r="C247" i="5"/>
  <c r="C246" i="5" s="1"/>
  <c r="E242" i="5"/>
  <c r="E241" i="5" s="1"/>
  <c r="D242" i="5"/>
  <c r="D241" i="5" s="1"/>
  <c r="C242" i="5"/>
  <c r="C241" i="5" s="1"/>
  <c r="E240" i="5"/>
  <c r="E239" i="5" s="1"/>
  <c r="D240" i="5"/>
  <c r="D239" i="5" s="1"/>
  <c r="C240" i="5"/>
  <c r="C239" i="5" s="1"/>
  <c r="E233" i="5"/>
  <c r="E232" i="5" s="1"/>
  <c r="D233" i="5"/>
  <c r="D232" i="5" s="1"/>
  <c r="C233" i="5"/>
  <c r="C232" i="5" s="1"/>
  <c r="E231" i="5"/>
  <c r="E230" i="5" s="1"/>
  <c r="D231" i="5"/>
  <c r="D230" i="5" s="1"/>
  <c r="C231" i="5"/>
  <c r="C230" i="5" s="1"/>
  <c r="E226" i="5"/>
  <c r="E225" i="5" s="1"/>
  <c r="D226" i="5"/>
  <c r="D225" i="5" s="1"/>
  <c r="C226" i="5"/>
  <c r="C225" i="5" s="1"/>
  <c r="E224" i="5"/>
  <c r="E223" i="5" s="1"/>
  <c r="D224" i="5"/>
  <c r="D223" i="5" s="1"/>
  <c r="C224" i="5"/>
  <c r="C223" i="5" s="1"/>
  <c r="E218" i="5"/>
  <c r="E217" i="5" s="1"/>
  <c r="E216" i="5" s="1"/>
  <c r="E215" i="5" s="1"/>
  <c r="D218" i="5"/>
  <c r="D217" i="5" s="1"/>
  <c r="D216" i="5" s="1"/>
  <c r="D215" i="5" s="1"/>
  <c r="C218" i="5"/>
  <c r="C217" i="5" s="1"/>
  <c r="C216" i="5" s="1"/>
  <c r="C215" i="5" s="1"/>
  <c r="E214" i="5"/>
  <c r="E213" i="5" s="1"/>
  <c r="E212" i="5" s="1"/>
  <c r="D214" i="5"/>
  <c r="D213" i="5" s="1"/>
  <c r="D212" i="5" s="1"/>
  <c r="C214" i="5"/>
  <c r="C213" i="5" s="1"/>
  <c r="C212" i="5" s="1"/>
  <c r="E211" i="5"/>
  <c r="E210" i="5" s="1"/>
  <c r="D211" i="5"/>
  <c r="D210" i="5" s="1"/>
  <c r="C211" i="5"/>
  <c r="C210" i="5" s="1"/>
  <c r="E209" i="5"/>
  <c r="E208" i="5" s="1"/>
  <c r="D209" i="5"/>
  <c r="D208" i="5" s="1"/>
  <c r="C209" i="5"/>
  <c r="C208" i="5" s="1"/>
  <c r="E205" i="5"/>
  <c r="E204" i="5" s="1"/>
  <c r="E203" i="5" s="1"/>
  <c r="D205" i="5"/>
  <c r="D204" i="5" s="1"/>
  <c r="D203" i="5" s="1"/>
  <c r="C205" i="5"/>
  <c r="C204" i="5" s="1"/>
  <c r="C203" i="5" s="1"/>
  <c r="E202" i="5"/>
  <c r="E201" i="5" s="1"/>
  <c r="D202" i="5"/>
  <c r="C202" i="5"/>
  <c r="C200" i="5" s="1"/>
  <c r="E199" i="5"/>
  <c r="E198" i="5" s="1"/>
  <c r="D199" i="5"/>
  <c r="D198" i="5" s="1"/>
  <c r="C199" i="5"/>
  <c r="C198" i="5" s="1"/>
  <c r="E197" i="5"/>
  <c r="E196" i="5" s="1"/>
  <c r="D197" i="5"/>
  <c r="D196" i="5" s="1"/>
  <c r="C197" i="5"/>
  <c r="C196" i="5" s="1"/>
  <c r="E195" i="5"/>
  <c r="E194" i="5" s="1"/>
  <c r="D195" i="5"/>
  <c r="D194" i="5" s="1"/>
  <c r="C195" i="5"/>
  <c r="C194" i="5" s="1"/>
  <c r="E193" i="5"/>
  <c r="E192" i="5" s="1"/>
  <c r="D193" i="5"/>
  <c r="D192" i="5" s="1"/>
  <c r="C193" i="5"/>
  <c r="C192" i="5" s="1"/>
  <c r="E187" i="5"/>
  <c r="E186" i="5" s="1"/>
  <c r="E185" i="5" s="1"/>
  <c r="E184" i="5" s="1"/>
  <c r="E183" i="5" s="1"/>
  <c r="D187" i="5"/>
  <c r="D186" i="5" s="1"/>
  <c r="D185" i="5" s="1"/>
  <c r="D184" i="5" s="1"/>
  <c r="D183" i="5" s="1"/>
  <c r="C187" i="5"/>
  <c r="C186" i="5" s="1"/>
  <c r="C185" i="5" s="1"/>
  <c r="C184" i="5" s="1"/>
  <c r="C183" i="5" s="1"/>
  <c r="E181" i="5"/>
  <c r="E180" i="5" s="1"/>
  <c r="E179" i="5" s="1"/>
  <c r="E178" i="5" s="1"/>
  <c r="E177" i="5" s="1"/>
  <c r="D181" i="5"/>
  <c r="D180" i="5" s="1"/>
  <c r="D179" i="5" s="1"/>
  <c r="D178" i="5" s="1"/>
  <c r="D177" i="5" s="1"/>
  <c r="C181" i="5"/>
  <c r="C180" i="5" s="1"/>
  <c r="C179" i="5" s="1"/>
  <c r="C178" i="5" s="1"/>
  <c r="C177" i="5" s="1"/>
  <c r="E176" i="5"/>
  <c r="E175" i="5" s="1"/>
  <c r="E174" i="5" s="1"/>
  <c r="D176" i="5"/>
  <c r="D175" i="5" s="1"/>
  <c r="D174" i="5" s="1"/>
  <c r="C176" i="5"/>
  <c r="C175" i="5" s="1"/>
  <c r="C174" i="5" s="1"/>
  <c r="E173" i="5"/>
  <c r="E172" i="5" s="1"/>
  <c r="E171" i="5" s="1"/>
  <c r="D173" i="5"/>
  <c r="D172" i="5" s="1"/>
  <c r="D171" i="5" s="1"/>
  <c r="C173" i="5"/>
  <c r="C172" i="5" s="1"/>
  <c r="C171" i="5" s="1"/>
  <c r="E165" i="5"/>
  <c r="E164" i="5" s="1"/>
  <c r="E163" i="5" s="1"/>
  <c r="D165" i="5"/>
  <c r="D164" i="5" s="1"/>
  <c r="D163" i="5" s="1"/>
  <c r="C165" i="5"/>
  <c r="C164" i="5" s="1"/>
  <c r="C163" i="5" s="1"/>
  <c r="E162" i="5"/>
  <c r="E161" i="5" s="1"/>
  <c r="D162" i="5"/>
  <c r="D161" i="5" s="1"/>
  <c r="C162" i="5"/>
  <c r="C161" i="5" s="1"/>
  <c r="E160" i="5"/>
  <c r="E159" i="5" s="1"/>
  <c r="D160" i="5"/>
  <c r="D159" i="5" s="1"/>
  <c r="C160" i="5"/>
  <c r="C159" i="5" s="1"/>
  <c r="E158" i="5"/>
  <c r="E157" i="5" s="1"/>
  <c r="D158" i="5"/>
  <c r="D157" i="5" s="1"/>
  <c r="C158" i="5"/>
  <c r="C157" i="5" s="1"/>
  <c r="E156" i="5"/>
  <c r="E155" i="5" s="1"/>
  <c r="D156" i="5"/>
  <c r="D155" i="5" s="1"/>
  <c r="C156" i="5"/>
  <c r="C155" i="5" s="1"/>
  <c r="E154" i="5"/>
  <c r="E153" i="5" s="1"/>
  <c r="D154" i="5"/>
  <c r="D153" i="5" s="1"/>
  <c r="C154" i="5"/>
  <c r="C153" i="5" s="1"/>
  <c r="E150" i="5"/>
  <c r="E149" i="5" s="1"/>
  <c r="E148" i="5" s="1"/>
  <c r="E147" i="5" s="1"/>
  <c r="D150" i="5"/>
  <c r="D149" i="5" s="1"/>
  <c r="D148" i="5" s="1"/>
  <c r="D147" i="5" s="1"/>
  <c r="C150" i="5"/>
  <c r="C149" i="5" s="1"/>
  <c r="C148" i="5" s="1"/>
  <c r="C147" i="5" s="1"/>
  <c r="E144" i="5"/>
  <c r="D144" i="5"/>
  <c r="C144" i="5"/>
  <c r="E143" i="5"/>
  <c r="D143" i="5"/>
  <c r="C143" i="5"/>
  <c r="E138" i="5"/>
  <c r="D138" i="5"/>
  <c r="C138" i="5"/>
  <c r="E137" i="5"/>
  <c r="D137" i="5"/>
  <c r="C137" i="5"/>
  <c r="E130" i="5"/>
  <c r="D130" i="5"/>
  <c r="C130" i="5"/>
  <c r="E129" i="5"/>
  <c r="D129" i="5"/>
  <c r="C129" i="5"/>
  <c r="E128" i="5"/>
  <c r="D128" i="5"/>
  <c r="C128" i="5"/>
  <c r="E124" i="5"/>
  <c r="E123" i="5" s="1"/>
  <c r="E122" i="5" s="1"/>
  <c r="D124" i="5"/>
  <c r="D123" i="5" s="1"/>
  <c r="D122" i="5" s="1"/>
  <c r="C124" i="5"/>
  <c r="C123" i="5" s="1"/>
  <c r="C122" i="5" s="1"/>
  <c r="E121" i="5"/>
  <c r="E120" i="5" s="1"/>
  <c r="E119" i="5" s="1"/>
  <c r="D121" i="5"/>
  <c r="D120" i="5" s="1"/>
  <c r="D119" i="5" s="1"/>
  <c r="C121" i="5"/>
  <c r="C120" i="5" s="1"/>
  <c r="C119" i="5" s="1"/>
  <c r="E117" i="5"/>
  <c r="E116" i="5" s="1"/>
  <c r="E115" i="5" s="1"/>
  <c r="D117" i="5"/>
  <c r="D116" i="5" s="1"/>
  <c r="D115" i="5" s="1"/>
  <c r="C117" i="5"/>
  <c r="C116" i="5" s="1"/>
  <c r="C115" i="5" s="1"/>
  <c r="E114" i="5"/>
  <c r="E113" i="5" s="1"/>
  <c r="E112" i="5" s="1"/>
  <c r="D114" i="5"/>
  <c r="D113" i="5" s="1"/>
  <c r="D112" i="5" s="1"/>
  <c r="C114" i="5"/>
  <c r="C113" i="5" s="1"/>
  <c r="C112" i="5" s="1"/>
  <c r="E110" i="5"/>
  <c r="E109" i="5" s="1"/>
  <c r="E108" i="5" s="1"/>
  <c r="D110" i="5"/>
  <c r="D109" i="5" s="1"/>
  <c r="D108" i="5" s="1"/>
  <c r="C110" i="5"/>
  <c r="C109" i="5" s="1"/>
  <c r="C108" i="5" s="1"/>
  <c r="E107" i="5"/>
  <c r="E106" i="5" s="1"/>
  <c r="E105" i="5" s="1"/>
  <c r="D107" i="5"/>
  <c r="D106" i="5" s="1"/>
  <c r="D105" i="5" s="1"/>
  <c r="C107" i="5"/>
  <c r="C106" i="5" s="1"/>
  <c r="C105" i="5" s="1"/>
  <c r="E102" i="5"/>
  <c r="E101" i="5" s="1"/>
  <c r="E100" i="5" s="1"/>
  <c r="D102" i="5"/>
  <c r="D101" i="5" s="1"/>
  <c r="D100" i="5" s="1"/>
  <c r="C102" i="5"/>
  <c r="C101" i="5" s="1"/>
  <c r="C100" i="5" s="1"/>
  <c r="E99" i="5"/>
  <c r="E98" i="5" s="1"/>
  <c r="E97" i="5" s="1"/>
  <c r="D99" i="5"/>
  <c r="D98" i="5" s="1"/>
  <c r="D97" i="5" s="1"/>
  <c r="C99" i="5"/>
  <c r="C98" i="5" s="1"/>
  <c r="C97" i="5" s="1"/>
  <c r="E94" i="5"/>
  <c r="E93" i="5" s="1"/>
  <c r="D94" i="5"/>
  <c r="D93" i="5" s="1"/>
  <c r="C94" i="5"/>
  <c r="C93" i="5" s="1"/>
  <c r="E92" i="5"/>
  <c r="E91" i="5" s="1"/>
  <c r="D92" i="5"/>
  <c r="D91" i="5" s="1"/>
  <c r="C92" i="5"/>
  <c r="C91" i="5" s="1"/>
  <c r="E88" i="5"/>
  <c r="D88" i="5"/>
  <c r="C88" i="5"/>
  <c r="E87" i="5"/>
  <c r="D87" i="5"/>
  <c r="C87" i="5"/>
  <c r="E85" i="5"/>
  <c r="E84" i="5" s="1"/>
  <c r="D85" i="5"/>
  <c r="D84" i="5" s="1"/>
  <c r="C85" i="5"/>
  <c r="C84" i="5" s="1"/>
  <c r="E83" i="5"/>
  <c r="D83" i="5"/>
  <c r="C83" i="5"/>
  <c r="E82" i="5"/>
  <c r="D82" i="5"/>
  <c r="C82" i="5"/>
  <c r="E77" i="5"/>
  <c r="E76" i="5" s="1"/>
  <c r="E75" i="5" s="1"/>
  <c r="E74" i="5" s="1"/>
  <c r="D77" i="5"/>
  <c r="D76" i="5" s="1"/>
  <c r="D75" i="5" s="1"/>
  <c r="D74" i="5" s="1"/>
  <c r="C77" i="5"/>
  <c r="C76" i="5" s="1"/>
  <c r="C75" i="5" s="1"/>
  <c r="C74" i="5" s="1"/>
  <c r="E73" i="5"/>
  <c r="E72" i="5" s="1"/>
  <c r="D73" i="5"/>
  <c r="D72" i="5" s="1"/>
  <c r="C73" i="5"/>
  <c r="C72" i="5" s="1"/>
  <c r="E71" i="5"/>
  <c r="E70" i="5" s="1"/>
  <c r="D71" i="5"/>
  <c r="D70" i="5" s="1"/>
  <c r="C71" i="5"/>
  <c r="C70" i="5" s="1"/>
  <c r="E69" i="5"/>
  <c r="E68" i="5" s="1"/>
  <c r="D69" i="5"/>
  <c r="D68" i="5" s="1"/>
  <c r="C69" i="5"/>
  <c r="C68" i="5" s="1"/>
  <c r="E66" i="5"/>
  <c r="E65" i="5" s="1"/>
  <c r="E64" i="5" s="1"/>
  <c r="D66" i="5"/>
  <c r="D65" i="5" s="1"/>
  <c r="D64" i="5" s="1"/>
  <c r="C66" i="5"/>
  <c r="C65" i="5" s="1"/>
  <c r="C64" i="5" s="1"/>
  <c r="E60" i="5"/>
  <c r="E59" i="5" s="1"/>
  <c r="E58" i="5" s="1"/>
  <c r="E57" i="5" s="1"/>
  <c r="D60" i="5"/>
  <c r="D59" i="5" s="1"/>
  <c r="D58" i="5" s="1"/>
  <c r="D57" i="5" s="1"/>
  <c r="C60" i="5"/>
  <c r="C59" i="5" s="1"/>
  <c r="C58" i="5" s="1"/>
  <c r="C57" i="5" s="1"/>
  <c r="E54" i="5"/>
  <c r="E53" i="5" s="1"/>
  <c r="D54" i="5"/>
  <c r="D53" i="5" s="1"/>
  <c r="C54" i="5"/>
  <c r="C53" i="5" s="1"/>
  <c r="E52" i="5"/>
  <c r="D52" i="5"/>
  <c r="C52" i="5"/>
  <c r="E51" i="5"/>
  <c r="D51" i="5"/>
  <c r="C51" i="5"/>
  <c r="E50" i="5"/>
  <c r="D50" i="5"/>
  <c r="C50" i="5"/>
  <c r="E44" i="5"/>
  <c r="E43" i="5" s="1"/>
  <c r="E42" i="5" s="1"/>
  <c r="E41" i="5" s="1"/>
  <c r="D44" i="5"/>
  <c r="D43" i="5" s="1"/>
  <c r="D42" i="5" s="1"/>
  <c r="D41" i="5" s="1"/>
  <c r="C44" i="5"/>
  <c r="C43" i="5" s="1"/>
  <c r="C42" i="5" s="1"/>
  <c r="C41" i="5" s="1"/>
  <c r="E39" i="5"/>
  <c r="D39" i="5"/>
  <c r="C39" i="5"/>
  <c r="E38" i="5"/>
  <c r="D38" i="5"/>
  <c r="C38" i="5"/>
  <c r="E37" i="5"/>
  <c r="D37" i="5"/>
  <c r="C37" i="5"/>
  <c r="E36" i="5"/>
  <c r="D36" i="5"/>
  <c r="C36" i="5"/>
  <c r="E32" i="5"/>
  <c r="D32" i="5"/>
  <c r="C32" i="5"/>
  <c r="E31" i="5"/>
  <c r="D31" i="5"/>
  <c r="C31" i="5"/>
  <c r="E25" i="5"/>
  <c r="E24" i="5" s="1"/>
  <c r="E23" i="5" s="1"/>
  <c r="E22" i="5" s="1"/>
  <c r="E21" i="5" s="1"/>
  <c r="D25" i="5"/>
  <c r="D24" i="5" s="1"/>
  <c r="D23" i="5" s="1"/>
  <c r="D22" i="5" s="1"/>
  <c r="D21" i="5" s="1"/>
  <c r="C25" i="5"/>
  <c r="C24" i="5" s="1"/>
  <c r="C23" i="5" s="1"/>
  <c r="C22" i="5" s="1"/>
  <c r="C21" i="5" s="1"/>
  <c r="E391" i="5" l="1"/>
  <c r="E387" i="5" s="1"/>
  <c r="E386" i="5" s="1"/>
  <c r="D127" i="5"/>
  <c r="D126" i="5" s="1"/>
  <c r="D125" i="5" s="1"/>
  <c r="E207" i="5"/>
  <c r="E206" i="5" s="1"/>
  <c r="D222" i="5"/>
  <c r="D221" i="5" s="1"/>
  <c r="D220" i="5" s="1"/>
  <c r="C127" i="5"/>
  <c r="C126" i="5" s="1"/>
  <c r="C125" i="5" s="1"/>
  <c r="C86" i="5"/>
  <c r="C96" i="5"/>
  <c r="C95" i="5" s="1"/>
  <c r="E136" i="5"/>
  <c r="E135" i="5" s="1"/>
  <c r="E134" i="5" s="1"/>
  <c r="E133" i="5" s="1"/>
  <c r="C142" i="5"/>
  <c r="C141" i="5" s="1"/>
  <c r="C140" i="5" s="1"/>
  <c r="C139" i="5" s="1"/>
  <c r="D136" i="5"/>
  <c r="D135" i="5" s="1"/>
  <c r="D134" i="5" s="1"/>
  <c r="D133" i="5" s="1"/>
  <c r="D464" i="5"/>
  <c r="D463" i="5" s="1"/>
  <c r="D462" i="5" s="1"/>
  <c r="D30" i="5"/>
  <c r="D29" i="5" s="1"/>
  <c r="D28" i="5" s="1"/>
  <c r="E200" i="5"/>
  <c r="C381" i="5"/>
  <c r="C380" i="5" s="1"/>
  <c r="C379" i="5" s="1"/>
  <c r="C412" i="5"/>
  <c r="C448" i="5"/>
  <c r="E86" i="5"/>
  <c r="C90" i="5"/>
  <c r="C89" i="5" s="1"/>
  <c r="D238" i="5"/>
  <c r="D237" i="5" s="1"/>
  <c r="D236" i="5" s="1"/>
  <c r="E416" i="5"/>
  <c r="E464" i="5"/>
  <c r="E463" i="5" s="1"/>
  <c r="E462" i="5" s="1"/>
  <c r="C496" i="5"/>
  <c r="C495" i="5" s="1"/>
  <c r="D469" i="5"/>
  <c r="E275" i="5"/>
  <c r="E424" i="5"/>
  <c r="E423" i="5" s="1"/>
  <c r="E422" i="5" s="1"/>
  <c r="E421" i="5" s="1"/>
  <c r="D436" i="5"/>
  <c r="D435" i="5" s="1"/>
  <c r="D434" i="5" s="1"/>
  <c r="E81" i="5"/>
  <c r="D142" i="5"/>
  <c r="D141" i="5" s="1"/>
  <c r="D140" i="5" s="1"/>
  <c r="D139" i="5" s="1"/>
  <c r="E343" i="5"/>
  <c r="D111" i="5"/>
  <c r="E348" i="5"/>
  <c r="C511" i="5"/>
  <c r="C510" i="5" s="1"/>
  <c r="C509" i="5" s="1"/>
  <c r="E104" i="5"/>
  <c r="E191" i="5"/>
  <c r="C222" i="5"/>
  <c r="C221" i="5" s="1"/>
  <c r="C220" i="5" s="1"/>
  <c r="D496" i="5"/>
  <c r="D495" i="5" s="1"/>
  <c r="C30" i="5"/>
  <c r="C29" i="5" s="1"/>
  <c r="C28" i="5" s="1"/>
  <c r="E35" i="5"/>
  <c r="E34" i="5" s="1"/>
  <c r="E33" i="5" s="1"/>
  <c r="C104" i="5"/>
  <c r="E142" i="5"/>
  <c r="E141" i="5" s="1"/>
  <c r="E140" i="5" s="1"/>
  <c r="E139" i="5" s="1"/>
  <c r="D322" i="5"/>
  <c r="D321" i="5" s="1"/>
  <c r="D320" i="5" s="1"/>
  <c r="D416" i="5"/>
  <c r="C482" i="5"/>
  <c r="C481" i="5" s="1"/>
  <c r="C480" i="5" s="1"/>
  <c r="C479" i="5" s="1"/>
  <c r="C118" i="5"/>
  <c r="E297" i="5"/>
  <c r="D67" i="5"/>
  <c r="D63" i="5" s="1"/>
  <c r="D62" i="5" s="1"/>
  <c r="D90" i="5"/>
  <c r="D89" i="5" s="1"/>
  <c r="E170" i="5"/>
  <c r="E169" i="5" s="1"/>
  <c r="E412" i="5"/>
  <c r="C35" i="5"/>
  <c r="C34" i="5" s="1"/>
  <c r="C33" i="5" s="1"/>
  <c r="C49" i="5"/>
  <c r="C48" i="5" s="1"/>
  <c r="C47" i="5" s="1"/>
  <c r="E127" i="5"/>
  <c r="E126" i="5" s="1"/>
  <c r="E125" i="5" s="1"/>
  <c r="D343" i="5"/>
  <c r="C436" i="5"/>
  <c r="C435" i="5" s="1"/>
  <c r="C434" i="5" s="1"/>
  <c r="E436" i="5"/>
  <c r="E435" i="5" s="1"/>
  <c r="E434" i="5" s="1"/>
  <c r="E511" i="5"/>
  <c r="E510" i="5" s="1"/>
  <c r="E509" i="5" s="1"/>
  <c r="D275" i="5"/>
  <c r="C67" i="5"/>
  <c r="C63" i="5" s="1"/>
  <c r="C62" i="5" s="1"/>
  <c r="E96" i="5"/>
  <c r="E95" i="5" s="1"/>
  <c r="E284" i="5"/>
  <c r="D297" i="5"/>
  <c r="E469" i="5"/>
  <c r="E30" i="5"/>
  <c r="E29" i="5" s="1"/>
  <c r="E28" i="5" s="1"/>
  <c r="D35" i="5"/>
  <c r="D34" i="5" s="1"/>
  <c r="D33" i="5" s="1"/>
  <c r="C81" i="5"/>
  <c r="D81" i="5"/>
  <c r="C136" i="5"/>
  <c r="C135" i="5" s="1"/>
  <c r="C134" i="5" s="1"/>
  <c r="C133" i="5" s="1"/>
  <c r="C229" i="5"/>
  <c r="C228" i="5" s="1"/>
  <c r="C227" i="5" s="1"/>
  <c r="E255" i="5"/>
  <c r="C322" i="5"/>
  <c r="C321" i="5" s="1"/>
  <c r="C320" i="5" s="1"/>
  <c r="E334" i="5"/>
  <c r="D482" i="5"/>
  <c r="D481" i="5" s="1"/>
  <c r="D480" i="5" s="1"/>
  <c r="D479" i="5" s="1"/>
  <c r="C502" i="5"/>
  <c r="C501" i="5" s="1"/>
  <c r="E502" i="5"/>
  <c r="E501" i="5" s="1"/>
  <c r="D511" i="5"/>
  <c r="D510" i="5" s="1"/>
  <c r="D509" i="5" s="1"/>
  <c r="C469" i="5"/>
  <c r="C305" i="5"/>
  <c r="C304" i="5" s="1"/>
  <c r="D255" i="5"/>
  <c r="C284" i="5"/>
  <c r="C348" i="5"/>
  <c r="D96" i="5"/>
  <c r="D95" i="5" s="1"/>
  <c r="C111" i="5"/>
  <c r="D191" i="5"/>
  <c r="E222" i="5"/>
  <c r="E221" i="5" s="1"/>
  <c r="E220" i="5" s="1"/>
  <c r="E229" i="5"/>
  <c r="E228" i="5" s="1"/>
  <c r="E227" i="5" s="1"/>
  <c r="E238" i="5"/>
  <c r="E237" i="5" s="1"/>
  <c r="E236" i="5" s="1"/>
  <c r="C238" i="5"/>
  <c r="C237" i="5" s="1"/>
  <c r="C236" i="5" s="1"/>
  <c r="D305" i="5"/>
  <c r="D304" i="5" s="1"/>
  <c r="C334" i="5"/>
  <c r="D334" i="5"/>
  <c r="D381" i="5"/>
  <c r="D380" i="5" s="1"/>
  <c r="D379" i="5" s="1"/>
  <c r="D391" i="5"/>
  <c r="D387" i="5" s="1"/>
  <c r="D386" i="5" s="1"/>
  <c r="E152" i="5"/>
  <c r="E151" i="5" s="1"/>
  <c r="E146" i="5" s="1"/>
  <c r="D104" i="5"/>
  <c r="C152" i="5"/>
  <c r="C151" i="5" s="1"/>
  <c r="C146" i="5" s="1"/>
  <c r="C170" i="5"/>
  <c r="C169" i="5" s="1"/>
  <c r="D207" i="5"/>
  <c r="D206" i="5" s="1"/>
  <c r="D229" i="5"/>
  <c r="D228" i="5" s="1"/>
  <c r="D227" i="5" s="1"/>
  <c r="C245" i="5"/>
  <c r="C244" i="5" s="1"/>
  <c r="C243" i="5" s="1"/>
  <c r="E245" i="5"/>
  <c r="E244" i="5" s="1"/>
  <c r="E243" i="5" s="1"/>
  <c r="C297" i="5"/>
  <c r="E305" i="5"/>
  <c r="E304" i="5" s="1"/>
  <c r="D448" i="5"/>
  <c r="C464" i="5"/>
  <c r="C463" i="5" s="1"/>
  <c r="C462" i="5" s="1"/>
  <c r="E67" i="5"/>
  <c r="E63" i="5" s="1"/>
  <c r="E62" i="5" s="1"/>
  <c r="E260" i="5"/>
  <c r="D369" i="5"/>
  <c r="C369" i="5"/>
  <c r="E448" i="5"/>
  <c r="E111" i="5"/>
  <c r="D348" i="5"/>
  <c r="E369" i="5"/>
  <c r="E118" i="5"/>
  <c r="D170" i="5"/>
  <c r="D169" i="5" s="1"/>
  <c r="C260" i="5"/>
  <c r="C275" i="5"/>
  <c r="E322" i="5"/>
  <c r="E321" i="5" s="1"/>
  <c r="E320" i="5" s="1"/>
  <c r="D86" i="5"/>
  <c r="C191" i="5"/>
  <c r="C190" i="5" s="1"/>
  <c r="C207" i="5"/>
  <c r="C206" i="5" s="1"/>
  <c r="C255" i="5"/>
  <c r="D260" i="5"/>
  <c r="C416" i="5"/>
  <c r="D424" i="5"/>
  <c r="D423" i="5" s="1"/>
  <c r="D422" i="5" s="1"/>
  <c r="D421" i="5" s="1"/>
  <c r="D201" i="5"/>
  <c r="D200" i="5"/>
  <c r="D118" i="5"/>
  <c r="D245" i="5"/>
  <c r="D244" i="5" s="1"/>
  <c r="D243" i="5" s="1"/>
  <c r="D49" i="5"/>
  <c r="D48" i="5" s="1"/>
  <c r="D47" i="5" s="1"/>
  <c r="E49" i="5"/>
  <c r="E48" i="5" s="1"/>
  <c r="E47" i="5" s="1"/>
  <c r="E90" i="5"/>
  <c r="E89" i="5" s="1"/>
  <c r="D152" i="5"/>
  <c r="D151" i="5" s="1"/>
  <c r="D146" i="5" s="1"/>
  <c r="C201" i="5"/>
  <c r="D284" i="5"/>
  <c r="C343" i="5"/>
  <c r="E381" i="5"/>
  <c r="E380" i="5" s="1"/>
  <c r="E379" i="5" s="1"/>
  <c r="C391" i="5"/>
  <c r="C387" i="5" s="1"/>
  <c r="C386" i="5" s="1"/>
  <c r="D412" i="5"/>
  <c r="C424" i="5"/>
  <c r="C423" i="5" s="1"/>
  <c r="C422" i="5" s="1"/>
  <c r="C421" i="5" s="1"/>
  <c r="E482" i="5"/>
  <c r="E481" i="5" s="1"/>
  <c r="E480" i="5" s="1"/>
  <c r="E479" i="5" s="1"/>
  <c r="E496" i="5"/>
  <c r="E495" i="5" s="1"/>
  <c r="D502" i="5"/>
  <c r="D501" i="5" s="1"/>
  <c r="F639" i="3"/>
  <c r="F638" i="3" s="1"/>
  <c r="G639" i="3"/>
  <c r="G638" i="3" s="1"/>
  <c r="E639" i="3"/>
  <c r="E638" i="3" s="1"/>
  <c r="F625" i="3"/>
  <c r="F624" i="3" s="1"/>
  <c r="F623" i="3" s="1"/>
  <c r="G625" i="3"/>
  <c r="G624" i="3" s="1"/>
  <c r="G623" i="3" s="1"/>
  <c r="E625" i="3"/>
  <c r="F618" i="3"/>
  <c r="G618" i="3"/>
  <c r="E618" i="3"/>
  <c r="F617" i="3"/>
  <c r="G617" i="3"/>
  <c r="E617" i="3"/>
  <c r="F605" i="3"/>
  <c r="G605" i="3"/>
  <c r="E605" i="3"/>
  <c r="F604" i="3"/>
  <c r="G604" i="3"/>
  <c r="E604" i="3"/>
  <c r="F599" i="3"/>
  <c r="F598" i="3" s="1"/>
  <c r="G599" i="3"/>
  <c r="G598" i="3" s="1"/>
  <c r="E599" i="3"/>
  <c r="F597" i="3"/>
  <c r="G597" i="3"/>
  <c r="E597" i="3"/>
  <c r="F596" i="3"/>
  <c r="G596" i="3"/>
  <c r="E596" i="3"/>
  <c r="F567" i="3"/>
  <c r="F566" i="3" s="1"/>
  <c r="G567" i="3"/>
  <c r="G566" i="3" s="1"/>
  <c r="E567" i="3"/>
  <c r="E566" i="3" s="1"/>
  <c r="F562" i="3"/>
  <c r="G562" i="3"/>
  <c r="E562" i="3"/>
  <c r="F561" i="3"/>
  <c r="G561" i="3"/>
  <c r="E561" i="3"/>
  <c r="F555" i="3"/>
  <c r="F554" i="3" s="1"/>
  <c r="F553" i="3" s="1"/>
  <c r="F552" i="3" s="1"/>
  <c r="F551" i="3" s="1"/>
  <c r="G555" i="3"/>
  <c r="G554" i="3" s="1"/>
  <c r="G553" i="3" s="1"/>
  <c r="G552" i="3" s="1"/>
  <c r="G551" i="3" s="1"/>
  <c r="E555" i="3"/>
  <c r="E554" i="3" s="1"/>
  <c r="E553" i="3" s="1"/>
  <c r="E552" i="3" s="1"/>
  <c r="E551" i="3" s="1"/>
  <c r="F550" i="3"/>
  <c r="F549" i="3" s="1"/>
  <c r="G550" i="3"/>
  <c r="G549" i="3" s="1"/>
  <c r="E550" i="3"/>
  <c r="E549" i="3" s="1"/>
  <c r="F548" i="3"/>
  <c r="F547" i="3" s="1"/>
  <c r="G548" i="3"/>
  <c r="G547" i="3" s="1"/>
  <c r="E548" i="3"/>
  <c r="E547" i="3" s="1"/>
  <c r="F543" i="3"/>
  <c r="F542" i="3" s="1"/>
  <c r="F541" i="3" s="1"/>
  <c r="F540" i="3" s="1"/>
  <c r="F539" i="3" s="1"/>
  <c r="G543" i="3"/>
  <c r="G542" i="3" s="1"/>
  <c r="G541" i="3" s="1"/>
  <c r="G540" i="3" s="1"/>
  <c r="G539" i="3" s="1"/>
  <c r="E543" i="3"/>
  <c r="E542" i="3" s="1"/>
  <c r="E541" i="3" s="1"/>
  <c r="E540" i="3" s="1"/>
  <c r="E539" i="3" s="1"/>
  <c r="F538" i="3"/>
  <c r="F537" i="3" s="1"/>
  <c r="F536" i="3" s="1"/>
  <c r="F535" i="3" s="1"/>
  <c r="G538" i="3"/>
  <c r="G537" i="3" s="1"/>
  <c r="G536" i="3" s="1"/>
  <c r="G535" i="3" s="1"/>
  <c r="E538" i="3"/>
  <c r="E537" i="3" s="1"/>
  <c r="E536" i="3" s="1"/>
  <c r="E535" i="3" s="1"/>
  <c r="F534" i="3"/>
  <c r="F533" i="3" s="1"/>
  <c r="F532" i="3" s="1"/>
  <c r="F531" i="3" s="1"/>
  <c r="G534" i="3"/>
  <c r="G533" i="3" s="1"/>
  <c r="G532" i="3" s="1"/>
  <c r="G531" i="3" s="1"/>
  <c r="E534" i="3"/>
  <c r="E533" i="3" s="1"/>
  <c r="E532" i="3" s="1"/>
  <c r="E531" i="3" s="1"/>
  <c r="F527" i="3"/>
  <c r="F526" i="3" s="1"/>
  <c r="F525" i="3" s="1"/>
  <c r="F524" i="3" s="1"/>
  <c r="G527" i="3"/>
  <c r="G526" i="3" s="1"/>
  <c r="G525" i="3" s="1"/>
  <c r="G524" i="3" s="1"/>
  <c r="E527" i="3"/>
  <c r="E526" i="3" s="1"/>
  <c r="E525" i="3" s="1"/>
  <c r="E524" i="3" s="1"/>
  <c r="F520" i="3"/>
  <c r="G520" i="3"/>
  <c r="E520" i="3"/>
  <c r="F519" i="3"/>
  <c r="G519" i="3"/>
  <c r="E519" i="3"/>
  <c r="F498" i="3"/>
  <c r="F497" i="3" s="1"/>
  <c r="F492" i="3" s="1"/>
  <c r="G498" i="3"/>
  <c r="G497" i="3" s="1"/>
  <c r="G492" i="3" s="1"/>
  <c r="E498" i="3"/>
  <c r="E497" i="3" s="1"/>
  <c r="E492" i="3" s="1"/>
  <c r="F485" i="3"/>
  <c r="G485" i="3"/>
  <c r="E485" i="3"/>
  <c r="F484" i="3"/>
  <c r="G484" i="3"/>
  <c r="E484" i="3"/>
  <c r="F483" i="3"/>
  <c r="G483" i="3"/>
  <c r="E483" i="3"/>
  <c r="F474" i="3"/>
  <c r="G474" i="3"/>
  <c r="E474" i="3"/>
  <c r="F473" i="3"/>
  <c r="G473" i="3"/>
  <c r="E473" i="3"/>
  <c r="F471" i="3"/>
  <c r="G471" i="3"/>
  <c r="E471" i="3"/>
  <c r="F470" i="3"/>
  <c r="G470" i="3"/>
  <c r="E470" i="3"/>
  <c r="F469" i="3"/>
  <c r="G469" i="3"/>
  <c r="E469" i="3"/>
  <c r="F460" i="3"/>
  <c r="F459" i="3" s="1"/>
  <c r="F458" i="3" s="1"/>
  <c r="G460" i="3"/>
  <c r="G459" i="3" s="1"/>
  <c r="G458" i="3" s="1"/>
  <c r="E460" i="3"/>
  <c r="E459" i="3" s="1"/>
  <c r="E458" i="3" s="1"/>
  <c r="F457" i="3"/>
  <c r="F456" i="3" s="1"/>
  <c r="F455" i="3" s="1"/>
  <c r="G457" i="3"/>
  <c r="G456" i="3" s="1"/>
  <c r="G455" i="3" s="1"/>
  <c r="E457" i="3"/>
  <c r="E456" i="3" s="1"/>
  <c r="E455" i="3" s="1"/>
  <c r="F454" i="3"/>
  <c r="F453" i="3" s="1"/>
  <c r="F452" i="3" s="1"/>
  <c r="G454" i="3"/>
  <c r="G453" i="3" s="1"/>
  <c r="G452" i="3" s="1"/>
  <c r="E454" i="3"/>
  <c r="E453" i="3" s="1"/>
  <c r="E452" i="3" s="1"/>
  <c r="F451" i="3"/>
  <c r="F450" i="3" s="1"/>
  <c r="F449" i="3" s="1"/>
  <c r="G451" i="3"/>
  <c r="G450" i="3" s="1"/>
  <c r="G449" i="3" s="1"/>
  <c r="E451" i="3"/>
  <c r="E450" i="3" s="1"/>
  <c r="E449" i="3" s="1"/>
  <c r="F448" i="3"/>
  <c r="F447" i="3" s="1"/>
  <c r="G448" i="3"/>
  <c r="G447" i="3" s="1"/>
  <c r="E448" i="3"/>
  <c r="E447" i="3" s="1"/>
  <c r="F446" i="3"/>
  <c r="F445" i="3" s="1"/>
  <c r="G446" i="3"/>
  <c r="G445" i="3" s="1"/>
  <c r="E446" i="3"/>
  <c r="E445" i="3" s="1"/>
  <c r="F443" i="3"/>
  <c r="F442" i="3" s="1"/>
  <c r="F441" i="3" s="1"/>
  <c r="G443" i="3"/>
  <c r="G442" i="3" s="1"/>
  <c r="G441" i="3" s="1"/>
  <c r="E443" i="3"/>
  <c r="E442" i="3" s="1"/>
  <c r="E441" i="3" s="1"/>
  <c r="F433" i="3"/>
  <c r="F432" i="3" s="1"/>
  <c r="G433" i="3"/>
  <c r="G432" i="3" s="1"/>
  <c r="E433" i="3"/>
  <c r="E432" i="3" s="1"/>
  <c r="F429" i="3"/>
  <c r="F428" i="3" s="1"/>
  <c r="G429" i="3"/>
  <c r="G428" i="3" s="1"/>
  <c r="E429" i="3"/>
  <c r="F421" i="3"/>
  <c r="G421" i="3"/>
  <c r="E421" i="3"/>
  <c r="F417" i="3"/>
  <c r="G417" i="3"/>
  <c r="E417" i="3"/>
  <c r="F404" i="3"/>
  <c r="G404" i="3"/>
  <c r="E404" i="3"/>
  <c r="F395" i="3"/>
  <c r="G395" i="3"/>
  <c r="E395" i="3"/>
  <c r="F387" i="3"/>
  <c r="G387" i="3"/>
  <c r="E387" i="3"/>
  <c r="F383" i="3"/>
  <c r="G383" i="3"/>
  <c r="E383" i="3"/>
  <c r="F375" i="3"/>
  <c r="G375" i="3"/>
  <c r="E375" i="3"/>
  <c r="E374" i="3" s="1"/>
  <c r="F373" i="3"/>
  <c r="G373" i="3"/>
  <c r="E373" i="3"/>
  <c r="F368" i="3"/>
  <c r="G368" i="3"/>
  <c r="E368" i="3"/>
  <c r="F352" i="3"/>
  <c r="G352" i="3"/>
  <c r="E352" i="3"/>
  <c r="F348" i="3"/>
  <c r="G348" i="3"/>
  <c r="E348" i="3"/>
  <c r="F340" i="3"/>
  <c r="G340" i="3"/>
  <c r="E340" i="3"/>
  <c r="F336" i="3"/>
  <c r="G336" i="3"/>
  <c r="E336" i="3"/>
  <c r="F334" i="3"/>
  <c r="G334" i="3"/>
  <c r="E334" i="3"/>
  <c r="F332" i="3"/>
  <c r="G332" i="3"/>
  <c r="E332" i="3"/>
  <c r="E518" i="3" l="1"/>
  <c r="G425" i="3"/>
  <c r="G424" i="3" s="1"/>
  <c r="F425" i="3"/>
  <c r="F424" i="3" s="1"/>
  <c r="F518" i="3"/>
  <c r="F517" i="3" s="1"/>
  <c r="F516" i="3" s="1"/>
  <c r="F515" i="3" s="1"/>
  <c r="G518" i="3"/>
  <c r="G517" i="3" s="1"/>
  <c r="G516" i="3" s="1"/>
  <c r="G515" i="3" s="1"/>
  <c r="E616" i="3"/>
  <c r="E615" i="3" s="1"/>
  <c r="G622" i="3"/>
  <c r="G621" i="3" s="1"/>
  <c r="G620" i="3" s="1"/>
  <c r="F622" i="3"/>
  <c r="F621" i="3" s="1"/>
  <c r="F620" i="3" s="1"/>
  <c r="G616" i="3"/>
  <c r="G615" i="3" s="1"/>
  <c r="F616" i="3"/>
  <c r="F615" i="3" s="1"/>
  <c r="E565" i="3"/>
  <c r="E564" i="3" s="1"/>
  <c r="G565" i="3"/>
  <c r="F565" i="3"/>
  <c r="E635" i="3"/>
  <c r="E634" i="3" s="1"/>
  <c r="F635" i="3"/>
  <c r="F634" i="3" s="1"/>
  <c r="G635" i="3"/>
  <c r="G634" i="3" s="1"/>
  <c r="F603" i="3"/>
  <c r="G603" i="3"/>
  <c r="E603" i="3"/>
  <c r="E472" i="3"/>
  <c r="F472" i="3"/>
  <c r="G472" i="3"/>
  <c r="C80" i="5"/>
  <c r="C79" i="5" s="1"/>
  <c r="C78" i="5" s="1"/>
  <c r="E411" i="5"/>
  <c r="E410" i="5" s="1"/>
  <c r="E409" i="5" s="1"/>
  <c r="D333" i="5"/>
  <c r="D332" i="5" s="1"/>
  <c r="E254" i="5"/>
  <c r="E253" i="5" s="1"/>
  <c r="D27" i="5"/>
  <c r="C494" i="5"/>
  <c r="C493" i="5" s="1"/>
  <c r="D274" i="5"/>
  <c r="D273" i="5" s="1"/>
  <c r="C411" i="5"/>
  <c r="C410" i="5" s="1"/>
  <c r="C409" i="5" s="1"/>
  <c r="E80" i="5"/>
  <c r="E79" i="5" s="1"/>
  <c r="E78" i="5" s="1"/>
  <c r="C27" i="5"/>
  <c r="E190" i="5"/>
  <c r="E189" i="5" s="1"/>
  <c r="C333" i="5"/>
  <c r="C332" i="5" s="1"/>
  <c r="E333" i="5"/>
  <c r="E332" i="5" s="1"/>
  <c r="E274" i="5"/>
  <c r="E273" i="5" s="1"/>
  <c r="E27" i="5"/>
  <c r="D411" i="5"/>
  <c r="D410" i="5" s="1"/>
  <c r="D409" i="5" s="1"/>
  <c r="C274" i="5"/>
  <c r="C273" i="5" s="1"/>
  <c r="C103" i="5"/>
  <c r="F595" i="3"/>
  <c r="F594" i="3" s="1"/>
  <c r="E494" i="5"/>
  <c r="E493" i="5" s="1"/>
  <c r="C254" i="5"/>
  <c r="C253" i="5" s="1"/>
  <c r="D494" i="5"/>
  <c r="D493" i="5" s="1"/>
  <c r="D80" i="5"/>
  <c r="D79" i="5" s="1"/>
  <c r="D78" i="5" s="1"/>
  <c r="D103" i="5"/>
  <c r="D190" i="5"/>
  <c r="D189" i="5" s="1"/>
  <c r="D254" i="5"/>
  <c r="D253" i="5" s="1"/>
  <c r="E103" i="5"/>
  <c r="C189" i="5"/>
  <c r="F560" i="3"/>
  <c r="F559" i="3" s="1"/>
  <c r="F558" i="3" s="1"/>
  <c r="F557" i="3" s="1"/>
  <c r="G560" i="3"/>
  <c r="G559" i="3" s="1"/>
  <c r="G558" i="3" s="1"/>
  <c r="G557" i="3" s="1"/>
  <c r="G595" i="3"/>
  <c r="G594" i="3" s="1"/>
  <c r="E560" i="3"/>
  <c r="E559" i="3" s="1"/>
  <c r="E558" i="3" s="1"/>
  <c r="E557" i="3" s="1"/>
  <c r="F546" i="3"/>
  <c r="F545" i="3" s="1"/>
  <c r="F544" i="3" s="1"/>
  <c r="G546" i="3"/>
  <c r="G545" i="3" s="1"/>
  <c r="G544" i="3" s="1"/>
  <c r="E546" i="3"/>
  <c r="E545" i="3" s="1"/>
  <c r="E544" i="3" s="1"/>
  <c r="F444" i="3"/>
  <c r="F440" i="3" s="1"/>
  <c r="G444" i="3"/>
  <c r="G440" i="3" s="1"/>
  <c r="E444" i="3"/>
  <c r="E440" i="3" s="1"/>
  <c r="F420" i="3"/>
  <c r="F419" i="3" s="1"/>
  <c r="F418" i="3" s="1"/>
  <c r="G420" i="3"/>
  <c r="G419" i="3" s="1"/>
  <c r="G418" i="3" s="1"/>
  <c r="E420" i="3"/>
  <c r="E419" i="3" s="1"/>
  <c r="E418" i="3" s="1"/>
  <c r="F416" i="3"/>
  <c r="F415" i="3" s="1"/>
  <c r="F414" i="3" s="1"/>
  <c r="G416" i="3"/>
  <c r="G415" i="3" s="1"/>
  <c r="G414" i="3" s="1"/>
  <c r="E416" i="3"/>
  <c r="E415" i="3" s="1"/>
  <c r="E414" i="3" s="1"/>
  <c r="F403" i="3"/>
  <c r="F400" i="3" s="1"/>
  <c r="F399" i="3" s="1"/>
  <c r="G403" i="3"/>
  <c r="G400" i="3" s="1"/>
  <c r="G399" i="3" s="1"/>
  <c r="F394" i="3"/>
  <c r="F391" i="3" s="1"/>
  <c r="G394" i="3"/>
  <c r="G391" i="3" s="1"/>
  <c r="E394" i="3"/>
  <c r="E391" i="3" s="1"/>
  <c r="F386" i="3"/>
  <c r="F385" i="3" s="1"/>
  <c r="F384" i="3" s="1"/>
  <c r="G386" i="3"/>
  <c r="G385" i="3" s="1"/>
  <c r="G384" i="3" s="1"/>
  <c r="E386" i="3"/>
  <c r="E385" i="3" s="1"/>
  <c r="E384" i="3" s="1"/>
  <c r="F382" i="3"/>
  <c r="F381" i="3" s="1"/>
  <c r="F380" i="3" s="1"/>
  <c r="G382" i="3"/>
  <c r="G381" i="3" s="1"/>
  <c r="G380" i="3" s="1"/>
  <c r="E382" i="3"/>
  <c r="E381" i="3" s="1"/>
  <c r="E380" i="3" s="1"/>
  <c r="F374" i="3"/>
  <c r="G374" i="3"/>
  <c r="F372" i="3"/>
  <c r="G372" i="3"/>
  <c r="E372" i="3"/>
  <c r="E369" i="3" s="1"/>
  <c r="F367" i="3"/>
  <c r="G367" i="3"/>
  <c r="E367" i="3"/>
  <c r="F351" i="3"/>
  <c r="G351" i="3"/>
  <c r="F347" i="3"/>
  <c r="G347" i="3"/>
  <c r="F339" i="3"/>
  <c r="G339" i="3"/>
  <c r="E339" i="3"/>
  <c r="F335" i="3"/>
  <c r="G335" i="3"/>
  <c r="E335" i="3"/>
  <c r="F333" i="3"/>
  <c r="G333" i="3"/>
  <c r="E333" i="3"/>
  <c r="G463" i="2"/>
  <c r="F463" i="2"/>
  <c r="G344" i="3" l="1"/>
  <c r="F344" i="3"/>
  <c r="F439" i="3"/>
  <c r="G439" i="3"/>
  <c r="E439" i="3"/>
  <c r="F369" i="3"/>
  <c r="G369" i="3"/>
  <c r="E563" i="3"/>
  <c r="E556" i="3" s="1"/>
  <c r="G564" i="3"/>
  <c r="G563" i="3" s="1"/>
  <c r="G556" i="3" s="1"/>
  <c r="F564" i="3"/>
  <c r="F563" i="3" s="1"/>
  <c r="F556" i="3" s="1"/>
  <c r="F398" i="3"/>
  <c r="F413" i="3"/>
  <c r="F412" i="3" s="1"/>
  <c r="E413" i="3"/>
  <c r="E412" i="3" s="1"/>
  <c r="G413" i="3"/>
  <c r="G412" i="3" s="1"/>
  <c r="G379" i="3"/>
  <c r="F379" i="3"/>
  <c r="E379" i="3"/>
  <c r="F331" i="3"/>
  <c r="F328" i="3" s="1"/>
  <c r="G331" i="3"/>
  <c r="G328" i="3" s="1"/>
  <c r="F317" i="3"/>
  <c r="F316" i="3" s="1"/>
  <c r="F315" i="3" s="1"/>
  <c r="F314" i="3" s="1"/>
  <c r="F313" i="3" s="1"/>
  <c r="F312" i="3" s="1"/>
  <c r="G317" i="3"/>
  <c r="G316" i="3" s="1"/>
  <c r="G315" i="3" s="1"/>
  <c r="G314" i="3" s="1"/>
  <c r="G313" i="3" s="1"/>
  <c r="G312" i="3" s="1"/>
  <c r="E317" i="3"/>
  <c r="E316" i="3" s="1"/>
  <c r="E315" i="3" s="1"/>
  <c r="E314" i="3" s="1"/>
  <c r="E313" i="3" s="1"/>
  <c r="E312" i="3" s="1"/>
  <c r="F311" i="3"/>
  <c r="F310" i="3" s="1"/>
  <c r="F307" i="3" s="1"/>
  <c r="G311" i="3"/>
  <c r="G310" i="3" s="1"/>
  <c r="G307" i="3" s="1"/>
  <c r="E311" i="3"/>
  <c r="E310" i="3" s="1"/>
  <c r="E307" i="3" s="1"/>
  <c r="F306" i="3"/>
  <c r="F305" i="3" s="1"/>
  <c r="F304" i="3" s="1"/>
  <c r="G306" i="3"/>
  <c r="G305" i="3" s="1"/>
  <c r="G304" i="3" s="1"/>
  <c r="E306" i="3"/>
  <c r="E305" i="3" s="1"/>
  <c r="E304" i="3" s="1"/>
  <c r="F293" i="3"/>
  <c r="F292" i="3" s="1"/>
  <c r="F285" i="3" s="1"/>
  <c r="G293" i="3"/>
  <c r="G292" i="3" s="1"/>
  <c r="G285" i="3" s="1"/>
  <c r="E293" i="3"/>
  <c r="E292" i="3" s="1"/>
  <c r="E285" i="3" s="1"/>
  <c r="F284" i="3"/>
  <c r="F283" i="3" s="1"/>
  <c r="G284" i="3"/>
  <c r="G283" i="3" s="1"/>
  <c r="E284" i="3"/>
  <c r="E283" i="3" s="1"/>
  <c r="F282" i="3"/>
  <c r="F281" i="3" s="1"/>
  <c r="G282" i="3"/>
  <c r="G281" i="3" s="1"/>
  <c r="E282" i="3"/>
  <c r="E281" i="3" s="1"/>
  <c r="F280" i="3"/>
  <c r="F279" i="3" s="1"/>
  <c r="G280" i="3"/>
  <c r="G279" i="3" s="1"/>
  <c r="E280" i="3"/>
  <c r="E279" i="3" s="1"/>
  <c r="F278" i="3"/>
  <c r="F277" i="3" s="1"/>
  <c r="G278" i="3"/>
  <c r="G277" i="3" s="1"/>
  <c r="E278" i="3"/>
  <c r="E277" i="3" s="1"/>
  <c r="F276" i="3"/>
  <c r="F275" i="3" s="1"/>
  <c r="G276" i="3"/>
  <c r="G275" i="3" s="1"/>
  <c r="E276" i="3"/>
  <c r="E275" i="3" s="1"/>
  <c r="F274" i="3"/>
  <c r="F273" i="3" s="1"/>
  <c r="G274" i="3"/>
  <c r="G273" i="3" s="1"/>
  <c r="E274" i="3"/>
  <c r="E273" i="3" s="1"/>
  <c r="F269" i="3"/>
  <c r="F268" i="3" s="1"/>
  <c r="G269" i="3"/>
  <c r="G268" i="3" s="1"/>
  <c r="E269" i="3"/>
  <c r="E268" i="3" s="1"/>
  <c r="F267" i="3"/>
  <c r="F266" i="3" s="1"/>
  <c r="G267" i="3"/>
  <c r="G266" i="3" s="1"/>
  <c r="E267" i="3"/>
  <c r="E266" i="3" s="1"/>
  <c r="F265" i="3"/>
  <c r="F264" i="3" s="1"/>
  <c r="G265" i="3"/>
  <c r="G264" i="3" s="1"/>
  <c r="E265" i="3"/>
  <c r="E264" i="3" s="1"/>
  <c r="F259" i="3"/>
  <c r="F258" i="3" s="1"/>
  <c r="F253" i="3" s="1"/>
  <c r="G259" i="3"/>
  <c r="G258" i="3" s="1"/>
  <c r="G253" i="3" s="1"/>
  <c r="E259" i="3"/>
  <c r="E258" i="3" s="1"/>
  <c r="E253" i="3" s="1"/>
  <c r="F248" i="3"/>
  <c r="F247" i="3" s="1"/>
  <c r="G248" i="3"/>
  <c r="G247" i="3" s="1"/>
  <c r="E248" i="3"/>
  <c r="E247" i="3" s="1"/>
  <c r="F246" i="3"/>
  <c r="F245" i="3" s="1"/>
  <c r="G246" i="3"/>
  <c r="G245" i="3" s="1"/>
  <c r="E246" i="3"/>
  <c r="E245" i="3" s="1"/>
  <c r="F244" i="3"/>
  <c r="F243" i="3" s="1"/>
  <c r="G244" i="3"/>
  <c r="G243" i="3" s="1"/>
  <c r="E244" i="3"/>
  <c r="E243" i="3" s="1"/>
  <c r="F242" i="3"/>
  <c r="F241" i="3" s="1"/>
  <c r="G242" i="3"/>
  <c r="G241" i="3" s="1"/>
  <c r="E242" i="3"/>
  <c r="E241" i="3" s="1"/>
  <c r="F237" i="3"/>
  <c r="F236" i="3" s="1"/>
  <c r="G237" i="3"/>
  <c r="G236" i="3" s="1"/>
  <c r="E237" i="3"/>
  <c r="E236" i="3" s="1"/>
  <c r="F235" i="3"/>
  <c r="F234" i="3" s="1"/>
  <c r="G235" i="3"/>
  <c r="G234" i="3" s="1"/>
  <c r="E235" i="3"/>
  <c r="E234" i="3" s="1"/>
  <c r="F229" i="3"/>
  <c r="F228" i="3" s="1"/>
  <c r="F227" i="3" s="1"/>
  <c r="G229" i="3"/>
  <c r="G228" i="3" s="1"/>
  <c r="G227" i="3" s="1"/>
  <c r="E229" i="3"/>
  <c r="E228" i="3" s="1"/>
  <c r="E227" i="3" s="1"/>
  <c r="F224" i="3"/>
  <c r="F223" i="3" s="1"/>
  <c r="G224" i="3"/>
  <c r="G223" i="3" s="1"/>
  <c r="E224" i="3"/>
  <c r="E223" i="3" s="1"/>
  <c r="F222" i="3"/>
  <c r="F221" i="3" s="1"/>
  <c r="G222" i="3"/>
  <c r="G221" i="3" s="1"/>
  <c r="E222" i="3"/>
  <c r="E221" i="3" s="1"/>
  <c r="F210" i="3"/>
  <c r="G210" i="3"/>
  <c r="E210" i="3"/>
  <c r="F208" i="3"/>
  <c r="G208" i="3"/>
  <c r="E208" i="3"/>
  <c r="F203" i="3"/>
  <c r="G203" i="3"/>
  <c r="F197" i="3"/>
  <c r="G197" i="3"/>
  <c r="E197" i="3"/>
  <c r="E238" i="3" l="1"/>
  <c r="F238" i="3"/>
  <c r="G238" i="3"/>
  <c r="F218" i="3"/>
  <c r="F217" i="3" s="1"/>
  <c r="F216" i="3" s="1"/>
  <c r="G218" i="3"/>
  <c r="G217" i="3" s="1"/>
  <c r="G216" i="3" s="1"/>
  <c r="E218" i="3"/>
  <c r="E217" i="3" s="1"/>
  <c r="E216" i="3" s="1"/>
  <c r="G343" i="3"/>
  <c r="F343" i="3"/>
  <c r="E270" i="3"/>
  <c r="F270" i="3"/>
  <c r="G270" i="3"/>
  <c r="E303" i="3"/>
  <c r="G398" i="3"/>
  <c r="F263" i="3"/>
  <c r="G263" i="3"/>
  <c r="E263" i="3"/>
  <c r="G226" i="3"/>
  <c r="G225" i="3" s="1"/>
  <c r="F226" i="3"/>
  <c r="F225" i="3" s="1"/>
  <c r="E226" i="3"/>
  <c r="E225" i="3" s="1"/>
  <c r="G303" i="3"/>
  <c r="G302" i="3" s="1"/>
  <c r="F303" i="3"/>
  <c r="F302" i="3" s="1"/>
  <c r="G233" i="3"/>
  <c r="F233" i="3"/>
  <c r="E233" i="3"/>
  <c r="F191" i="3"/>
  <c r="G191" i="3"/>
  <c r="E191" i="3"/>
  <c r="F186" i="3"/>
  <c r="F182" i="3" s="1"/>
  <c r="G186" i="3"/>
  <c r="G182" i="3" s="1"/>
  <c r="E186" i="3"/>
  <c r="E182" i="3" s="1"/>
  <c r="F181" i="3"/>
  <c r="G181" i="3"/>
  <c r="E181" i="3"/>
  <c r="F179" i="3"/>
  <c r="G179" i="3"/>
  <c r="E179" i="3"/>
  <c r="F177" i="3"/>
  <c r="G177" i="3"/>
  <c r="E177" i="3"/>
  <c r="F175" i="3"/>
  <c r="G175" i="3"/>
  <c r="E175" i="3"/>
  <c r="G215" i="3" l="1"/>
  <c r="E215" i="3"/>
  <c r="F215" i="3"/>
  <c r="F167" i="3"/>
  <c r="F166" i="3" s="1"/>
  <c r="F165" i="3" s="1"/>
  <c r="G167" i="3"/>
  <c r="G166" i="3" s="1"/>
  <c r="G165" i="3" s="1"/>
  <c r="E167" i="3"/>
  <c r="E166" i="3" s="1"/>
  <c r="E165" i="3" s="1"/>
  <c r="E164" i="3" s="1"/>
  <c r="E163" i="3" s="1"/>
  <c r="E162" i="3" s="1"/>
  <c r="F158" i="3"/>
  <c r="F157" i="3" s="1"/>
  <c r="F156" i="3" s="1"/>
  <c r="G158" i="3"/>
  <c r="G157" i="3" s="1"/>
  <c r="G156" i="3" s="1"/>
  <c r="E158" i="3"/>
  <c r="E157" i="3" s="1"/>
  <c r="E156" i="3" s="1"/>
  <c r="F161" i="3"/>
  <c r="F160" i="3" s="1"/>
  <c r="F159" i="3" s="1"/>
  <c r="G161" i="3"/>
  <c r="G160" i="3" s="1"/>
  <c r="G159" i="3" s="1"/>
  <c r="E161" i="3"/>
  <c r="E160" i="3" s="1"/>
  <c r="E159" i="3" s="1"/>
  <c r="F209" i="3"/>
  <c r="G209" i="3"/>
  <c r="E209" i="3"/>
  <c r="F207" i="3"/>
  <c r="G207" i="3"/>
  <c r="E207" i="3"/>
  <c r="F202" i="3"/>
  <c r="F201" i="3" s="1"/>
  <c r="G202" i="3"/>
  <c r="G201" i="3" s="1"/>
  <c r="F196" i="3"/>
  <c r="F193" i="3" s="1"/>
  <c r="F192" i="3" s="1"/>
  <c r="G196" i="3"/>
  <c r="G193" i="3" s="1"/>
  <c r="G192" i="3" s="1"/>
  <c r="E196" i="3"/>
  <c r="E193" i="3" s="1"/>
  <c r="E192" i="3" s="1"/>
  <c r="F190" i="3"/>
  <c r="F187" i="3" s="1"/>
  <c r="G190" i="3"/>
  <c r="G187" i="3" s="1"/>
  <c r="E190" i="3"/>
  <c r="E187" i="3" s="1"/>
  <c r="F185" i="3"/>
  <c r="G185" i="3"/>
  <c r="E185" i="3"/>
  <c r="F180" i="3"/>
  <c r="G180" i="3"/>
  <c r="E180" i="3"/>
  <c r="F178" i="3"/>
  <c r="G178" i="3"/>
  <c r="E178" i="3"/>
  <c r="F176" i="3"/>
  <c r="G176" i="3"/>
  <c r="E176" i="3"/>
  <c r="F174" i="3"/>
  <c r="G174" i="3"/>
  <c r="E174" i="3"/>
  <c r="F137" i="3"/>
  <c r="F136" i="3" s="1"/>
  <c r="F135" i="3" s="1"/>
  <c r="G137" i="3"/>
  <c r="G136" i="3" s="1"/>
  <c r="G135" i="3" s="1"/>
  <c r="E137" i="3"/>
  <c r="E136" i="3" s="1"/>
  <c r="E135" i="3" s="1"/>
  <c r="F134" i="3"/>
  <c r="F133" i="3" s="1"/>
  <c r="G134" i="3"/>
  <c r="G133" i="3" s="1"/>
  <c r="E134" i="3"/>
  <c r="E133" i="3" s="1"/>
  <c r="F132" i="3"/>
  <c r="F131" i="3" s="1"/>
  <c r="G132" i="3"/>
  <c r="G131" i="3" s="1"/>
  <c r="E132" i="3"/>
  <c r="E131" i="3" s="1"/>
  <c r="F130" i="3"/>
  <c r="F129" i="3" s="1"/>
  <c r="G130" i="3"/>
  <c r="G129" i="3" s="1"/>
  <c r="E130" i="3"/>
  <c r="E129" i="3" s="1"/>
  <c r="F128" i="3"/>
  <c r="F127" i="3" s="1"/>
  <c r="G128" i="3"/>
  <c r="G127" i="3" s="1"/>
  <c r="E128" i="3"/>
  <c r="E127" i="3" s="1"/>
  <c r="F126" i="3"/>
  <c r="F125" i="3" s="1"/>
  <c r="G126" i="3"/>
  <c r="G125" i="3" s="1"/>
  <c r="E126" i="3"/>
  <c r="E125" i="3" s="1"/>
  <c r="F122" i="3"/>
  <c r="F121" i="3" s="1"/>
  <c r="F120" i="3" s="1"/>
  <c r="F119" i="3" s="1"/>
  <c r="G122" i="3"/>
  <c r="G121" i="3" s="1"/>
  <c r="G120" i="3" s="1"/>
  <c r="G119" i="3" s="1"/>
  <c r="E122" i="3"/>
  <c r="E121" i="3" s="1"/>
  <c r="E120" i="3" s="1"/>
  <c r="E119" i="3" s="1"/>
  <c r="F110" i="3"/>
  <c r="F109" i="3" s="1"/>
  <c r="G110" i="3"/>
  <c r="G109" i="3" s="1"/>
  <c r="E110" i="3"/>
  <c r="E109" i="3" s="1"/>
  <c r="F206" i="3" l="1"/>
  <c r="E206" i="3"/>
  <c r="G206" i="3"/>
  <c r="G200" i="3"/>
  <c r="G199" i="3" s="1"/>
  <c r="F200" i="3"/>
  <c r="F199" i="3" s="1"/>
  <c r="E199" i="3"/>
  <c r="G155" i="3"/>
  <c r="G154" i="3" s="1"/>
  <c r="G153" i="3" s="1"/>
  <c r="G164" i="3"/>
  <c r="G163" i="3" s="1"/>
  <c r="G162" i="3" s="1"/>
  <c r="E155" i="3"/>
  <c r="E154" i="3" s="1"/>
  <c r="E153" i="3" s="1"/>
  <c r="F155" i="3"/>
  <c r="F154" i="3" s="1"/>
  <c r="F153" i="3" s="1"/>
  <c r="G124" i="3"/>
  <c r="G123" i="3" s="1"/>
  <c r="G113" i="3" s="1"/>
  <c r="F124" i="3"/>
  <c r="F123" i="3" s="1"/>
  <c r="F113" i="3" s="1"/>
  <c r="E124" i="3"/>
  <c r="E123" i="3" s="1"/>
  <c r="E113" i="3" s="1"/>
  <c r="F108" i="3"/>
  <c r="F107" i="3" s="1"/>
  <c r="F106" i="3" s="1"/>
  <c r="F105" i="3" s="1"/>
  <c r="G108" i="3"/>
  <c r="G107" i="3" s="1"/>
  <c r="G106" i="3" s="1"/>
  <c r="G105" i="3" s="1"/>
  <c r="E108" i="3"/>
  <c r="E107" i="3" s="1"/>
  <c r="E106" i="3" s="1"/>
  <c r="E105" i="3" s="1"/>
  <c r="F103" i="3"/>
  <c r="F102" i="3" s="1"/>
  <c r="F101" i="3" s="1"/>
  <c r="F100" i="3" s="1"/>
  <c r="G103" i="3"/>
  <c r="G102" i="3" s="1"/>
  <c r="G101" i="3" s="1"/>
  <c r="G100" i="3" s="1"/>
  <c r="E103" i="3"/>
  <c r="E102" i="3" s="1"/>
  <c r="E101" i="3" s="1"/>
  <c r="E100" i="3" s="1"/>
  <c r="G101" i="2"/>
  <c r="G100" i="2" s="1"/>
  <c r="G99" i="2" s="1"/>
  <c r="F101" i="2"/>
  <c r="F100" i="2" s="1"/>
  <c r="F99" i="2" s="1"/>
  <c r="F99" i="3"/>
  <c r="F98" i="3" s="1"/>
  <c r="F97" i="3" s="1"/>
  <c r="F96" i="3" s="1"/>
  <c r="G99" i="3"/>
  <c r="G98" i="3" s="1"/>
  <c r="G97" i="3" s="1"/>
  <c r="G96" i="3" s="1"/>
  <c r="E99" i="3"/>
  <c r="E98" i="3" s="1"/>
  <c r="E97" i="3" s="1"/>
  <c r="E96" i="3" s="1"/>
  <c r="E94" i="3"/>
  <c r="E93" i="3" s="1"/>
  <c r="F92" i="3"/>
  <c r="F91" i="3" s="1"/>
  <c r="G92" i="3"/>
  <c r="G91" i="3" s="1"/>
  <c r="E92" i="3"/>
  <c r="E91" i="3" s="1"/>
  <c r="F94" i="3"/>
  <c r="F93" i="3" s="1"/>
  <c r="G94" i="3"/>
  <c r="G93" i="3" s="1"/>
  <c r="F86" i="3"/>
  <c r="F85" i="3" s="1"/>
  <c r="G86" i="3"/>
  <c r="G85" i="3" s="1"/>
  <c r="E86" i="3"/>
  <c r="E85" i="3" s="1"/>
  <c r="F84" i="3"/>
  <c r="F83" i="3" s="1"/>
  <c r="G84" i="3"/>
  <c r="G83" i="3" s="1"/>
  <c r="E84" i="3"/>
  <c r="E83" i="3" s="1"/>
  <c r="F82" i="3"/>
  <c r="G82" i="3"/>
  <c r="E82" i="3"/>
  <c r="F81" i="3"/>
  <c r="G81" i="3"/>
  <c r="E81" i="3"/>
  <c r="F76" i="3"/>
  <c r="F75" i="3" s="1"/>
  <c r="G76" i="3"/>
  <c r="G75" i="3" s="1"/>
  <c r="E76" i="3"/>
  <c r="E75" i="3" s="1"/>
  <c r="F74" i="3"/>
  <c r="F73" i="3" s="1"/>
  <c r="G74" i="3"/>
  <c r="G73" i="3" s="1"/>
  <c r="E74" i="3"/>
  <c r="E73" i="3" s="1"/>
  <c r="F72" i="3"/>
  <c r="F71" i="3" s="1"/>
  <c r="G72" i="3"/>
  <c r="G71" i="3" s="1"/>
  <c r="E72" i="3"/>
  <c r="E71" i="3" s="1"/>
  <c r="F66" i="3"/>
  <c r="F65" i="3" s="1"/>
  <c r="F64" i="3" s="1"/>
  <c r="F63" i="3" s="1"/>
  <c r="F62" i="3" s="1"/>
  <c r="G66" i="3"/>
  <c r="G65" i="3" s="1"/>
  <c r="G64" i="3" s="1"/>
  <c r="G63" i="3" s="1"/>
  <c r="G62" i="3" s="1"/>
  <c r="E66" i="3"/>
  <c r="E65" i="3" s="1"/>
  <c r="E64" i="3" s="1"/>
  <c r="E63" i="3" s="1"/>
  <c r="E62" i="3" s="1"/>
  <c r="F54" i="3"/>
  <c r="F53" i="3" s="1"/>
  <c r="G54" i="3"/>
  <c r="G53" i="3" s="1"/>
  <c r="E54" i="3"/>
  <c r="E53" i="3" s="1"/>
  <c r="F52" i="3"/>
  <c r="G52" i="3"/>
  <c r="E52" i="3"/>
  <c r="F51" i="3"/>
  <c r="G51" i="3"/>
  <c r="E51" i="3"/>
  <c r="F50" i="3"/>
  <c r="G50" i="3"/>
  <c r="E50" i="3"/>
  <c r="F39" i="3"/>
  <c r="G39" i="3"/>
  <c r="E39" i="3"/>
  <c r="F37" i="3"/>
  <c r="G37" i="3"/>
  <c r="E37" i="3"/>
  <c r="F36" i="3"/>
  <c r="G36" i="3"/>
  <c r="E36" i="3"/>
  <c r="F32" i="3"/>
  <c r="G32" i="3"/>
  <c r="E32" i="3"/>
  <c r="F31" i="3"/>
  <c r="G31" i="3"/>
  <c r="E31" i="3"/>
  <c r="G25" i="3"/>
  <c r="G24" i="3" s="1"/>
  <c r="G23" i="3" s="1"/>
  <c r="G22" i="3" s="1"/>
  <c r="G21" i="3" s="1"/>
  <c r="G20" i="3" s="1"/>
  <c r="F25" i="3"/>
  <c r="F24" i="3" s="1"/>
  <c r="F23" i="3" s="1"/>
  <c r="F22" i="3" s="1"/>
  <c r="F21" i="3" s="1"/>
  <c r="F20" i="3" s="1"/>
  <c r="E25" i="3"/>
  <c r="E24" i="3" s="1"/>
  <c r="E23" i="3" s="1"/>
  <c r="E22" i="3" s="1"/>
  <c r="E21" i="3" s="1"/>
  <c r="E20" i="3" s="1"/>
  <c r="F44" i="3"/>
  <c r="F43" i="3" s="1"/>
  <c r="F42" i="3" s="1"/>
  <c r="F41" i="3" s="1"/>
  <c r="F40" i="3" s="1"/>
  <c r="G44" i="3"/>
  <c r="G43" i="3" s="1"/>
  <c r="G42" i="3" s="1"/>
  <c r="G41" i="3" s="1"/>
  <c r="G40" i="3" s="1"/>
  <c r="E44" i="3"/>
  <c r="E43" i="3" s="1"/>
  <c r="E42" i="3" s="1"/>
  <c r="E41" i="3" s="1"/>
  <c r="E40" i="3" s="1"/>
  <c r="G633" i="3"/>
  <c r="G632" i="3" s="1"/>
  <c r="G631" i="3" s="1"/>
  <c r="F633" i="3"/>
  <c r="F632" i="3" s="1"/>
  <c r="F631" i="3" s="1"/>
  <c r="E633" i="3"/>
  <c r="E632" i="3" s="1"/>
  <c r="E631" i="3" s="1"/>
  <c r="E624" i="3"/>
  <c r="E623" i="3" s="1"/>
  <c r="G614" i="3"/>
  <c r="F614" i="3"/>
  <c r="G602" i="3"/>
  <c r="G593" i="3" s="1"/>
  <c r="F602" i="3"/>
  <c r="F593" i="3" s="1"/>
  <c r="E602" i="3"/>
  <c r="E598" i="3"/>
  <c r="E595" i="3"/>
  <c r="G530" i="3"/>
  <c r="G529" i="3" s="1"/>
  <c r="F530" i="3"/>
  <c r="F529" i="3" s="1"/>
  <c r="E530" i="3"/>
  <c r="E529" i="3" s="1"/>
  <c r="G523" i="3"/>
  <c r="F523" i="3"/>
  <c r="E523" i="3"/>
  <c r="E517" i="3"/>
  <c r="E516" i="3" s="1"/>
  <c r="E515" i="3" s="1"/>
  <c r="G482" i="3"/>
  <c r="G479" i="3" s="1"/>
  <c r="G478" i="3" s="1"/>
  <c r="F482" i="3"/>
  <c r="F479" i="3" s="1"/>
  <c r="F478" i="3" s="1"/>
  <c r="E468" i="3"/>
  <c r="G468" i="3"/>
  <c r="G467" i="3" s="1"/>
  <c r="F468" i="3"/>
  <c r="F467" i="3" s="1"/>
  <c r="E428" i="3"/>
  <c r="E425" i="3" s="1"/>
  <c r="G423" i="3"/>
  <c r="G422" i="3" s="1"/>
  <c r="F423" i="3"/>
  <c r="F422" i="3" s="1"/>
  <c r="E403" i="3"/>
  <c r="E400" i="3" s="1"/>
  <c r="E399" i="3" s="1"/>
  <c r="G390" i="3"/>
  <c r="G389" i="3" s="1"/>
  <c r="G388" i="3" s="1"/>
  <c r="F390" i="3"/>
  <c r="F389" i="3" s="1"/>
  <c r="F388" i="3" s="1"/>
  <c r="E351" i="3"/>
  <c r="E347" i="3"/>
  <c r="E331" i="3"/>
  <c r="E328" i="3" s="1"/>
  <c r="G327" i="3"/>
  <c r="G326" i="3" s="1"/>
  <c r="G325" i="3" s="1"/>
  <c r="F327" i="3"/>
  <c r="F326" i="3" s="1"/>
  <c r="F325" i="3" s="1"/>
  <c r="G232" i="3"/>
  <c r="G231" i="3" s="1"/>
  <c r="G230" i="3" s="1"/>
  <c r="F232" i="3"/>
  <c r="F231" i="3" s="1"/>
  <c r="F230" i="3" s="1"/>
  <c r="G173" i="3"/>
  <c r="F173" i="3"/>
  <c r="E173" i="3"/>
  <c r="F164" i="3"/>
  <c r="F163" i="3" s="1"/>
  <c r="F162" i="3" s="1"/>
  <c r="E35" i="3" l="1"/>
  <c r="E34" i="3" s="1"/>
  <c r="E33" i="3" s="1"/>
  <c r="E344" i="3"/>
  <c r="E343" i="3" s="1"/>
  <c r="F35" i="3"/>
  <c r="F34" i="3" s="1"/>
  <c r="F33" i="3" s="1"/>
  <c r="G35" i="3"/>
  <c r="G34" i="3" s="1"/>
  <c r="G33" i="3" s="1"/>
  <c r="E594" i="3"/>
  <c r="E593" i="3" s="1"/>
  <c r="F95" i="3"/>
  <c r="G95" i="3"/>
  <c r="E95" i="3"/>
  <c r="F205" i="3"/>
  <c r="F204" i="3" s="1"/>
  <c r="F198" i="3" s="1"/>
  <c r="E205" i="3"/>
  <c r="E204" i="3" s="1"/>
  <c r="E198" i="3" s="1"/>
  <c r="G205" i="3"/>
  <c r="G204" i="3" s="1"/>
  <c r="G198" i="3" s="1"/>
  <c r="G112" i="3"/>
  <c r="G104" i="3" s="1"/>
  <c r="F112" i="3"/>
  <c r="F104" i="3" s="1"/>
  <c r="E112" i="3"/>
  <c r="E104" i="3" s="1"/>
  <c r="E424" i="3"/>
  <c r="E423" i="3" s="1"/>
  <c r="E422" i="3" s="1"/>
  <c r="E622" i="3"/>
  <c r="E621" i="3" s="1"/>
  <c r="E620" i="3" s="1"/>
  <c r="G477" i="3"/>
  <c r="F477" i="3"/>
  <c r="E398" i="3"/>
  <c r="G522" i="3"/>
  <c r="F522" i="3"/>
  <c r="E522" i="3"/>
  <c r="E467" i="3"/>
  <c r="E466" i="3" s="1"/>
  <c r="E465" i="3" s="1"/>
  <c r="E464" i="3" s="1"/>
  <c r="F466" i="3"/>
  <c r="F465" i="3" s="1"/>
  <c r="F464" i="3" s="1"/>
  <c r="G466" i="3"/>
  <c r="G465" i="3" s="1"/>
  <c r="G464" i="3" s="1"/>
  <c r="G30" i="3"/>
  <c r="G29" i="3" s="1"/>
  <c r="G28" i="3" s="1"/>
  <c r="G80" i="3"/>
  <c r="E80" i="3"/>
  <c r="F80" i="3"/>
  <c r="G49" i="3"/>
  <c r="G48" i="3" s="1"/>
  <c r="G47" i="3" s="1"/>
  <c r="G46" i="3" s="1"/>
  <c r="F30" i="3"/>
  <c r="F29" i="3" s="1"/>
  <c r="F28" i="3" s="1"/>
  <c r="G90" i="3"/>
  <c r="G89" i="3" s="1"/>
  <c r="F49" i="3"/>
  <c r="F48" i="3" s="1"/>
  <c r="F47" i="3" s="1"/>
  <c r="F46" i="3" s="1"/>
  <c r="E49" i="3"/>
  <c r="E48" i="3" s="1"/>
  <c r="E47" i="3" s="1"/>
  <c r="E46" i="3" s="1"/>
  <c r="E30" i="3"/>
  <c r="E29" i="3" s="1"/>
  <c r="E28" i="3" s="1"/>
  <c r="F342" i="3"/>
  <c r="F341" i="3" s="1"/>
  <c r="E232" i="3"/>
  <c r="E231" i="3" s="1"/>
  <c r="E230" i="3" s="1"/>
  <c r="F90" i="3"/>
  <c r="F89" i="3" s="1"/>
  <c r="G262" i="3"/>
  <c r="G261" i="3" s="1"/>
  <c r="G260" i="3" s="1"/>
  <c r="G70" i="3"/>
  <c r="E614" i="3"/>
  <c r="G172" i="3"/>
  <c r="G171" i="3" s="1"/>
  <c r="E482" i="3"/>
  <c r="E479" i="3" s="1"/>
  <c r="E478" i="3" s="1"/>
  <c r="E90" i="3"/>
  <c r="E89" i="3" s="1"/>
  <c r="F262" i="3"/>
  <c r="F261" i="3" s="1"/>
  <c r="F260" i="3" s="1"/>
  <c r="F70" i="3"/>
  <c r="E70" i="3"/>
  <c r="E302" i="3"/>
  <c r="F592" i="3"/>
  <c r="F591" i="3" s="1"/>
  <c r="F580" i="3" s="1"/>
  <c r="E327" i="3"/>
  <c r="E326" i="3" s="1"/>
  <c r="E325" i="3" s="1"/>
  <c r="E172" i="3"/>
  <c r="E171" i="3" s="1"/>
  <c r="F172" i="3"/>
  <c r="F171" i="3" s="1"/>
  <c r="E262" i="3"/>
  <c r="E261" i="3" s="1"/>
  <c r="G342" i="3"/>
  <c r="G341" i="3" s="1"/>
  <c r="E390" i="3"/>
  <c r="E389" i="3" s="1"/>
  <c r="G592" i="3"/>
  <c r="G591" i="3" s="1"/>
  <c r="G580" i="3" s="1"/>
  <c r="E260" i="3" l="1"/>
  <c r="E214" i="3" s="1"/>
  <c r="E342" i="3"/>
  <c r="E341" i="3" s="1"/>
  <c r="E79" i="3"/>
  <c r="E78" i="3" s="1"/>
  <c r="E77" i="3" s="1"/>
  <c r="F79" i="3"/>
  <c r="F78" i="3" s="1"/>
  <c r="F77" i="3" s="1"/>
  <c r="G79" i="3"/>
  <c r="G78" i="3" s="1"/>
  <c r="G77" i="3" s="1"/>
  <c r="E477" i="3"/>
  <c r="G69" i="3"/>
  <c r="G68" i="3" s="1"/>
  <c r="F69" i="3"/>
  <c r="F68" i="3" s="1"/>
  <c r="E69" i="3"/>
  <c r="E68" i="3" s="1"/>
  <c r="G476" i="3"/>
  <c r="G475" i="3" s="1"/>
  <c r="F476" i="3"/>
  <c r="F475" i="3" s="1"/>
  <c r="G27" i="3"/>
  <c r="G26" i="3" s="1"/>
  <c r="F324" i="3"/>
  <c r="G324" i="3"/>
  <c r="E388" i="3"/>
  <c r="G214" i="3"/>
  <c r="F214" i="3"/>
  <c r="F170" i="3"/>
  <c r="F152" i="3" s="1"/>
  <c r="E170" i="3"/>
  <c r="E152" i="3" s="1"/>
  <c r="G170" i="3"/>
  <c r="G152" i="3" s="1"/>
  <c r="F27" i="3"/>
  <c r="F26" i="3" s="1"/>
  <c r="E27" i="3"/>
  <c r="E26" i="3" s="1"/>
  <c r="E592" i="3"/>
  <c r="E591" i="3" s="1"/>
  <c r="E580" i="3" s="1"/>
  <c r="E67" i="3" l="1"/>
  <c r="E19" i="3" s="1"/>
  <c r="G67" i="3"/>
  <c r="G19" i="3" s="1"/>
  <c r="F67" i="3"/>
  <c r="F19" i="3" s="1"/>
  <c r="E324" i="3"/>
  <c r="E476" i="3"/>
  <c r="E475" i="3" s="1"/>
  <c r="F18" i="3" l="1"/>
  <c r="G18" i="3"/>
  <c r="E18" i="3"/>
  <c r="G663" i="2"/>
  <c r="G662" i="2" s="1"/>
  <c r="G661" i="2" s="1"/>
  <c r="G660" i="2" s="1"/>
  <c r="G659" i="2" s="1"/>
  <c r="F663" i="2"/>
  <c r="F662" i="2" s="1"/>
  <c r="F661" i="2" s="1"/>
  <c r="F660" i="2" s="1"/>
  <c r="F659" i="2" s="1"/>
  <c r="G641" i="2"/>
  <c r="G637" i="2"/>
  <c r="G634" i="2"/>
  <c r="G592" i="2"/>
  <c r="G589" i="2" s="1"/>
  <c r="F592" i="2"/>
  <c r="F589" i="2" s="1"/>
  <c r="G579" i="2"/>
  <c r="G576" i="2" s="1"/>
  <c r="F579" i="2"/>
  <c r="F576" i="2" s="1"/>
  <c r="G566" i="2"/>
  <c r="F566" i="2"/>
  <c r="G564" i="2"/>
  <c r="G563" i="2" s="1"/>
  <c r="F564" i="2"/>
  <c r="F563" i="2" s="1"/>
  <c r="G561" i="2"/>
  <c r="G560" i="2" s="1"/>
  <c r="F561" i="2"/>
  <c r="F560" i="2" s="1"/>
  <c r="G558" i="2"/>
  <c r="G557" i="2" s="1"/>
  <c r="F558" i="2"/>
  <c r="F557" i="2" s="1"/>
  <c r="G555" i="2"/>
  <c r="F555" i="2"/>
  <c r="G553" i="2"/>
  <c r="F553" i="2"/>
  <c r="G550" i="2"/>
  <c r="G549" i="2" s="1"/>
  <c r="F550" i="2"/>
  <c r="F549" i="2" s="1"/>
  <c r="G537" i="2"/>
  <c r="G534" i="2" s="1"/>
  <c r="G533" i="2" s="1"/>
  <c r="F537" i="2"/>
  <c r="F534" i="2" s="1"/>
  <c r="F533" i="2" s="1"/>
  <c r="G525" i="2"/>
  <c r="F525" i="2"/>
  <c r="G523" i="2"/>
  <c r="F523" i="2"/>
  <c r="G517" i="2"/>
  <c r="G516" i="2" s="1"/>
  <c r="G515" i="2" s="1"/>
  <c r="G514" i="2" s="1"/>
  <c r="G513" i="2" s="1"/>
  <c r="F517" i="2"/>
  <c r="F516" i="2" s="1"/>
  <c r="F515" i="2" s="1"/>
  <c r="F514" i="2" s="1"/>
  <c r="F513" i="2" s="1"/>
  <c r="G504" i="2"/>
  <c r="G503" i="2" s="1"/>
  <c r="G496" i="2"/>
  <c r="G495" i="2" s="1"/>
  <c r="G494" i="2" s="1"/>
  <c r="G493" i="2" s="1"/>
  <c r="G492" i="2" s="1"/>
  <c r="F496" i="2"/>
  <c r="F495" i="2" s="1"/>
  <c r="F494" i="2" s="1"/>
  <c r="F493" i="2" s="1"/>
  <c r="F492" i="2" s="1"/>
  <c r="G490" i="2"/>
  <c r="G489" i="2" s="1"/>
  <c r="G488" i="2" s="1"/>
  <c r="F490" i="2"/>
  <c r="F489" i="2" s="1"/>
  <c r="F488" i="2" s="1"/>
  <c r="G486" i="2"/>
  <c r="G485" i="2" s="1"/>
  <c r="G484" i="2" s="1"/>
  <c r="F486" i="2"/>
  <c r="F485" i="2" s="1"/>
  <c r="F484" i="2" s="1"/>
  <c r="F474" i="2"/>
  <c r="G474" i="2"/>
  <c r="G459" i="2"/>
  <c r="G456" i="2" s="1"/>
  <c r="G451" i="2"/>
  <c r="G450" i="2" s="1"/>
  <c r="G449" i="2" s="1"/>
  <c r="F451" i="2"/>
  <c r="F450" i="2" s="1"/>
  <c r="F449" i="2" s="1"/>
  <c r="G447" i="2"/>
  <c r="G446" i="2" s="1"/>
  <c r="G445" i="2" s="1"/>
  <c r="E368" i="5"/>
  <c r="F447" i="2"/>
  <c r="F446" i="2" s="1"/>
  <c r="F445" i="2" s="1"/>
  <c r="G439" i="2"/>
  <c r="G436" i="2" s="1"/>
  <c r="G431" i="2"/>
  <c r="G430" i="2" s="1"/>
  <c r="G429" i="2" s="1"/>
  <c r="F431" i="2"/>
  <c r="F430" i="2" s="1"/>
  <c r="F429" i="2" s="1"/>
  <c r="G427" i="2"/>
  <c r="G426" i="2" s="1"/>
  <c r="G425" i="2" s="1"/>
  <c r="F427" i="2"/>
  <c r="F426" i="2" s="1"/>
  <c r="F425" i="2" s="1"/>
  <c r="G419" i="2"/>
  <c r="G417" i="2"/>
  <c r="G410" i="2"/>
  <c r="G396" i="2"/>
  <c r="G392" i="2"/>
  <c r="G380" i="2"/>
  <c r="F380" i="2"/>
  <c r="G376" i="2"/>
  <c r="G367" i="2"/>
  <c r="G366" i="2" s="1"/>
  <c r="G365" i="2" s="1"/>
  <c r="G364" i="2" s="1"/>
  <c r="G363" i="2" s="1"/>
  <c r="F367" i="2"/>
  <c r="F366" i="2" s="1"/>
  <c r="F365" i="2" s="1"/>
  <c r="F364" i="2" s="1"/>
  <c r="F363" i="2" s="1"/>
  <c r="F575" i="2" l="1"/>
  <c r="G575" i="2"/>
  <c r="G373" i="2"/>
  <c r="G389" i="2"/>
  <c r="G633" i="2"/>
  <c r="G632" i="2" s="1"/>
  <c r="G522" i="2"/>
  <c r="F522" i="2"/>
  <c r="F574" i="2"/>
  <c r="F573" i="2" s="1"/>
  <c r="G574" i="2"/>
  <c r="G573" i="2" s="1"/>
  <c r="G414" i="2"/>
  <c r="G502" i="2"/>
  <c r="G501" i="2" s="1"/>
  <c r="G500" i="2" s="1"/>
  <c r="D517" i="5" s="1"/>
  <c r="G435" i="2"/>
  <c r="F444" i="2"/>
  <c r="F443" i="2" s="1"/>
  <c r="C368" i="5" s="1"/>
  <c r="G444" i="2"/>
  <c r="G443" i="2" s="1"/>
  <c r="D368" i="5" s="1"/>
  <c r="G362" i="2"/>
  <c r="D168" i="5"/>
  <c r="E517" i="5"/>
  <c r="E168" i="5"/>
  <c r="F362" i="2"/>
  <c r="C168" i="5"/>
  <c r="G455" i="2"/>
  <c r="G552" i="2"/>
  <c r="G548" i="2" s="1"/>
  <c r="F552" i="2"/>
  <c r="F548" i="2" s="1"/>
  <c r="G473" i="2"/>
  <c r="G424" i="2"/>
  <c r="F424" i="2"/>
  <c r="G354" i="2"/>
  <c r="F354" i="2"/>
  <c r="G333" i="2"/>
  <c r="F333" i="2"/>
  <c r="G327" i="2"/>
  <c r="G326" i="2" s="1"/>
  <c r="G325" i="2" s="1"/>
  <c r="G324" i="2" s="1"/>
  <c r="F327" i="2"/>
  <c r="F326" i="2" s="1"/>
  <c r="F325" i="2" s="1"/>
  <c r="F324" i="2" s="1"/>
  <c r="G322" i="2"/>
  <c r="F322" i="2"/>
  <c r="G320" i="2"/>
  <c r="F320" i="2"/>
  <c r="G315" i="2"/>
  <c r="G314" i="2" s="1"/>
  <c r="G313" i="2" s="1"/>
  <c r="G312" i="2" s="1"/>
  <c r="F315" i="2"/>
  <c r="F314" i="2" s="1"/>
  <c r="F313" i="2" s="1"/>
  <c r="F312" i="2" s="1"/>
  <c r="G309" i="2"/>
  <c r="G308" i="2" s="1"/>
  <c r="G307" i="2" s="1"/>
  <c r="G296" i="2"/>
  <c r="G295" i="2" s="1"/>
  <c r="G294" i="2" s="1"/>
  <c r="G293" i="2" s="1"/>
  <c r="G292" i="2" s="1"/>
  <c r="G290" i="2"/>
  <c r="G287" i="2" s="1"/>
  <c r="F290" i="2"/>
  <c r="F287" i="2" s="1"/>
  <c r="G285" i="2"/>
  <c r="G284" i="2" s="1"/>
  <c r="F285" i="2"/>
  <c r="F284" i="2" s="1"/>
  <c r="G272" i="2"/>
  <c r="G265" i="2" s="1"/>
  <c r="F272" i="2"/>
  <c r="F265" i="2" s="1"/>
  <c r="G263" i="2"/>
  <c r="F263" i="2"/>
  <c r="G261" i="2"/>
  <c r="F261" i="2"/>
  <c r="G259" i="2"/>
  <c r="F259" i="2"/>
  <c r="G257" i="2"/>
  <c r="F257" i="2"/>
  <c r="G255" i="2"/>
  <c r="F255" i="2"/>
  <c r="G253" i="2"/>
  <c r="F253" i="2"/>
  <c r="G248" i="2"/>
  <c r="F248" i="2"/>
  <c r="G246" i="2"/>
  <c r="F246" i="2"/>
  <c r="G244" i="2"/>
  <c r="F244" i="2"/>
  <c r="G238" i="2"/>
  <c r="G231" i="2" s="1"/>
  <c r="F238" i="2"/>
  <c r="F231" i="2" s="1"/>
  <c r="G225" i="2"/>
  <c r="F225" i="2"/>
  <c r="G223" i="2"/>
  <c r="F223" i="2"/>
  <c r="G221" i="2"/>
  <c r="F221" i="2"/>
  <c r="G219" i="2"/>
  <c r="F219" i="2"/>
  <c r="G216" i="2"/>
  <c r="G214" i="2"/>
  <c r="F214" i="2"/>
  <c r="F213" i="2" s="1"/>
  <c r="G208" i="2"/>
  <c r="G207" i="2" s="1"/>
  <c r="F208" i="2"/>
  <c r="F207" i="2" s="1"/>
  <c r="G203" i="2"/>
  <c r="F203" i="2"/>
  <c r="G201" i="2"/>
  <c r="F201" i="2"/>
  <c r="G192" i="2"/>
  <c r="G191" i="2" s="1"/>
  <c r="F192" i="2"/>
  <c r="F191" i="2" s="1"/>
  <c r="G186" i="2"/>
  <c r="F186" i="2"/>
  <c r="G180" i="2"/>
  <c r="G177" i="2" s="1"/>
  <c r="F180" i="2"/>
  <c r="F177" i="2" s="1"/>
  <c r="G175" i="2"/>
  <c r="G172" i="2" s="1"/>
  <c r="F175" i="2"/>
  <c r="F172" i="2" s="1"/>
  <c r="G170" i="2"/>
  <c r="F170" i="2"/>
  <c r="G168" i="2"/>
  <c r="F168" i="2"/>
  <c r="G166" i="2"/>
  <c r="F166" i="2"/>
  <c r="G164" i="2"/>
  <c r="F164" i="2"/>
  <c r="G156" i="2"/>
  <c r="G155" i="2" s="1"/>
  <c r="F156" i="2"/>
  <c r="F155" i="2" s="1"/>
  <c r="G135" i="2"/>
  <c r="G134" i="2" s="1"/>
  <c r="F135" i="2"/>
  <c r="F134" i="2" s="1"/>
  <c r="G132" i="2"/>
  <c r="F132" i="2"/>
  <c r="G130" i="2"/>
  <c r="F130" i="2"/>
  <c r="G128" i="2"/>
  <c r="F128" i="2"/>
  <c r="G126" i="2"/>
  <c r="G124" i="2"/>
  <c r="F124" i="2"/>
  <c r="G120" i="2"/>
  <c r="G119" i="2" s="1"/>
  <c r="G118" i="2" s="1"/>
  <c r="F120" i="2"/>
  <c r="F119" i="2" s="1"/>
  <c r="F118" i="2" s="1"/>
  <c r="G97" i="2"/>
  <c r="G96" i="2" s="1"/>
  <c r="G95" i="2" s="1"/>
  <c r="G94" i="2" s="1"/>
  <c r="F97" i="2"/>
  <c r="F96" i="2" s="1"/>
  <c r="F95" i="2" s="1"/>
  <c r="F94" i="2" s="1"/>
  <c r="G144" i="2"/>
  <c r="G143" i="2" s="1"/>
  <c r="F144" i="2"/>
  <c r="F143" i="2" s="1"/>
  <c r="G141" i="2"/>
  <c r="G140" i="2" s="1"/>
  <c r="F141" i="2"/>
  <c r="F140" i="2" s="1"/>
  <c r="G92" i="2"/>
  <c r="F92" i="2"/>
  <c r="G90" i="2"/>
  <c r="F90" i="2"/>
  <c r="G82" i="2"/>
  <c r="F82" i="2"/>
  <c r="G79" i="2"/>
  <c r="G74" i="2"/>
  <c r="F74" i="2"/>
  <c r="G72" i="2"/>
  <c r="F72" i="2"/>
  <c r="G70" i="2"/>
  <c r="F70" i="2"/>
  <c r="G64" i="2"/>
  <c r="G63" i="2" s="1"/>
  <c r="G62" i="2" s="1"/>
  <c r="G61" i="2" s="1"/>
  <c r="D56" i="5" s="1"/>
  <c r="E56" i="5"/>
  <c r="F64" i="2"/>
  <c r="F63" i="2" s="1"/>
  <c r="F62" i="2" s="1"/>
  <c r="F61" i="2" s="1"/>
  <c r="C56" i="5" s="1"/>
  <c r="G53" i="2"/>
  <c r="G52" i="2" s="1"/>
  <c r="G51" i="2" s="1"/>
  <c r="G50" i="2" s="1"/>
  <c r="G49" i="2" s="1"/>
  <c r="D40" i="5" s="1"/>
  <c r="E40" i="5"/>
  <c r="F53" i="2"/>
  <c r="F52" i="2" s="1"/>
  <c r="F51" i="2" s="1"/>
  <c r="F50" i="2" s="1"/>
  <c r="F49" i="2" s="1"/>
  <c r="C40" i="5" s="1"/>
  <c r="G43" i="2"/>
  <c r="G42" i="2" s="1"/>
  <c r="G39" i="2"/>
  <c r="G38" i="2" s="1"/>
  <c r="G37" i="2" s="1"/>
  <c r="G33" i="2"/>
  <c r="G32" i="2" s="1"/>
  <c r="G31" i="2" s="1"/>
  <c r="G30" i="2" s="1"/>
  <c r="G29" i="2" s="1"/>
  <c r="E20" i="5"/>
  <c r="F33" i="2"/>
  <c r="F32" i="2" s="1"/>
  <c r="F31" i="2" s="1"/>
  <c r="F30" i="2" s="1"/>
  <c r="G218" i="2" l="1"/>
  <c r="F218" i="2"/>
  <c r="G198" i="2"/>
  <c r="F198" i="2"/>
  <c r="G388" i="2"/>
  <c r="D20" i="5"/>
  <c r="F29" i="2"/>
  <c r="C20" i="5" s="1"/>
  <c r="G250" i="2"/>
  <c r="F250" i="2"/>
  <c r="F123" i="2"/>
  <c r="F122" i="2" s="1"/>
  <c r="F112" i="2" s="1"/>
  <c r="G547" i="2"/>
  <c r="G546" i="2" s="1"/>
  <c r="F547" i="2"/>
  <c r="F546" i="2" s="1"/>
  <c r="F521" i="2"/>
  <c r="F520" i="2" s="1"/>
  <c r="G521" i="2"/>
  <c r="G520" i="2" s="1"/>
  <c r="G78" i="2"/>
  <c r="G77" i="2" s="1"/>
  <c r="F332" i="2"/>
  <c r="F331" i="2" s="1"/>
  <c r="G499" i="2"/>
  <c r="G332" i="2"/>
  <c r="G183" i="2"/>
  <c r="G182" i="2" s="1"/>
  <c r="F183" i="2"/>
  <c r="F182" i="2" s="1"/>
  <c r="G351" i="2"/>
  <c r="G350" i="2" s="1"/>
  <c r="F351" i="2"/>
  <c r="F350" i="2" s="1"/>
  <c r="F243" i="2"/>
  <c r="G243" i="2"/>
  <c r="G206" i="2"/>
  <c r="G205" i="2" s="1"/>
  <c r="G306" i="2"/>
  <c r="G305" i="2" s="1"/>
  <c r="D441" i="5" s="1"/>
  <c r="G319" i="2"/>
  <c r="G318" i="2" s="1"/>
  <c r="G317" i="2" s="1"/>
  <c r="G311" i="2" s="1"/>
  <c r="F319" i="2"/>
  <c r="F318" i="2" s="1"/>
  <c r="F317" i="2" s="1"/>
  <c r="F311" i="2" s="1"/>
  <c r="E441" i="5"/>
  <c r="G213" i="2"/>
  <c r="G190" i="2"/>
  <c r="G189" i="2" s="1"/>
  <c r="G188" i="2" s="1"/>
  <c r="E219" i="5"/>
  <c r="F190" i="2"/>
  <c r="F189" i="2" s="1"/>
  <c r="F188" i="2" s="1"/>
  <c r="G139" i="2"/>
  <c r="G138" i="2" s="1"/>
  <c r="G137" i="2" s="1"/>
  <c r="D166" i="5" s="1"/>
  <c r="G123" i="2"/>
  <c r="G122" i="2" s="1"/>
  <c r="E145" i="5"/>
  <c r="F139" i="2"/>
  <c r="F138" i="2" s="1"/>
  <c r="F137" i="2" s="1"/>
  <c r="C166" i="5" s="1"/>
  <c r="E26" i="5"/>
  <c r="G36" i="2"/>
  <c r="G35" i="2" s="1"/>
  <c r="D26" i="5" s="1"/>
  <c r="G89" i="2"/>
  <c r="G88" i="2" s="1"/>
  <c r="F89" i="2"/>
  <c r="F88" i="2" s="1"/>
  <c r="F410" i="2"/>
  <c r="G519" i="2" l="1"/>
  <c r="D219" i="5" s="1"/>
  <c r="G512" i="2"/>
  <c r="F519" i="2"/>
  <c r="C219" i="5" s="1"/>
  <c r="F512" i="2"/>
  <c r="G112" i="2"/>
  <c r="G111" i="2" s="1"/>
  <c r="D145" i="5" s="1"/>
  <c r="F111" i="2"/>
  <c r="C145" i="5" s="1"/>
  <c r="G331" i="2"/>
  <c r="G330" i="2" s="1"/>
  <c r="G329" i="2" s="1"/>
  <c r="D478" i="5" s="1"/>
  <c r="F330" i="2"/>
  <c r="G76" i="2"/>
  <c r="F329" i="2" l="1"/>
  <c r="C478" i="5" s="1"/>
  <c r="F504" i="2"/>
  <c r="F503" i="2" s="1"/>
  <c r="F634" i="2"/>
  <c r="F637" i="2"/>
  <c r="F459" i="2"/>
  <c r="F456" i="2" s="1"/>
  <c r="F439" i="2"/>
  <c r="F436" i="2" s="1"/>
  <c r="F419" i="2"/>
  <c r="F417" i="2"/>
  <c r="F396" i="2"/>
  <c r="F392" i="2"/>
  <c r="F376" i="2"/>
  <c r="F373" i="2" s="1"/>
  <c r="F389" i="2" l="1"/>
  <c r="F633" i="2"/>
  <c r="F414" i="2"/>
  <c r="F502" i="2"/>
  <c r="F501" i="2" s="1"/>
  <c r="F500" i="2" s="1"/>
  <c r="F455" i="2"/>
  <c r="F388" i="2" l="1"/>
  <c r="F387" i="2" s="1"/>
  <c r="F386" i="2" s="1"/>
  <c r="C517" i="5"/>
  <c r="F499" i="2"/>
  <c r="F641" i="2"/>
  <c r="G631" i="2"/>
  <c r="G630" i="2" s="1"/>
  <c r="G619" i="2" s="1"/>
  <c r="G614" i="2"/>
  <c r="G613" i="2" s="1"/>
  <c r="G612" i="2" s="1"/>
  <c r="E433" i="5"/>
  <c r="F614" i="2"/>
  <c r="F613" i="2" s="1"/>
  <c r="F612" i="2" s="1"/>
  <c r="G532" i="2"/>
  <c r="G531" i="2" s="1"/>
  <c r="G530" i="2" s="1"/>
  <c r="F532" i="2"/>
  <c r="F531" i="2" s="1"/>
  <c r="F530" i="2" s="1"/>
  <c r="G483" i="2"/>
  <c r="G482" i="2" s="1"/>
  <c r="G481" i="2" s="1"/>
  <c r="F483" i="2"/>
  <c r="F482" i="2" s="1"/>
  <c r="F481" i="2" s="1"/>
  <c r="F473" i="2"/>
  <c r="G472" i="2"/>
  <c r="G471" i="2" s="1"/>
  <c r="G470" i="2" s="1"/>
  <c r="D408" i="5" s="1"/>
  <c r="E408" i="5"/>
  <c r="F435" i="2"/>
  <c r="F434" i="2" s="1"/>
  <c r="F433" i="2" s="1"/>
  <c r="G434" i="2"/>
  <c r="G433" i="2" s="1"/>
  <c r="D433" i="5" l="1"/>
  <c r="G572" i="2"/>
  <c r="G511" i="2" s="1"/>
  <c r="C433" i="5"/>
  <c r="F572" i="2"/>
  <c r="F632" i="2"/>
  <c r="F631" i="2" s="1"/>
  <c r="F630" i="2" s="1"/>
  <c r="F619" i="2" s="1"/>
  <c r="C357" i="5"/>
  <c r="D357" i="5"/>
  <c r="D492" i="5"/>
  <c r="D490" i="5" s="1"/>
  <c r="E492" i="5"/>
  <c r="E490" i="5" s="1"/>
  <c r="E357" i="5"/>
  <c r="F472" i="2"/>
  <c r="F471" i="2" s="1"/>
  <c r="F470" i="2" s="1"/>
  <c r="C408" i="5" s="1"/>
  <c r="G387" i="2"/>
  <c r="G386" i="2" s="1"/>
  <c r="D331" i="5" s="1"/>
  <c r="D420" i="5"/>
  <c r="E420" i="5"/>
  <c r="E419" i="5" s="1"/>
  <c r="G454" i="2"/>
  <c r="G453" i="2" s="1"/>
  <c r="D378" i="5" s="1"/>
  <c r="E378" i="5"/>
  <c r="F454" i="2"/>
  <c r="F453" i="2" s="1"/>
  <c r="C378" i="5" s="1"/>
  <c r="E331" i="5"/>
  <c r="C331" i="5"/>
  <c r="G372" i="2"/>
  <c r="G371" i="2" s="1"/>
  <c r="G370" i="2" s="1"/>
  <c r="D319" i="5" s="1"/>
  <c r="E319" i="5"/>
  <c r="F372" i="2"/>
  <c r="F371" i="2" s="1"/>
  <c r="F370" i="2" s="1"/>
  <c r="C319" i="5" s="1"/>
  <c r="G349" i="2"/>
  <c r="G348" i="2" s="1"/>
  <c r="F349" i="2"/>
  <c r="F348" i="2" s="1"/>
  <c r="C447" i="5"/>
  <c r="F309" i="2"/>
  <c r="F308" i="2" s="1"/>
  <c r="F307" i="2" s="1"/>
  <c r="D312" i="5"/>
  <c r="E312" i="5"/>
  <c r="F296" i="2"/>
  <c r="F295" i="2" s="1"/>
  <c r="F294" i="2" s="1"/>
  <c r="F293" i="2" s="1"/>
  <c r="G283" i="2"/>
  <c r="G282" i="2" s="1"/>
  <c r="F283" i="2"/>
  <c r="F282" i="2" s="1"/>
  <c r="G212" i="2"/>
  <c r="G211" i="2" s="1"/>
  <c r="G210" i="2" s="1"/>
  <c r="D252" i="5" s="1"/>
  <c r="E252" i="5"/>
  <c r="F212" i="2"/>
  <c r="F211" i="2" s="1"/>
  <c r="F210" i="2" s="1"/>
  <c r="C252" i="5" s="1"/>
  <c r="F206" i="2"/>
  <c r="F205" i="2" s="1"/>
  <c r="G197" i="2"/>
  <c r="G196" i="2" s="1"/>
  <c r="G195" i="2" s="1"/>
  <c r="D235" i="5" s="1"/>
  <c r="E235" i="5"/>
  <c r="F197" i="2"/>
  <c r="F196" i="2" s="1"/>
  <c r="F163" i="2"/>
  <c r="F162" i="2" s="1"/>
  <c r="G163" i="2"/>
  <c r="G154" i="2"/>
  <c r="G153" i="2" s="1"/>
  <c r="G152" i="2" s="1"/>
  <c r="E182" i="5"/>
  <c r="F154" i="2"/>
  <c r="F153" i="2" s="1"/>
  <c r="F152" i="2" s="1"/>
  <c r="G107" i="2"/>
  <c r="G106" i="2" s="1"/>
  <c r="G105" i="2" s="1"/>
  <c r="G104" i="2" s="1"/>
  <c r="G103" i="2" s="1"/>
  <c r="E132" i="5"/>
  <c r="E131" i="5" s="1"/>
  <c r="F107" i="2"/>
  <c r="F106" i="2" s="1"/>
  <c r="F105" i="2" s="1"/>
  <c r="F104" i="2" s="1"/>
  <c r="F103" i="2" s="1"/>
  <c r="F79" i="2"/>
  <c r="F78" i="2" s="1"/>
  <c r="G69" i="2"/>
  <c r="F69" i="2"/>
  <c r="F68" i="2" s="1"/>
  <c r="F67" i="2" s="1"/>
  <c r="F43" i="2"/>
  <c r="F42" i="2" s="1"/>
  <c r="F39" i="2"/>
  <c r="F38" i="2" s="1"/>
  <c r="F37" i="2" s="1"/>
  <c r="F23" i="2"/>
  <c r="F22" i="2" s="1"/>
  <c r="F21" i="2" s="1"/>
  <c r="F20" i="2" s="1"/>
  <c r="G23" i="2"/>
  <c r="G22" i="2" s="1"/>
  <c r="G21" i="2" s="1"/>
  <c r="G20" i="2" s="1"/>
  <c r="F511" i="2" l="1"/>
  <c r="D419" i="5"/>
  <c r="F292" i="2"/>
  <c r="C312" i="5" s="1"/>
  <c r="D132" i="5"/>
  <c r="D131" i="5" s="1"/>
  <c r="C132" i="5"/>
  <c r="C131" i="5" s="1"/>
  <c r="D182" i="5"/>
  <c r="C182" i="5"/>
  <c r="F77" i="2"/>
  <c r="F76" i="2" s="1"/>
  <c r="F66" i="2" s="1"/>
  <c r="G68" i="2"/>
  <c r="G67" i="2" s="1"/>
  <c r="D318" i="5"/>
  <c r="C492" i="5"/>
  <c r="C490" i="5" s="1"/>
  <c r="F347" i="2"/>
  <c r="C524" i="5"/>
  <c r="C523" i="5" s="1"/>
  <c r="G19" i="2"/>
  <c r="G18" i="2" s="1"/>
  <c r="D46" i="5"/>
  <c r="G304" i="2"/>
  <c r="D447" i="5"/>
  <c r="D440" i="5" s="1"/>
  <c r="C420" i="5"/>
  <c r="C419" i="5" s="1"/>
  <c r="E318" i="5"/>
  <c r="C318" i="5"/>
  <c r="E524" i="5"/>
  <c r="E523" i="5" s="1"/>
  <c r="F19" i="2"/>
  <c r="F18" i="2" s="1"/>
  <c r="C46" i="5"/>
  <c r="E46" i="5"/>
  <c r="E447" i="5"/>
  <c r="E440" i="5" s="1"/>
  <c r="G347" i="2"/>
  <c r="D524" i="5"/>
  <c r="D523" i="5" s="1"/>
  <c r="F306" i="2"/>
  <c r="F305" i="2" s="1"/>
  <c r="F195" i="2"/>
  <c r="C235" i="5" s="1"/>
  <c r="F36" i="2"/>
  <c r="F35" i="2" s="1"/>
  <c r="G369" i="2"/>
  <c r="G361" i="2" s="1"/>
  <c r="F369" i="2"/>
  <c r="F361" i="2" s="1"/>
  <c r="G242" i="2"/>
  <c r="G241" i="2" s="1"/>
  <c r="G240" i="2" s="1"/>
  <c r="D272" i="5" s="1"/>
  <c r="F242" i="2"/>
  <c r="F241" i="2" s="1"/>
  <c r="F240" i="2" s="1"/>
  <c r="C272" i="5" s="1"/>
  <c r="F161" i="2"/>
  <c r="G162" i="2"/>
  <c r="G161" i="2" s="1"/>
  <c r="G66" i="2" l="1"/>
  <c r="D61" i="5" s="1"/>
  <c r="D19" i="5" s="1"/>
  <c r="C26" i="5"/>
  <c r="F28" i="2"/>
  <c r="D234" i="5"/>
  <c r="E61" i="5"/>
  <c r="E19" i="5" s="1"/>
  <c r="F304" i="2"/>
  <c r="C441" i="5"/>
  <c r="C440" i="5" s="1"/>
  <c r="C234" i="5"/>
  <c r="G194" i="2"/>
  <c r="G160" i="2"/>
  <c r="G151" i="2" s="1"/>
  <c r="F160" i="2"/>
  <c r="F151" i="2" s="1"/>
  <c r="F194" i="2"/>
  <c r="G28" i="2" l="1"/>
  <c r="G27" i="2" s="1"/>
  <c r="G17" i="2" s="1"/>
  <c r="F27" i="2"/>
  <c r="C61" i="5"/>
  <c r="C19" i="5" s="1"/>
  <c r="E188" i="5"/>
  <c r="E167" i="5" s="1"/>
  <c r="D188" i="5"/>
  <c r="C188" i="5"/>
  <c r="C167" i="5" s="1"/>
  <c r="E234" i="5"/>
  <c r="D167" i="5" l="1"/>
  <c r="D18" i="5" s="1"/>
  <c r="E18" i="5"/>
  <c r="C18" i="5"/>
  <c r="F17" i="2"/>
</calcChain>
</file>

<file path=xl/sharedStrings.xml><?xml version="1.0" encoding="utf-8"?>
<sst xmlns="http://schemas.openxmlformats.org/spreadsheetml/2006/main" count="7010" uniqueCount="836">
  <si>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</si>
  <si>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</si>
  <si>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</si>
  <si>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</si>
  <si>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</si>
  <si>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</si>
  <si>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</si>
  <si>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</si>
  <si>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</si>
  <si>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</si>
  <si>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</si>
  <si>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</si>
  <si>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</si>
  <si>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</si>
  <si>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</si>
  <si>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</si>
  <si>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</si>
  <si>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</si>
  <si>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</si>
  <si>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</si>
  <si>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</si>
  <si>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</si>
  <si>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</si>
  <si>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</si>
  <si>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</si>
  <si>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</si>
  <si>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</si>
  <si>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</si>
  <si>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</si>
  <si>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</si>
  <si>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</si>
  <si>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</si>
  <si>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</si>
  <si>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</si>
  <si>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</si>
  <si>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</si>
  <si>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</si>
  <si>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</si>
  <si>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</si>
  <si>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</si>
  <si>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</si>
  <si>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</si>
  <si>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</si>
  <si>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</si>
  <si>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</si>
  <si>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</si>
  <si>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</si>
  <si>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</si>
  <si>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</si>
  <si>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</si>
  <si>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</si>
  <si>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</si>
  <si>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</si>
  <si>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</si>
  <si>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</si>
  <si>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</si>
  <si>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</si>
  <si>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</si>
  <si>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</si>
  <si>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</si>
  <si>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</si>
  <si>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</si>
  <si>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</si>
  <si>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</si>
  <si>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</si>
  <si>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</si>
  <si>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</si>
  <si>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</si>
  <si>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</si>
  <si>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</si>
  <si>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</si>
  <si>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</si>
  <si>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</si>
  <si>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</si>
  <si>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</si>
  <si>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</si>
  <si>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</si>
  <si>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</si>
  <si>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</si>
  <si>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</si>
  <si>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</si>
  <si>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</si>
  <si>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</si>
  <si>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</si>
  <si>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</si>
  <si>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</si>
  <si>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</si>
  <si>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</si>
  <si>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</si>
  <si>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</si>
  <si>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</si>
  <si>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</si>
  <si>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</si>
  <si>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</si>
  <si>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</si>
  <si>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</si>
  <si>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</si>
  <si>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</si>
  <si>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</si>
  <si>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</si>
  <si>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</si>
  <si>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</si>
  <si>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</si>
  <si>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</si>
  <si>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</si>
  <si>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</si>
  <si>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</si>
  <si>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</si>
  <si>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</si>
  <si>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</si>
  <si>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</si>
  <si>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</si>
  <si>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</si>
  <si>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</si>
  <si>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</si>
  <si>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</si>
  <si>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</si>
  <si>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</si>
  <si>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</si>
  <si>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</si>
  <si>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</si>
  <si>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</si>
  <si>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</si>
  <si>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</si>
  <si>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</si>
  <si>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</si>
  <si>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</si>
  <si>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</si>
  <si>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</si>
  <si>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</si>
  <si>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</si>
  <si>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</si>
  <si>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</si>
  <si>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</si>
  <si>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</si>
  <si>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</si>
  <si>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</si>
  <si>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</si>
  <si>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</si>
  <si>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</si>
  <si>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</si>
  <si>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</si>
  <si>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</si>
  <si>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</si>
  <si>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</si>
  <si>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</si>
  <si>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</si>
  <si>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</si>
  <si>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</si>
  <si>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</si>
  <si>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</si>
  <si>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</si>
  <si>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</si>
  <si>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</si>
  <si>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</si>
  <si>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</si>
  <si>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</si>
  <si>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</si>
  <si>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</si>
  <si>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</si>
  <si>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</si>
  <si>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</si>
  <si>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</si>
  <si>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</si>
  <si>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</si>
  <si>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</si>
  <si>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</si>
  <si>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</si>
  <si>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</si>
  <si>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</si>
  <si>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</si>
  <si>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</si>
  <si>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</si>
  <si>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</si>
  <si>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</si>
  <si>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</si>
  <si>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</si>
  <si>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</si>
  <si>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</si>
  <si>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</si>
  <si>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</si>
  <si>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</si>
  <si>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</si>
  <si>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</si>
  <si>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</si>
  <si>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</si>
  <si>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</si>
  <si>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</si>
  <si>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</si>
  <si>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</si>
  <si>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</si>
  <si>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</si>
  <si>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</si>
  <si>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</si>
  <si>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</si>
  <si>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</si>
  <si>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</si>
  <si>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</si>
  <si>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</si>
  <si>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</si>
  <si>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</si>
  <si>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</si>
  <si>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</si>
  <si>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</si>
  <si>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</si>
  <si>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</si>
  <si>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</si>
  <si>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</si>
  <si>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</si>
  <si>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</si>
  <si>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</si>
  <si>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</si>
  <si>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</si>
  <si>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</si>
  <si>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</si>
  <si>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</si>
  <si>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</si>
  <si>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</si>
  <si>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</si>
  <si>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</si>
  <si>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</si>
  <si>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</si>
  <si>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</si>
  <si>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</si>
  <si>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</si>
  <si>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</si>
  <si>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</si>
  <si>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</si>
  <si>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</si>
  <si>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</si>
  <si>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</si>
  <si>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</si>
  <si>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</si>
  <si>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</si>
  <si>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</si>
  <si>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</si>
  <si>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</si>
  <si>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</si>
  <si>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</si>
  <si>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</si>
  <si>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</si>
  <si>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</si>
  <si>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</si>
  <si>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</si>
  <si>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</si>
  <si>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</si>
  <si>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</si>
  <si>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</si>
  <si>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</si>
  <si>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</si>
  <si>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</si>
  <si>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</si>
  <si>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</si>
  <si>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</si>
  <si>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</si>
  <si>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</si>
  <si>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</si>
  <si>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</si>
  <si>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</si>
  <si>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</si>
  <si>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</si>
  <si>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</si>
  <si>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</si>
  <si>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</si>
  <si>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</si>
  <si>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</si>
  <si>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</si>
  <si>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</si>
  <si>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</si>
  <si>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</si>
  <si>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</si>
  <si>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</si>
  <si>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</si>
  <si>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</si>
  <si>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</si>
  <si>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</si>
  <si>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</si>
  <si>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</si>
  <si>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</si>
  <si>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</si>
  <si>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</si>
  <si>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</si>
  <si>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</si>
  <si>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</si>
  <si>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</si>
  <si>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</si>
  <si>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</si>
  <si>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</si>
  <si>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</si>
  <si>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</si>
  <si>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</si>
  <si>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</si>
  <si>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</si>
  <si>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</si>
  <si>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</si>
  <si>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</si>
  <si>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</si>
  <si>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</si>
  <si>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</si>
  <si>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</si>
  <si>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</si>
  <si>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</si>
  <si>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</si>
  <si>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</si>
  <si>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</si>
  <si>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</si>
  <si>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</si>
  <si>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</si>
  <si>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</si>
  <si>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</si>
  <si>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</si>
  <si>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</si>
  <si>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</si>
  <si>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</si>
  <si>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</si>
  <si>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</si>
  <si>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</si>
  <si>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</si>
  <si>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</si>
  <si>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</si>
  <si>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</si>
  <si>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</si>
  <si>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</si>
  <si>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</si>
  <si>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</si>
  <si>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</si>
  <si>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</si>
  <si>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</si>
  <si>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</si>
  <si>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</si>
  <si>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</si>
  <si>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</si>
  <si>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</si>
  <si>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</si>
  <si>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</si>
  <si>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</si>
  <si>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</si>
  <si>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</si>
  <si>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</si>
  <si>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</si>
  <si>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</si>
  <si>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</si>
  <si>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</si>
  <si>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</si>
  <si>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</si>
  <si>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</si>
  <si>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</si>
  <si>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</si>
  <si>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</si>
  <si>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</si>
  <si>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</si>
  <si>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</si>
  <si>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</si>
  <si>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</si>
  <si>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</si>
  <si>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</si>
  <si>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</si>
  <si>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</si>
  <si>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</si>
  <si>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</si>
  <si>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</si>
  <si>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</si>
  <si>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</si>
  <si>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</si>
  <si>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</si>
  <si>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</si>
  <si>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</si>
  <si>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</si>
  <si>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</si>
  <si>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</si>
  <si>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</si>
  <si>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</si>
  <si>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</si>
  <si>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</si>
  <si>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</si>
  <si>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</si>
  <si>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</si>
  <si>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</si>
  <si>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</si>
  <si>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</si>
  <si>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</si>
  <si>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</si>
  <si>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</si>
  <si>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</si>
  <si>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</si>
  <si>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</si>
  <si>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</si>
  <si>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</si>
  <si>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</si>
  <si>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</si>
  <si>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</si>
  <si>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</si>
  <si>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</si>
  <si>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</si>
  <si>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</si>
  <si>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</si>
  <si>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</si>
  <si>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</si>
  <si>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</si>
  <si>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</si>
  <si>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</si>
  <si>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</si>
  <si>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</si>
  <si>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</si>
  <si>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</si>
  <si>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</si>
  <si>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</si>
  <si>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</si>
  <si>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</si>
  <si>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</si>
  <si>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</si>
  <si>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</si>
  <si>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</si>
  <si>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</si>
  <si>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</si>
  <si>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</si>
  <si>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</si>
  <si>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</si>
  <si>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</si>
  <si>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</si>
  <si>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</si>
  <si>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</si>
  <si>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</si>
  <si>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</si>
  <si>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</si>
  <si>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</si>
  <si>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</si>
  <si>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</si>
  <si>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</si>
  <si>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</si>
  <si>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</si>
  <si>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</si>
  <si>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</si>
  <si>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</si>
  <si>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</si>
  <si>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</si>
  <si>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</si>
  <si>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</si>
  <si>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</si>
  <si>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</si>
  <si>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</si>
  <si>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</si>
  <si>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</si>
  <si>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</si>
  <si>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</si>
  <si>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</si>
  <si>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</si>
  <si>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</si>
  <si>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</si>
  <si>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</si>
  <si>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</si>
  <si>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</si>
  <si>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</si>
  <si>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</si>
  <si>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</si>
  <si>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</si>
  <si>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</si>
  <si>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</si>
  <si>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</si>
  <si>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</si>
  <si>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</si>
  <si>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</si>
  <si>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</si>
  <si>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</si>
  <si>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</si>
  <si>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</si>
  <si>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</si>
  <si>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</si>
  <si>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</si>
  <si>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</si>
  <si>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</si>
  <si>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</si>
  <si>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</si>
  <si>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</si>
  <si>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</si>
  <si>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</si>
  <si>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</si>
  <si>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</si>
  <si>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</si>
  <si>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</si>
  <si>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</si>
  <si>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</si>
  <si>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</si>
  <si>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</si>
  <si>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</si>
  <si>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</si>
  <si>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</si>
  <si>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</si>
  <si>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</si>
  <si>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</si>
  <si>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</si>
  <si>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</si>
  <si>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</si>
  <si>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</si>
  <si>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</si>
  <si>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</si>
  <si>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</si>
  <si>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</si>
  <si>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</si>
  <si>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</si>
  <si>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</si>
  <si>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</si>
  <si>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</si>
  <si>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</si>
  <si>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</si>
  <si>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</si>
  <si>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</si>
  <si>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</si>
  <si>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</si>
  <si>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</si>
  <si>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</si>
  <si>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</si>
  <si>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</si>
  <si>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</si>
  <si>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</si>
  <si>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</si>
  <si>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</si>
  <si>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</si>
  <si>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</si>
  <si>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</si>
  <si>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</si>
  <si>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</si>
  <si>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</si>
  <si>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</si>
  <si>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</si>
  <si>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</si>
  <si>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</si>
  <si>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</si>
  <si>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</si>
  <si>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</si>
  <si>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</si>
  <si>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</si>
  <si>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</si>
  <si>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</si>
  <si>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</si>
  <si>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</si>
  <si>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</si>
  <si>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</si>
  <si>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</si>
  <si>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</si>
  <si>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</si>
  <si>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</si>
  <si>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</si>
  <si>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</si>
  <si>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</si>
  <si>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</si>
  <si>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</si>
  <si>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</si>
  <si>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</si>
  <si>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</si>
  <si>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</si>
  <si>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</si>
  <si>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</si>
  <si>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</si>
  <si>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</si>
  <si>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</si>
  <si>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</si>
  <si>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</si>
  <si>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</si>
  <si>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</si>
  <si>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</si>
  <si>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</si>
  <si>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</si>
  <si>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</si>
  <si>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</si>
  <si>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</si>
  <si>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</si>
  <si>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</si>
  <si>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</si>
  <si>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</si>
  <si>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</si>
  <si>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</si>
  <si>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</si>
  <si>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</si>
  <si>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</si>
  <si>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</si>
  <si>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</si>
  <si>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</si>
  <si>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</si>
  <si>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</si>
  <si>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</si>
  <si>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</si>
  <si>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</si>
  <si>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</si>
  <si>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</si>
  <si>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</si>
  <si>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</si>
  <si>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</si>
  <si>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</si>
  <si>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</si>
  <si>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</si>
  <si>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</si>
  <si>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0720300000</t>
  </si>
  <si>
    <t xml:space="preserve"> Задача "Содействие в решении жилищных проблем малоимущих многодетных семей"</t>
  </si>
  <si>
    <t>07203S0290</t>
  </si>
  <si>
    <t>Предоставление субсидий бюджетным, автономным учреждениям и иным некоммерческим организациям</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</si>
  <si>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</si>
  <si>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</si>
  <si>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</si>
  <si>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</si>
  <si>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</si>
  <si>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</si>
  <si>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</si>
  <si>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</si>
  <si>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</si>
  <si>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</si>
  <si>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</si>
  <si>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</si>
  <si>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</si>
  <si>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</si>
  <si>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</si>
  <si>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</si>
  <si>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</si>
  <si>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</si>
  <si>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</si>
  <si>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</si>
  <si>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</si>
  <si>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</si>
  <si>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</si>
  <si>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</si>
  <si>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</si>
  <si>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</si>
  <si>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</si>
  <si>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</si>
  <si>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</si>
  <si>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</si>
  <si>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</si>
  <si>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</si>
  <si>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</si>
  <si>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</si>
  <si>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</si>
  <si>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</si>
  <si>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</si>
  <si>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</si>
  <si>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</si>
  <si>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</si>
  <si>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</si>
  <si>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</si>
  <si>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</si>
  <si>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</si>
  <si>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</si>
  <si>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</si>
  <si>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</si>
  <si>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</si>
  <si>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</si>
  <si>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</si>
  <si>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</si>
  <si>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</si>
  <si>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</si>
  <si>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</si>
  <si>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</si>
  <si>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</si>
  <si>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</si>
  <si>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</si>
  <si>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</si>
  <si>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</si>
  <si>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</si>
  <si>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</si>
  <si>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</si>
  <si>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</si>
  <si>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</si>
  <si>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</si>
  <si>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</si>
  <si>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</si>
  <si>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</si>
  <si>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</si>
  <si>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</si>
  <si>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</si>
  <si>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</si>
  <si>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</si>
  <si>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</si>
  <si>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теплоснабжающим предприятиям на возмещение затрат, связанных с подготовкой к отопительному сезону</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</si>
  <si>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</si>
  <si>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</si>
  <si>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Субсидии на укрепление материально-технической базы муниципальных организаций отдыха и оздоровления детей</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</si>
  <si>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</si>
  <si>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</si>
  <si>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</si>
  <si>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</si>
  <si>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</si>
  <si>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</si>
  <si>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</si>
  <si>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0810154690</t>
  </si>
  <si>
    <t>Осуществление органами местного самоуправления государственных полномочий по проведению Всероссийской переписи населения</t>
  </si>
  <si>
    <t>02201L3060</t>
  </si>
  <si>
    <t>Модернизация (капитальный ремонт, реконструкция) региональных и муниципальных детских школ искусств по видам искусств</t>
  </si>
  <si>
    <t>0210120040</t>
  </si>
  <si>
    <t>02102L4670</t>
  </si>
  <si>
    <t>Субсидии на приобретение специализированного автотранспорта для муниципальных учреждений культуры ( рамках национального проекта)</t>
  </si>
  <si>
    <t>031P500000</t>
  </si>
  <si>
    <t>Задача "Реализция федерального проекта "Спорт- норма жизни" национального проекта "Демография"</t>
  </si>
  <si>
    <t>Приобретение и установка плоскостных сооружений и оборудования на плоскостные спортивныесооружения на Территории Тверской области</t>
  </si>
  <si>
    <t>0107</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</si>
  <si>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</si>
  <si>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2021 год</t>
  </si>
  <si>
    <t xml:space="preserve"> 2022 год</t>
  </si>
  <si>
    <t>2023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</si>
  <si>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</si>
  <si>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 xml:space="preserve">округа на 2021 год и на плановый </t>
  </si>
  <si>
    <t>период 2022 и 2023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</si>
  <si>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2021 год и на плановый период 2022 и 2023 годов</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</si>
  <si>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</si>
  <si>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</si>
  <si>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</si>
  <si>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округа на 2021 год и на плановый</t>
  </si>
  <si>
    <t>Приложение № 6</t>
  </si>
  <si>
    <t>период 2022 и 2023 годов"</t>
  </si>
  <si>
    <t>2022 год</t>
  </si>
  <si>
    <t>Распределение бюджетных ассигнований бюджета Кашинского городского округа по разделам и подразделам классификации расходов бюджетов                                                   на 2021 год и на плановый период 2022 и 2023 годов</t>
  </si>
  <si>
    <t>Приобретение и установка плоскостных сооружений и оборудования на плоскостные спортивные сооружения за счёт средств местного бюджета</t>
  </si>
  <si>
    <t>1410200000</t>
  </si>
  <si>
    <t>Задача "Популяризация имиджа муниципального образования Кашинский городской округ Тверской области,  как зоны, благоприятной для туризма"</t>
  </si>
  <si>
    <t>1410220030</t>
  </si>
  <si>
    <t>Развитие материально-технической базы для организации работы по созданию условий для развития туристских ресурсов Кашинского городского округа</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</si>
  <si>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</si>
  <si>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</si>
  <si>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031P5S0400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</si>
  <si>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</si>
  <si>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</si>
  <si>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</si>
  <si>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</si>
  <si>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</si>
  <si>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</si>
  <si>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</si>
  <si>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 xml:space="preserve"> </t>
  </si>
  <si>
    <t>0210220040</t>
  </si>
  <si>
    <t>Подготовка проектно - сметной документации для проведения капитальных ремонтов в учреждениях культуры Кашинского городского округа</t>
  </si>
  <si>
    <t xml:space="preserve"> Расходы на реализацию Программы по поддержке местных инициатив "Благоустройство Пушкинской набережной в г. Кашин Тверской области" за счёт средств местного бюджета, поступлений от юридических лиц и вкладов граждан</t>
  </si>
  <si>
    <t>05403S9000</t>
  </si>
  <si>
    <t xml:space="preserve">   </t>
  </si>
  <si>
    <t>0830600000</t>
  </si>
  <si>
    <t>Задача "Развитие материально технической базы редакций районных и городских газет"</t>
  </si>
  <si>
    <t>08306S0490</t>
  </si>
  <si>
    <t xml:space="preserve"> Финансирование расходного обязательства на развитие материально-технической базы редакций районных и городских газет</t>
  </si>
  <si>
    <t>022A354530</t>
  </si>
  <si>
    <t>Создание виртуального концертного зала</t>
  </si>
  <si>
    <t>0210120030</t>
  </si>
  <si>
    <t xml:space="preserve"> Задача "Привлечение на территорию муниципального образования Кашинский городской округ дополнительных потоков российских и иностранных туристов"</t>
  </si>
  <si>
    <t>022A300000</t>
  </si>
  <si>
    <t>Задача "Реализация федерального проекта "Цифровая культура" в рамках национального проекта "Культура"</t>
  </si>
  <si>
    <t>0310120050</t>
  </si>
  <si>
    <t>Реализация программы "Дворовый тренер" на территории Кашинского городского округа</t>
  </si>
  <si>
    <t>1101</t>
  </si>
  <si>
    <t>0310500000</t>
  </si>
  <si>
    <t>Физическая культура</t>
  </si>
  <si>
    <t>Задача "Реализация Программы поддержки местных инициатив в Тверской области"</t>
  </si>
  <si>
    <t xml:space="preserve">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t>
  </si>
  <si>
    <t>021А120030</t>
  </si>
  <si>
    <t>0910800000</t>
  </si>
  <si>
    <t>0910820090</t>
  </si>
  <si>
    <t>Задача "Кадровое обеспечение в сфере молодежная политика на территории Кашинского городского округа"</t>
  </si>
  <si>
    <t>Развитие кадрового потенциала на территории Кашинского городского округа</t>
  </si>
  <si>
    <t>Ремонт тепловых сетей в границах Кашинского городского округа</t>
  </si>
  <si>
    <t>0510420160</t>
  </si>
  <si>
    <t>0120120050</t>
  </si>
  <si>
    <t>Разработка проекта и проверка сметной документации по обустройству плаца с асфальтовым покрытием и установкой флагштоков в общеобразовательных организациях</t>
  </si>
  <si>
    <t>0510420170</t>
  </si>
  <si>
    <t>0120120030</t>
  </si>
  <si>
    <t>Подготовка проектно - сметной документации для проведения капитальных ремонтов в общеобразовательных организациях</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</si>
  <si>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</si>
  <si>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</si>
  <si>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</si>
  <si>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</si>
  <si>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031P510400</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</si>
  <si>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</si>
  <si>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</si>
  <si>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t>
  </si>
  <si>
    <t>0210210920</t>
  </si>
  <si>
    <t>Реализация мероприятий по обращениям, поступающим к депутатам Законодательного собрания Тверской области</t>
  </si>
  <si>
    <t>0540210920</t>
  </si>
  <si>
    <t>Расходы на реализацию программ по поддержке местных инициатив "Благоустройство Пушкинской набережной в г. Кашин Тверской области" 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t>
  </si>
  <si>
    <t>0720310290</t>
  </si>
  <si>
    <t>Обеспечение мероприятий по приобретению жилых помещений для малоимущих многодетных семей за счет областного бюджета</t>
  </si>
  <si>
    <t>0810120030</t>
  </si>
  <si>
    <t>Проведение выборов в органы местного самоуправления</t>
  </si>
  <si>
    <t>Обеспечение проведения выборов и референдумов</t>
  </si>
  <si>
    <t>0120120070</t>
  </si>
  <si>
    <t>Приложение № 4</t>
  </si>
  <si>
    <t>"Приложение № 6</t>
  </si>
  <si>
    <t>".</t>
  </si>
  <si>
    <t>Приложение № 5</t>
  </si>
  <si>
    <t>к решению Кашинской городской</t>
  </si>
  <si>
    <t>"Приложение № 7</t>
  </si>
  <si>
    <t>"Приложение № 9</t>
  </si>
  <si>
    <t>"Приложение № 8</t>
  </si>
  <si>
    <t>Устройство основания и установка физкультурно-оздоровительного комплекса открытого типа (ФОКОТ) на территории МБОУ СОШ №5</t>
  </si>
  <si>
    <t>Проведение ремонтных работ городских и районных Домов культуры, библиотек и музеев муниципальных образований Тверской области</t>
  </si>
  <si>
    <t>0540320140</t>
  </si>
  <si>
    <t>Реализация Программы по поддержке местных инициатив</t>
  </si>
  <si>
    <t>Подготовка проектно-сметной документации для проведения капитального ремонта в МБУ ДОЛ "Сосновый"</t>
  </si>
  <si>
    <t>0140120030</t>
  </si>
  <si>
    <t>Расходы на реализацию Программы по поддержке местных инициатив "Благоустройство Пушкинской набережной в г. Кашин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</si>
  <si>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</si>
  <si>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013P510480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</si>
  <si>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</si>
  <si>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областного бюджета</t>
  </si>
  <si>
    <t>0110120050</t>
  </si>
  <si>
    <t xml:space="preserve">Подготовка проектно-сметной документации для проведения капитальных ремонтов </t>
  </si>
  <si>
    <t>0830610490</t>
  </si>
  <si>
    <t>Финансирование расходного обязательства на развитие материально-технической базы редакций районных и городских газет</t>
  </si>
  <si>
    <t>Думы от 24.12.2020 № 260</t>
  </si>
  <si>
    <t>Думы от 24.12.2020 №   260</t>
  </si>
  <si>
    <t>Приложение № 3</t>
  </si>
  <si>
    <t>191F220020</t>
  </si>
  <si>
    <t>Реализация мероприятий в рамках приоритетного проекта "Формирование комфортной городской среды" из средств собственников многоквартирных домов</t>
  </si>
  <si>
    <t>Приобретение и установка детского игрового комплекса за счет средств областного бюджета на реализацию мероприятий по обращениям, поступающим к депутатам Законодательного Собрания Тверской области</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</si>
  <si>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</si>
  <si>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</si>
  <si>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</si>
  <si>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0540319002</t>
  </si>
  <si>
    <t>0540319302</t>
  </si>
  <si>
    <t>05403S9002</t>
  </si>
  <si>
    <t>0310519001</t>
  </si>
  <si>
    <t>03105S9001</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</si>
  <si>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и бесплатное питание детей-инвалидов, детей с ограниченными возможностями здоровья</t>
  </si>
  <si>
    <t>0510320100</t>
  </si>
  <si>
    <t>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граждан"</t>
  </si>
  <si>
    <t>03105S9006</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</si>
  <si>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</si>
  <si>
    <t>05403S9003</t>
  </si>
  <si>
    <t>05403S9004</t>
  </si>
  <si>
    <t>Расходы на реализацию Программы по поддержке местных инициатив "Обустройство детской площадки на улице Вонжинская г.Кашин" за счет средств местного бюджета, поступлений от юридических лиц и вкладов граждан</t>
  </si>
  <si>
    <t>05403S9005</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</si>
  <si>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</si>
  <si>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</si>
  <si>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Обеспечение развития и укрепления материально-технической базы домов культуры в населенных пунктах с числом жителей до 50 тысяч человек за счёт средств местного бюджета</t>
  </si>
  <si>
    <t>021A200000</t>
  </si>
  <si>
    <t>Задача: "Реализация регионального проекта "Творческие люди" в рамках национального проекта "Культура""</t>
  </si>
  <si>
    <t>021A255194</t>
  </si>
  <si>
    <t>021A255193</t>
  </si>
  <si>
    <t>Поддержка отрасли культуры в части оказания государственной поддержки лучшим сельским учреждениям культуры</t>
  </si>
  <si>
    <t>Поддержка отрасли культуры в части оказания государственной поддержки лучшим работникам сельских учреждений культуры</t>
  </si>
  <si>
    <t xml:space="preserve">Думы от 29.12. 2021 № 334 </t>
  </si>
  <si>
    <t>Думы от  29.12.2021 №  334</t>
  </si>
  <si>
    <t xml:space="preserve">Думы от   29.12.2021 № 334  </t>
  </si>
  <si>
    <t xml:space="preserve">Думы от 29.12.2021 № 334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</si>
</sst>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1" fontId="1" fillId="0" borderId="2" xfId="24" applyNumberForma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165" fontId="9" fillId="0" borderId="4" xfId="13" applyNumberFormat="1" applyFont="1" applyFill="1" applyBorder="1" applyAlignment="1">
      <alignment horizontal="center" wrapText="1"/>
    </xf>
    <xf numFmtId="165" fontId="9" fillId="0" borderId="4" xfId="2" applyNumberFormat="1" applyFont="1" applyFill="1" applyBorder="1" applyAlignment="1" applyProtection="1">
      <alignment horizontal="center"/>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1" fontId="14" fillId="0" borderId="2" xfId="24" applyNumberFormat="1" applyFont="1" applyFill="1" applyAlignment="1" applyProtection="1">
      <alignment horizontal="center" vertical="top" shrinkToFit="1"/>
    </xf>
    <xf numFmtId="0" fontId="14" fillId="0" borderId="2" xfId="13" applyNumberFormat="1" applyFont="1" applyFill="1" applyBorder="1" applyAlignment="1" applyProtection="1">
      <alignment vertical="top" wrapText="1"/>
    </xf>
    <xf numFmtId="49" fontId="14" fillId="0" borderId="2" xfId="24" applyNumberFormat="1" applyFont="1" applyFill="1" applyAlignment="1" applyProtection="1">
      <alignment horizontal="center" vertical="top" shrinkToFit="1"/>
    </xf>
    <xf numFmtId="1" fontId="17" fillId="0" borderId="2" xfId="24" applyNumberFormat="1" applyFont="1" applyFill="1" applyAlignment="1" applyProtection="1">
      <alignment horizontal="center" vertical="top" shrinkToFit="1"/>
    </xf>
    <xf numFmtId="1" fontId="14" fillId="0" borderId="9" xfId="7" applyNumberFormat="1" applyFont="1" applyFill="1" applyBorder="1" applyProtection="1">
      <alignment horizontal="center" vertical="top" shrinkToFit="1"/>
    </xf>
    <xf numFmtId="49" fontId="14" fillId="0" borderId="9" xfId="7" applyNumberFormat="1" applyFont="1" applyFill="1" applyBorder="1" applyProtection="1">
      <alignment horizontal="center" vertical="top" shrinkToFit="1"/>
    </xf>
    <xf numFmtId="0" fontId="14" fillId="0" borderId="9" xfId="6" applyNumberFormat="1" applyFont="1" applyFill="1" applyBorder="1" applyProtection="1">
      <alignment vertical="top" wrapText="1"/>
    </xf>
    <xf numFmtId="164" fontId="14" fillId="0" borderId="9" xfId="8" applyNumberFormat="1" applyFont="1" applyFill="1" applyBorder="1" applyAlignment="1" applyProtection="1">
      <alignment horizontal="center" vertical="top" shrinkToFit="1"/>
    </xf>
    <xf numFmtId="1" fontId="14" fillId="0" borderId="4" xfId="7" applyNumberFormat="1" applyFont="1" applyFill="1" applyBorder="1" applyProtection="1">
      <alignment horizontal="center" vertical="top" shrinkToFit="1"/>
    </xf>
    <xf numFmtId="49" fontId="14" fillId="0" borderId="4" xfId="7" applyNumberFormat="1" applyFont="1" applyFill="1" applyBorder="1" applyProtection="1">
      <alignment horizontal="center" vertical="top" shrinkToFit="1"/>
    </xf>
    <xf numFmtId="0" fontId="14" fillId="0" borderId="11" xfId="6" applyNumberFormat="1" applyFont="1" applyFill="1" applyBorder="1" applyProtection="1">
      <alignment vertical="top" wrapText="1"/>
    </xf>
    <xf numFmtId="164" fontId="14" fillId="0" borderId="4" xfId="11" applyNumberFormat="1" applyFont="1" applyFill="1" applyBorder="1" applyAlignment="1" applyProtection="1">
      <alignment horizontal="center" vertical="top" shrinkToFit="1"/>
    </xf>
    <xf numFmtId="0" fontId="14" fillId="0" borderId="1" xfId="2" applyNumberFormat="1" applyFont="1" applyFill="1" applyProtection="1"/>
    <xf numFmtId="49" fontId="14" fillId="0" borderId="1" xfId="2" applyNumberFormat="1" applyFont="1" applyFill="1" applyProtection="1"/>
    <xf numFmtId="0" fontId="14" fillId="0" borderId="1" xfId="2" applyNumberFormat="1" applyFont="1" applyFill="1" applyAlignment="1" applyProtection="1">
      <alignment horizontal="center"/>
    </xf>
    <xf numFmtId="164" fontId="14" fillId="0" borderId="3" xfId="11" applyNumberFormat="1" applyFont="1" applyFill="1" applyAlignment="1" applyProtection="1">
      <alignment horizontal="right" vertical="top" shrinkToFit="1"/>
    </xf>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0" fillId="0" borderId="0" xfId="0" applyFill="1" applyAlignment="1">
      <alignment horizontal="left"/>
    </xf>
    <xf numFmtId="0" fontId="8" fillId="0" borderId="0" xfId="0" applyFont="1" applyFill="1" applyAlignment="1" applyProtection="1">
      <alignment horizontal="center"/>
      <protection locked="0"/>
    </xf>
    <xf numFmtId="0" fontId="8" fillId="0" borderId="0" xfId="0" applyFont="1" applyFill="1" applyAlignment="1" applyProtection="1">
      <alignment horizontal="left"/>
      <protection locked="0"/>
    </xf>
    <xf numFmtId="0" fontId="8" fillId="0" borderId="1" xfId="30" applyFont="1" applyFill="1" applyAlignment="1" applyProtection="1">
      <protection locked="0"/>
    </xf>
    <xf numFmtId="0" fontId="8" fillId="0" borderId="1" xfId="30" applyFont="1" applyFill="1" applyAlignment="1" applyProtection="1">
      <alignment horizontal="center" wrapText="1"/>
      <protection locked="0"/>
    </xf>
    <xf numFmtId="0" fontId="6" fillId="0" borderId="0" xfId="0" applyFont="1" applyFill="1" applyAlignment="1">
      <alignment horizontal="center" wrapText="1"/>
    </xf>
    <xf numFmtId="0" fontId="8" fillId="0" borderId="1" xfId="30" applyFont="1" applyFill="1" applyAlignment="1" applyProtection="1">
      <alignment horizontal="left"/>
      <protection locked="0"/>
    </xf>
    <xf numFmtId="0" fontId="0" fillId="0" borderId="0" xfId="0" applyFill="1" applyAlignment="1">
      <alignment horizontal="left"/>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Fill="1" applyBorder="1" applyAlignment="1"/>
    <xf numFmtId="0" fontId="9" fillId="0" borderId="7" xfId="4" applyFont="1" applyFill="1"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49" fontId="9" fillId="0" borderId="4" xfId="5" applyNumberFormat="1" applyFont="1" applyFill="1" applyBorder="1" applyAlignment="1" applyProtection="1">
      <alignment horizontal="center" vertical="center" wrapText="1"/>
    </xf>
    <xf numFmtId="0" fontId="6" fillId="0" borderId="0" xfId="0" applyFont="1" applyFill="1" applyAlignment="1">
      <alignment horizontal="center"/>
    </xf>
    <xf numFmtId="0" fontId="10" fillId="0" borderId="1" xfId="3" applyFont="1" applyFill="1" applyAlignment="1">
      <alignment horizontal="left"/>
    </xf>
    <xf numFmtId="0" fontId="8" fillId="0" borderId="1" xfId="0" applyFont="1" applyFill="1" applyBorder="1" applyAlignment="1">
      <alignment vertical="top" wrapText="1"/>
    </xf>
    <xf numFmtId="0" fontId="8" fillId="0" borderId="1" xfId="0" applyFont="1" applyFill="1" applyBorder="1" applyAlignment="1">
      <alignment vertical="top"/>
    </xf>
    <xf numFmtId="0" fontId="14" fillId="0" borderId="1" xfId="13" applyNumberFormat="1" applyFont="1" applyFill="1" applyAlignment="1" applyProtection="1">
      <alignment horizontal="right" wrapText="1"/>
    </xf>
    <xf numFmtId="0" fontId="14"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0" xfId="0" applyFont="1" applyFill="1" applyAlignment="1" applyProtection="1">
      <alignment horizontal="center"/>
      <protection locked="0"/>
    </xf>
    <xf numFmtId="0" fontId="0" fillId="0" borderId="0" xfId="0" applyFont="1" applyFill="1" applyAlignment="1">
      <alignment horizontal="center"/>
    </xf>
    <xf numFmtId="0" fontId="8" fillId="0" borderId="0" xfId="0" applyFont="1" applyFill="1" applyAlignment="1" applyProtection="1">
      <alignment horizontal="left"/>
      <protection locked="0"/>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8" fillId="0" borderId="1" xfId="30" applyFont="1" applyFill="1" applyAlignment="1" applyProtection="1">
      <protection locked="0"/>
    </xf>
    <xf numFmtId="0" fontId="12"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xf numFmtId="0" fontId="0" fillId="0" borderId="0" xfId="0" applyFill="1" applyAlignment="1">
      <alignment horizontal="center"/>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6"/>
  <sheetViews>
    <sheetView showGridLines="0" zoomScaleSheetLayoutView="100" workbookViewId="0">
      <selection activeCell="I9" sqref="I9"/>
    </sheetView>
  </sheetViews>
  <sheetFormatPr defaultColWidth="9.140625" defaultRowHeight="15" outlineLevelRow="6" x14ac:dyDescent="0.25"/>
  <cols>
    <col min="1" max="1" width="7.7109375" style="24" customWidth="1"/>
    <col min="2" max="2" width="53.85546875" style="24" customWidth="1"/>
    <col min="3" max="5" width="11.7109375" style="106" customWidth="1"/>
    <col min="6" max="6" width="9.140625" style="25" customWidth="1"/>
    <col min="7" max="16384" width="9.140625" style="25"/>
  </cols>
  <sheetData>
    <row r="1" spans="1:6" x14ac:dyDescent="0.25">
      <c r="C1" s="112" t="s">
        <v>802</v>
      </c>
      <c r="D1" s="113"/>
      <c r="E1" s="113"/>
    </row>
    <row r="2" spans="1:6" x14ac:dyDescent="0.25">
      <c r="C2" s="114" t="s">
        <v>557</v>
      </c>
      <c r="D2" s="115"/>
      <c r="E2" s="115"/>
    </row>
    <row r="3" spans="1:6" x14ac:dyDescent="0.25">
      <c r="C3" s="114" t="s">
        <v>833</v>
      </c>
      <c r="D3" s="115"/>
      <c r="E3" s="115"/>
    </row>
    <row r="5" spans="1:6" x14ac:dyDescent="0.25">
      <c r="C5" s="120" t="s">
        <v>778</v>
      </c>
      <c r="D5" s="120"/>
      <c r="E5" s="120"/>
    </row>
    <row r="6" spans="1:6" x14ac:dyDescent="0.25">
      <c r="C6" s="114" t="s">
        <v>557</v>
      </c>
      <c r="D6" s="114"/>
      <c r="E6" s="114"/>
    </row>
    <row r="7" spans="1:6" x14ac:dyDescent="0.25">
      <c r="C7" s="114" t="s">
        <v>800</v>
      </c>
      <c r="D7" s="114"/>
      <c r="E7" s="114"/>
    </row>
    <row r="8" spans="1:6" x14ac:dyDescent="0.25">
      <c r="C8" s="114" t="s">
        <v>703</v>
      </c>
      <c r="D8" s="115"/>
      <c r="E8" s="115"/>
    </row>
    <row r="9" spans="1:6" x14ac:dyDescent="0.25">
      <c r="C9" s="114" t="s">
        <v>704</v>
      </c>
      <c r="D9" s="115"/>
      <c r="E9" s="115"/>
    </row>
    <row r="10" spans="1:6" x14ac:dyDescent="0.25">
      <c r="C10" s="114" t="s">
        <v>706</v>
      </c>
      <c r="D10" s="115"/>
      <c r="E10" s="115"/>
    </row>
    <row r="11" spans="1:6" ht="15.75" customHeight="1" x14ac:dyDescent="0.25">
      <c r="A11" s="121" t="s">
        <v>708</v>
      </c>
      <c r="B11" s="121"/>
      <c r="C11" s="121"/>
      <c r="D11" s="121"/>
      <c r="E11" s="121"/>
      <c r="F11" s="2"/>
    </row>
    <row r="12" spans="1:6" ht="72.75" customHeight="1" x14ac:dyDescent="0.25">
      <c r="A12" s="121"/>
      <c r="B12" s="121"/>
      <c r="C12" s="121"/>
      <c r="D12" s="121"/>
      <c r="E12" s="121"/>
      <c r="F12" s="2"/>
    </row>
    <row r="13" spans="1:6" ht="15.75" customHeight="1" x14ac:dyDescent="0.25">
      <c r="B13" s="122"/>
      <c r="C13" s="123"/>
      <c r="D13" s="123"/>
      <c r="E13" s="123"/>
      <c r="F13" s="2"/>
    </row>
    <row r="14" spans="1:6" ht="12" customHeight="1" x14ac:dyDescent="0.25">
      <c r="B14" s="116"/>
      <c r="C14" s="117"/>
      <c r="D14" s="117"/>
      <c r="E14" s="117"/>
      <c r="F14" s="2"/>
    </row>
    <row r="15" spans="1:6" ht="15" customHeight="1" x14ac:dyDescent="0.25">
      <c r="A15" s="124" t="s">
        <v>551</v>
      </c>
      <c r="B15" s="124" t="s">
        <v>554</v>
      </c>
      <c r="C15" s="126" t="s">
        <v>555</v>
      </c>
      <c r="D15" s="127"/>
      <c r="E15" s="128"/>
      <c r="F15" s="2"/>
    </row>
    <row r="16" spans="1:6" ht="42.75" customHeight="1" x14ac:dyDescent="0.25">
      <c r="A16" s="125"/>
      <c r="B16" s="125"/>
      <c r="C16" s="75" t="s">
        <v>694</v>
      </c>
      <c r="D16" s="11" t="s">
        <v>707</v>
      </c>
      <c r="E16" s="11" t="s">
        <v>696</v>
      </c>
      <c r="F16" s="2"/>
    </row>
    <row r="17" spans="1:7" ht="15.75" customHeight="1" x14ac:dyDescent="0.25">
      <c r="A17" s="69">
        <v>1</v>
      </c>
      <c r="B17" s="69">
        <v>2</v>
      </c>
      <c r="C17" s="6">
        <v>3</v>
      </c>
      <c r="D17" s="6">
        <v>4</v>
      </c>
      <c r="E17" s="6">
        <v>5</v>
      </c>
      <c r="F17" s="2"/>
    </row>
    <row r="18" spans="1:7" s="30" customFormat="1" ht="15.75" customHeight="1" x14ac:dyDescent="0.25">
      <c r="A18" s="28"/>
      <c r="B18" s="29" t="s">
        <v>566</v>
      </c>
      <c r="C18" s="7">
        <f>C19+C131+C167+C234+C318+C419+C440+C490+C523</f>
        <v>733074.3</v>
      </c>
      <c r="D18" s="7">
        <f>D19+D131+D167+D234+D318+D419+D440+D490+D523</f>
        <v>588483</v>
      </c>
      <c r="E18" s="7">
        <f>E19+E131+E167+E234+E318+E419+E440+E490+E523</f>
        <v>560096</v>
      </c>
      <c r="F18" s="16"/>
    </row>
    <row r="19" spans="1:7" s="30" customFormat="1" x14ac:dyDescent="0.25">
      <c r="A19" s="22" t="s">
        <v>1</v>
      </c>
      <c r="B19" s="23" t="s">
        <v>276</v>
      </c>
      <c r="C19" s="8">
        <f>C20+C26+C40+C46+C56+C61+C55</f>
        <v>55149.8</v>
      </c>
      <c r="D19" s="8">
        <f t="shared" ref="D19:E19" si="0">D20+D26+D40+D46+D56+D61+D55</f>
        <v>49613</v>
      </c>
      <c r="E19" s="8">
        <f t="shared" si="0"/>
        <v>49489.2</v>
      </c>
      <c r="F19" s="4"/>
    </row>
    <row r="20" spans="1:7" ht="25.5" outlineLevel="1" x14ac:dyDescent="0.25">
      <c r="A20" s="17" t="s">
        <v>12</v>
      </c>
      <c r="B20" s="19" t="s">
        <v>287</v>
      </c>
      <c r="C20" s="9">
        <f>'№ 5-8 ведомственная'!F29</f>
        <v>2856.3</v>
      </c>
      <c r="D20" s="9">
        <f>'№ 5-8 ведомственная'!G29</f>
        <v>1701.5</v>
      </c>
      <c r="E20" s="9">
        <f>'№ 5-8 ведомственная'!H29</f>
        <v>1701.5</v>
      </c>
      <c r="F20" s="2"/>
    </row>
    <row r="21" spans="1:7" ht="51" hidden="1" outlineLevel="2" x14ac:dyDescent="0.25">
      <c r="A21" s="17" t="s">
        <v>12</v>
      </c>
      <c r="B21" s="19" t="s">
        <v>288</v>
      </c>
      <c r="C21" s="9">
        <f>C22</f>
        <v>2856.3</v>
      </c>
      <c r="D21" s="9">
        <f t="shared" ref="D21:E24" si="1">D22</f>
        <v>1701.5</v>
      </c>
      <c r="E21" s="9">
        <f t="shared" si="1"/>
        <v>1701.5</v>
      </c>
      <c r="F21" s="2"/>
      <c r="G21" s="31"/>
    </row>
    <row r="22" spans="1:7" ht="25.5" hidden="1" outlineLevel="3" x14ac:dyDescent="0.25">
      <c r="A22" s="17" t="s">
        <v>12</v>
      </c>
      <c r="B22" s="19" t="s">
        <v>337</v>
      </c>
      <c r="C22" s="9">
        <f>C23</f>
        <v>2856.3</v>
      </c>
      <c r="D22" s="9">
        <f t="shared" si="1"/>
        <v>1701.5</v>
      </c>
      <c r="E22" s="9">
        <f t="shared" si="1"/>
        <v>1701.5</v>
      </c>
      <c r="F22" s="2"/>
    </row>
    <row r="23" spans="1:7" ht="25.5" hidden="1" outlineLevel="4" x14ac:dyDescent="0.25">
      <c r="A23" s="17" t="s">
        <v>12</v>
      </c>
      <c r="B23" s="19" t="s">
        <v>338</v>
      </c>
      <c r="C23" s="9">
        <f>C24</f>
        <v>2856.3</v>
      </c>
      <c r="D23" s="9">
        <f t="shared" si="1"/>
        <v>1701.5</v>
      </c>
      <c r="E23" s="9">
        <f t="shared" si="1"/>
        <v>1701.5</v>
      </c>
      <c r="F23" s="2"/>
    </row>
    <row r="24" spans="1:7" hidden="1" outlineLevel="5" x14ac:dyDescent="0.25">
      <c r="A24" s="17" t="s">
        <v>12</v>
      </c>
      <c r="B24" s="19" t="s">
        <v>339</v>
      </c>
      <c r="C24" s="9">
        <f>C25</f>
        <v>2856.3</v>
      </c>
      <c r="D24" s="9">
        <f t="shared" si="1"/>
        <v>1701.5</v>
      </c>
      <c r="E24" s="9">
        <f t="shared" si="1"/>
        <v>1701.5</v>
      </c>
      <c r="F24" s="2"/>
    </row>
    <row r="25" spans="1:7" ht="51" hidden="1" outlineLevel="6" x14ac:dyDescent="0.25">
      <c r="A25" s="17" t="s">
        <v>12</v>
      </c>
      <c r="B25" s="19" t="s">
        <v>331</v>
      </c>
      <c r="C25" s="9">
        <f>'№ 5-8 ведомственная'!F34</f>
        <v>2856.3</v>
      </c>
      <c r="D25" s="9">
        <f>'№ 5-8 ведомственная'!G34</f>
        <v>1701.5</v>
      </c>
      <c r="E25" s="9">
        <f>'№ 5-8 ведомственная'!H34</f>
        <v>1701.5</v>
      </c>
      <c r="F25" s="2"/>
    </row>
    <row r="26" spans="1:7" ht="38.25" outlineLevel="1" collapsed="1" x14ac:dyDescent="0.25">
      <c r="A26" s="17" t="s">
        <v>17</v>
      </c>
      <c r="B26" s="19" t="s">
        <v>289</v>
      </c>
      <c r="C26" s="9">
        <f>'№ 5-8 ведомственная'!F35</f>
        <v>36755.1</v>
      </c>
      <c r="D26" s="9">
        <f>'№ 5-8 ведомственная'!G35</f>
        <v>35487.300000000003</v>
      </c>
      <c r="E26" s="9">
        <f>'№ 5-8 ведомственная'!H35</f>
        <v>35490.6</v>
      </c>
      <c r="F26" s="2"/>
    </row>
    <row r="27" spans="1:7" ht="51" hidden="1" outlineLevel="2" x14ac:dyDescent="0.25">
      <c r="A27" s="17" t="s">
        <v>17</v>
      </c>
      <c r="B27" s="19" t="s">
        <v>288</v>
      </c>
      <c r="C27" s="9" t="e">
        <f>C28+C33</f>
        <v>#REF!</v>
      </c>
      <c r="D27" s="9" t="e">
        <f t="shared" ref="D27:E27" si="2">D28+D33</f>
        <v>#REF!</v>
      </c>
      <c r="E27" s="9" t="e">
        <f t="shared" si="2"/>
        <v>#REF!</v>
      </c>
      <c r="F27" s="2"/>
    </row>
    <row r="28" spans="1:7" ht="51" hidden="1" outlineLevel="3" x14ac:dyDescent="0.25">
      <c r="A28" s="17" t="s">
        <v>17</v>
      </c>
      <c r="B28" s="19" t="s">
        <v>340</v>
      </c>
      <c r="C28" s="9">
        <f>C29</f>
        <v>338.20000000000005</v>
      </c>
      <c r="D28" s="9">
        <f t="shared" ref="D28:E29" si="3">D29</f>
        <v>341.40000000000003</v>
      </c>
      <c r="E28" s="9">
        <f t="shared" si="3"/>
        <v>344.70000000000005</v>
      </c>
      <c r="F28" s="2"/>
    </row>
    <row r="29" spans="1:7" ht="63.75" hidden="1" outlineLevel="4" x14ac:dyDescent="0.25">
      <c r="A29" s="17" t="s">
        <v>17</v>
      </c>
      <c r="B29" s="19" t="s">
        <v>341</v>
      </c>
      <c r="C29" s="9">
        <f>C30</f>
        <v>338.20000000000005</v>
      </c>
      <c r="D29" s="9">
        <f t="shared" si="3"/>
        <v>341.40000000000003</v>
      </c>
      <c r="E29" s="9">
        <f t="shared" si="3"/>
        <v>344.70000000000005</v>
      </c>
      <c r="F29" s="2"/>
    </row>
    <row r="30" spans="1:7" ht="38.25" hidden="1" outlineLevel="5" x14ac:dyDescent="0.25">
      <c r="A30" s="17" t="s">
        <v>17</v>
      </c>
      <c r="B30" s="19" t="s">
        <v>342</v>
      </c>
      <c r="C30" s="9">
        <f>C31+C32</f>
        <v>338.20000000000005</v>
      </c>
      <c r="D30" s="9">
        <f t="shared" ref="D30:E30" si="4">D31+D32</f>
        <v>341.40000000000003</v>
      </c>
      <c r="E30" s="9">
        <f t="shared" si="4"/>
        <v>344.70000000000005</v>
      </c>
      <c r="F30" s="2"/>
    </row>
    <row r="31" spans="1:7" ht="51" hidden="1" outlineLevel="6" x14ac:dyDescent="0.25">
      <c r="A31" s="17" t="s">
        <v>17</v>
      </c>
      <c r="B31" s="19" t="s">
        <v>331</v>
      </c>
      <c r="C31" s="9">
        <f>'№ 5-8 ведомственная'!F40</f>
        <v>284.60000000000002</v>
      </c>
      <c r="D31" s="9">
        <f>'№ 5-8 ведомственная'!G40</f>
        <v>284.60000000000002</v>
      </c>
      <c r="E31" s="9">
        <f>'№ 5-8 ведомственная'!H40</f>
        <v>284.60000000000002</v>
      </c>
      <c r="F31" s="2"/>
    </row>
    <row r="32" spans="1:7" ht="25.5" hidden="1" outlineLevel="6" x14ac:dyDescent="0.25">
      <c r="A32" s="17" t="s">
        <v>17</v>
      </c>
      <c r="B32" s="19" t="s">
        <v>332</v>
      </c>
      <c r="C32" s="9">
        <f>'№ 5-8 ведомственная'!F41</f>
        <v>53.6</v>
      </c>
      <c r="D32" s="9">
        <f>'№ 5-8 ведомственная'!G41</f>
        <v>56.8</v>
      </c>
      <c r="E32" s="9">
        <f>'№ 5-8 ведомственная'!H41</f>
        <v>60.1</v>
      </c>
      <c r="F32" s="2"/>
    </row>
    <row r="33" spans="1:6" ht="25.5" hidden="1" outlineLevel="3" x14ac:dyDescent="0.25">
      <c r="A33" s="17" t="s">
        <v>17</v>
      </c>
      <c r="B33" s="19" t="s">
        <v>337</v>
      </c>
      <c r="C33" s="9" t="e">
        <f>C34</f>
        <v>#REF!</v>
      </c>
      <c r="D33" s="9" t="e">
        <f t="shared" ref="D33:E34" si="5">D34</f>
        <v>#REF!</v>
      </c>
      <c r="E33" s="9" t="e">
        <f t="shared" si="5"/>
        <v>#REF!</v>
      </c>
      <c r="F33" s="2"/>
    </row>
    <row r="34" spans="1:6" ht="25.5" hidden="1" outlineLevel="4" x14ac:dyDescent="0.25">
      <c r="A34" s="17" t="s">
        <v>17</v>
      </c>
      <c r="B34" s="19" t="s">
        <v>338</v>
      </c>
      <c r="C34" s="9" t="e">
        <f>C35</f>
        <v>#REF!</v>
      </c>
      <c r="D34" s="9" t="e">
        <f t="shared" si="5"/>
        <v>#REF!</v>
      </c>
      <c r="E34" s="9" t="e">
        <f t="shared" si="5"/>
        <v>#REF!</v>
      </c>
      <c r="F34" s="2"/>
    </row>
    <row r="35" spans="1:6" ht="51" hidden="1" outlineLevel="5" x14ac:dyDescent="0.25">
      <c r="A35" s="17" t="s">
        <v>17</v>
      </c>
      <c r="B35" s="19" t="s">
        <v>344</v>
      </c>
      <c r="C35" s="9" t="e">
        <f>C36+C37+C38+C39</f>
        <v>#REF!</v>
      </c>
      <c r="D35" s="9" t="e">
        <f t="shared" ref="D35:E35" si="6">D36+D37+D38+D39</f>
        <v>#REF!</v>
      </c>
      <c r="E35" s="9" t="e">
        <f t="shared" si="6"/>
        <v>#REF!</v>
      </c>
      <c r="F35" s="2"/>
    </row>
    <row r="36" spans="1:6" ht="51" hidden="1" outlineLevel="6" x14ac:dyDescent="0.25">
      <c r="A36" s="17" t="s">
        <v>17</v>
      </c>
      <c r="B36" s="19" t="s">
        <v>331</v>
      </c>
      <c r="C36" s="9">
        <f>'№ 5-8 ведомственная'!F45</f>
        <v>27592.400000000001</v>
      </c>
      <c r="D36" s="9">
        <f>'№ 5-8 ведомственная'!G45</f>
        <v>27032</v>
      </c>
      <c r="E36" s="9">
        <f>'№ 5-8 ведомственная'!H45</f>
        <v>27032</v>
      </c>
      <c r="F36" s="2"/>
    </row>
    <row r="37" spans="1:6" ht="25.5" hidden="1" outlineLevel="6" x14ac:dyDescent="0.25">
      <c r="A37" s="17" t="s">
        <v>17</v>
      </c>
      <c r="B37" s="19" t="s">
        <v>332</v>
      </c>
      <c r="C37" s="9">
        <f>'№ 5-8 ведомственная'!F46</f>
        <v>7749.9</v>
      </c>
      <c r="D37" s="9">
        <f>'№ 5-8 ведомственная'!G46</f>
        <v>7908.9</v>
      </c>
      <c r="E37" s="9">
        <f>'№ 5-8 ведомственная'!H46</f>
        <v>7908.9</v>
      </c>
      <c r="F37" s="2"/>
    </row>
    <row r="38" spans="1:6" hidden="1" outlineLevel="6" x14ac:dyDescent="0.25">
      <c r="A38" s="17" t="s">
        <v>17</v>
      </c>
      <c r="B38" s="19" t="s">
        <v>343</v>
      </c>
      <c r="C38" s="9" t="e">
        <f>'№ 5-8 ведомственная'!#REF!</f>
        <v>#REF!</v>
      </c>
      <c r="D38" s="9" t="e">
        <f>'№ 5-8 ведомственная'!#REF!</f>
        <v>#REF!</v>
      </c>
      <c r="E38" s="9" t="e">
        <f>'№ 5-8 ведомственная'!#REF!</f>
        <v>#REF!</v>
      </c>
      <c r="F38" s="2"/>
    </row>
    <row r="39" spans="1:6" hidden="1" outlineLevel="6" x14ac:dyDescent="0.25">
      <c r="A39" s="17" t="s">
        <v>17</v>
      </c>
      <c r="B39" s="19" t="s">
        <v>333</v>
      </c>
      <c r="C39" s="9">
        <f>'№ 5-8 ведомственная'!F48</f>
        <v>1049</v>
      </c>
      <c r="D39" s="9">
        <f>'№ 5-8 ведомственная'!G48</f>
        <v>205</v>
      </c>
      <c r="E39" s="9">
        <f>'№ 5-8 ведомственная'!H48</f>
        <v>205</v>
      </c>
      <c r="F39" s="2"/>
    </row>
    <row r="40" spans="1:6" outlineLevel="1" collapsed="1" x14ac:dyDescent="0.25">
      <c r="A40" s="17" t="s">
        <v>23</v>
      </c>
      <c r="B40" s="19" t="s">
        <v>290</v>
      </c>
      <c r="C40" s="9">
        <f>'№ 5-8 ведомственная'!F49</f>
        <v>23.2</v>
      </c>
      <c r="D40" s="9">
        <f>'№ 5-8 ведомственная'!G49</f>
        <v>140.19999999999999</v>
      </c>
      <c r="E40" s="9">
        <f>'№ 5-8 ведомственная'!H49</f>
        <v>11.2</v>
      </c>
      <c r="F40" s="2"/>
    </row>
    <row r="41" spans="1:6" ht="51" hidden="1" outlineLevel="2" x14ac:dyDescent="0.25">
      <c r="A41" s="17" t="s">
        <v>23</v>
      </c>
      <c r="B41" s="19" t="s">
        <v>288</v>
      </c>
      <c r="C41" s="9">
        <f>C42</f>
        <v>0</v>
      </c>
      <c r="D41" s="9">
        <f t="shared" ref="D41:E44" si="7">D42</f>
        <v>0</v>
      </c>
      <c r="E41" s="9">
        <f t="shared" si="7"/>
        <v>0</v>
      </c>
      <c r="F41" s="2"/>
    </row>
    <row r="42" spans="1:6" ht="51" hidden="1" outlineLevel="3" x14ac:dyDescent="0.25">
      <c r="A42" s="17" t="s">
        <v>23</v>
      </c>
      <c r="B42" s="19" t="s">
        <v>340</v>
      </c>
      <c r="C42" s="9">
        <f>C43</f>
        <v>0</v>
      </c>
      <c r="D42" s="9">
        <f t="shared" si="7"/>
        <v>0</v>
      </c>
      <c r="E42" s="9">
        <f t="shared" si="7"/>
        <v>0</v>
      </c>
      <c r="F42" s="2"/>
    </row>
    <row r="43" spans="1:6" ht="63.75" hidden="1" outlineLevel="4" x14ac:dyDescent="0.25">
      <c r="A43" s="17" t="s">
        <v>23</v>
      </c>
      <c r="B43" s="19" t="s">
        <v>341</v>
      </c>
      <c r="C43" s="9">
        <f>C44</f>
        <v>0</v>
      </c>
      <c r="D43" s="9">
        <f t="shared" si="7"/>
        <v>0</v>
      </c>
      <c r="E43" s="9">
        <f t="shared" si="7"/>
        <v>0</v>
      </c>
      <c r="F43" s="2"/>
    </row>
    <row r="44" spans="1:6" ht="38.25" hidden="1" outlineLevel="5" x14ac:dyDescent="0.25">
      <c r="A44" s="17" t="s">
        <v>23</v>
      </c>
      <c r="B44" s="19" t="s">
        <v>345</v>
      </c>
      <c r="C44" s="9">
        <f>C45</f>
        <v>0</v>
      </c>
      <c r="D44" s="9">
        <f t="shared" si="7"/>
        <v>0</v>
      </c>
      <c r="E44" s="9">
        <f t="shared" si="7"/>
        <v>0</v>
      </c>
      <c r="F44" s="2"/>
    </row>
    <row r="45" spans="1:6" ht="25.5" hidden="1" outlineLevel="6" x14ac:dyDescent="0.25">
      <c r="A45" s="17" t="s">
        <v>23</v>
      </c>
      <c r="B45" s="19" t="s">
        <v>332</v>
      </c>
      <c r="C45" s="9"/>
      <c r="D45" s="9"/>
      <c r="E45" s="9"/>
      <c r="F45" s="2"/>
    </row>
    <row r="46" spans="1:6" ht="38.25" outlineLevel="1" collapsed="1" x14ac:dyDescent="0.25">
      <c r="A46" s="17" t="s">
        <v>2</v>
      </c>
      <c r="B46" s="19" t="s">
        <v>285</v>
      </c>
      <c r="C46" s="9">
        <f>'№ 5-8 ведомственная'!F20+'№ 5-8 ведомственная'!F661</f>
        <v>9420.3000000000011</v>
      </c>
      <c r="D46" s="9">
        <f>'№ 5-8 ведомственная'!G20+'№ 5-8 ведомственная'!G661</f>
        <v>9233.2000000000007</v>
      </c>
      <c r="E46" s="9">
        <f>'№ 5-8 ведомственная'!H20+'№ 5-8 ведомственная'!H661</f>
        <v>9233.2000000000007</v>
      </c>
      <c r="F46" s="2"/>
    </row>
    <row r="47" spans="1:6" hidden="1" outlineLevel="2" x14ac:dyDescent="0.25">
      <c r="A47" s="17" t="s">
        <v>2</v>
      </c>
      <c r="B47" s="19" t="s">
        <v>286</v>
      </c>
      <c r="C47" s="9">
        <f>C48</f>
        <v>9419.3000000000011</v>
      </c>
      <c r="D47" s="9">
        <f t="shared" ref="D47:E47" si="8">D48</f>
        <v>9232.2000000000007</v>
      </c>
      <c r="E47" s="9">
        <f t="shared" si="8"/>
        <v>9232.2000000000007</v>
      </c>
      <c r="F47" s="2"/>
    </row>
    <row r="48" spans="1:6" ht="25.5" hidden="1" outlineLevel="3" x14ac:dyDescent="0.25">
      <c r="A48" s="17" t="s">
        <v>2</v>
      </c>
      <c r="B48" s="19" t="s">
        <v>329</v>
      </c>
      <c r="C48" s="9">
        <f>C49+C53</f>
        <v>9419.3000000000011</v>
      </c>
      <c r="D48" s="9">
        <f t="shared" ref="D48:E48" si="9">D49+D53</f>
        <v>9232.2000000000007</v>
      </c>
      <c r="E48" s="9">
        <f t="shared" si="9"/>
        <v>9232.2000000000007</v>
      </c>
      <c r="F48" s="2"/>
    </row>
    <row r="49" spans="1:6" ht="25.5" hidden="1" outlineLevel="5" x14ac:dyDescent="0.25">
      <c r="A49" s="17" t="s">
        <v>2</v>
      </c>
      <c r="B49" s="19" t="s">
        <v>330</v>
      </c>
      <c r="C49" s="9">
        <f>C50+C51+C52</f>
        <v>8616.1</v>
      </c>
      <c r="D49" s="9">
        <f t="shared" ref="D49:E49" si="10">D50+D51+D52</f>
        <v>8429</v>
      </c>
      <c r="E49" s="9">
        <f t="shared" si="10"/>
        <v>8429</v>
      </c>
      <c r="F49" s="2"/>
    </row>
    <row r="50" spans="1:6" ht="51" hidden="1" outlineLevel="6" x14ac:dyDescent="0.25">
      <c r="A50" s="17" t="s">
        <v>2</v>
      </c>
      <c r="B50" s="19" t="s">
        <v>331</v>
      </c>
      <c r="C50" s="9">
        <f>'№ 5-8 ведомственная'!F24</f>
        <v>7750.2000000000007</v>
      </c>
      <c r="D50" s="9">
        <f>'№ 5-8 ведомственная'!G24</f>
        <v>7563.1</v>
      </c>
      <c r="E50" s="9">
        <f>'№ 5-8 ведомственная'!H24</f>
        <v>7563.1</v>
      </c>
      <c r="F50" s="2"/>
    </row>
    <row r="51" spans="1:6" ht="25.5" hidden="1" outlineLevel="6" x14ac:dyDescent="0.25">
      <c r="A51" s="17" t="s">
        <v>2</v>
      </c>
      <c r="B51" s="19" t="s">
        <v>332</v>
      </c>
      <c r="C51" s="9">
        <f>'№ 5-8 ведомственная'!F25</f>
        <v>859.9</v>
      </c>
      <c r="D51" s="9">
        <f>'№ 5-8 ведомственная'!G25</f>
        <v>859.9</v>
      </c>
      <c r="E51" s="9">
        <f>'№ 5-8 ведомственная'!H25</f>
        <v>859.9</v>
      </c>
      <c r="F51" s="2"/>
    </row>
    <row r="52" spans="1:6" hidden="1" outlineLevel="6" x14ac:dyDescent="0.25">
      <c r="A52" s="17" t="s">
        <v>2</v>
      </c>
      <c r="B52" s="19" t="s">
        <v>333</v>
      </c>
      <c r="C52" s="9">
        <f>'№ 5-8 ведомственная'!F26</f>
        <v>6</v>
      </c>
      <c r="D52" s="9">
        <f>'№ 5-8 ведомственная'!G26</f>
        <v>6</v>
      </c>
      <c r="E52" s="9">
        <f>'№ 5-8 ведомственная'!H26</f>
        <v>6</v>
      </c>
      <c r="F52" s="2"/>
    </row>
    <row r="53" spans="1:6" hidden="1" outlineLevel="5" x14ac:dyDescent="0.25">
      <c r="A53" s="17" t="s">
        <v>2</v>
      </c>
      <c r="B53" s="19" t="s">
        <v>275</v>
      </c>
      <c r="C53" s="9">
        <f>C54</f>
        <v>803.2</v>
      </c>
      <c r="D53" s="9">
        <f t="shared" ref="D53:E53" si="11">D54</f>
        <v>803.2</v>
      </c>
      <c r="E53" s="9">
        <f t="shared" si="11"/>
        <v>803.2</v>
      </c>
      <c r="F53" s="2"/>
    </row>
    <row r="54" spans="1:6" ht="51" hidden="1" outlineLevel="6" x14ac:dyDescent="0.25">
      <c r="A54" s="17" t="s">
        <v>2</v>
      </c>
      <c r="B54" s="19" t="s">
        <v>331</v>
      </c>
      <c r="C54" s="9">
        <f>'№ 5-8 ведомственная'!F665</f>
        <v>803.2</v>
      </c>
      <c r="D54" s="9">
        <f>'№ 5-8 ведомственная'!G665</f>
        <v>803.2</v>
      </c>
      <c r="E54" s="9">
        <f>'№ 5-8 ведомственная'!H665</f>
        <v>803.2</v>
      </c>
      <c r="F54" s="2"/>
    </row>
    <row r="55" spans="1:6" outlineLevel="6" x14ac:dyDescent="0.25">
      <c r="A55" s="18" t="s">
        <v>692</v>
      </c>
      <c r="B55" s="19" t="s">
        <v>775</v>
      </c>
      <c r="C55" s="9">
        <f>'№ 5-8 ведомственная'!F55</f>
        <v>130</v>
      </c>
      <c r="D55" s="9">
        <f>'№ 5-8 ведомственная'!G55</f>
        <v>0</v>
      </c>
      <c r="E55" s="9">
        <f>'№ 5-8 ведомственная'!H55</f>
        <v>0</v>
      </c>
      <c r="F55" s="2"/>
    </row>
    <row r="56" spans="1:6" outlineLevel="1" x14ac:dyDescent="0.25">
      <c r="A56" s="17" t="s">
        <v>25</v>
      </c>
      <c r="B56" s="19" t="s">
        <v>291</v>
      </c>
      <c r="C56" s="9">
        <f>'№ 5-8 ведомственная'!F61</f>
        <v>300</v>
      </c>
      <c r="D56" s="9">
        <f>'№ 5-8 ведомственная'!G61</f>
        <v>300</v>
      </c>
      <c r="E56" s="9">
        <f>'№ 5-8 ведомственная'!H61</f>
        <v>300</v>
      </c>
      <c r="F56" s="2"/>
    </row>
    <row r="57" spans="1:6" hidden="1" outlineLevel="2" x14ac:dyDescent="0.25">
      <c r="A57" s="17" t="s">
        <v>25</v>
      </c>
      <c r="B57" s="19" t="s">
        <v>286</v>
      </c>
      <c r="C57" s="9">
        <f>C58</f>
        <v>300</v>
      </c>
      <c r="D57" s="9">
        <f t="shared" ref="D57:E59" si="12">D58</f>
        <v>300</v>
      </c>
      <c r="E57" s="9">
        <f t="shared" si="12"/>
        <v>300</v>
      </c>
      <c r="F57" s="2"/>
    </row>
    <row r="58" spans="1:6" hidden="1" outlineLevel="3" x14ac:dyDescent="0.25">
      <c r="A58" s="17" t="s">
        <v>25</v>
      </c>
      <c r="B58" s="19" t="s">
        <v>291</v>
      </c>
      <c r="C58" s="9">
        <f>C59</f>
        <v>300</v>
      </c>
      <c r="D58" s="9">
        <f t="shared" si="12"/>
        <v>300</v>
      </c>
      <c r="E58" s="9">
        <f t="shared" si="12"/>
        <v>300</v>
      </c>
      <c r="F58" s="2"/>
    </row>
    <row r="59" spans="1:6" ht="25.5" hidden="1" outlineLevel="5" x14ac:dyDescent="0.25">
      <c r="A59" s="17" t="s">
        <v>25</v>
      </c>
      <c r="B59" s="19" t="s">
        <v>346</v>
      </c>
      <c r="C59" s="9">
        <f>C60</f>
        <v>300</v>
      </c>
      <c r="D59" s="9">
        <f t="shared" si="12"/>
        <v>300</v>
      </c>
      <c r="E59" s="9">
        <f t="shared" si="12"/>
        <v>300</v>
      </c>
      <c r="F59" s="2"/>
    </row>
    <row r="60" spans="1:6" hidden="1" outlineLevel="6" x14ac:dyDescent="0.25">
      <c r="A60" s="17" t="s">
        <v>25</v>
      </c>
      <c r="B60" s="19" t="s">
        <v>333</v>
      </c>
      <c r="C60" s="9">
        <f>'№ 5-8 ведомственная'!F65</f>
        <v>300</v>
      </c>
      <c r="D60" s="9">
        <f>'№ 5-8 ведомственная'!G65</f>
        <v>300</v>
      </c>
      <c r="E60" s="9">
        <f>'№ 5-8 ведомственная'!H65</f>
        <v>300</v>
      </c>
      <c r="F60" s="2"/>
    </row>
    <row r="61" spans="1:6" outlineLevel="1" collapsed="1" x14ac:dyDescent="0.25">
      <c r="A61" s="17" t="s">
        <v>28</v>
      </c>
      <c r="B61" s="19" t="s">
        <v>292</v>
      </c>
      <c r="C61" s="9">
        <f>'№ 5-8 ведомственная'!F66</f>
        <v>5664.9000000000005</v>
      </c>
      <c r="D61" s="9">
        <f>'№ 5-8 ведомственная'!G66</f>
        <v>2750.8</v>
      </c>
      <c r="E61" s="9">
        <f>'№ 5-8 ведомственная'!H66</f>
        <v>2752.7</v>
      </c>
      <c r="F61" s="2"/>
    </row>
    <row r="62" spans="1:6" ht="51" hidden="1" outlineLevel="2" x14ac:dyDescent="0.25">
      <c r="A62" s="17" t="s">
        <v>28</v>
      </c>
      <c r="B62" s="19" t="s">
        <v>293</v>
      </c>
      <c r="C62" s="9" t="e">
        <f>C63+C74</f>
        <v>#REF!</v>
      </c>
      <c r="D62" s="9" t="e">
        <f t="shared" ref="D62:E62" si="13">D63+D74</f>
        <v>#REF!</v>
      </c>
      <c r="E62" s="9" t="e">
        <f t="shared" si="13"/>
        <v>#REF!</v>
      </c>
      <c r="F62" s="2"/>
    </row>
    <row r="63" spans="1:6" ht="25.5" hidden="1" outlineLevel="3" x14ac:dyDescent="0.25">
      <c r="A63" s="17" t="s">
        <v>28</v>
      </c>
      <c r="B63" s="19" t="s">
        <v>347</v>
      </c>
      <c r="C63" s="9" t="e">
        <f>C64+C67</f>
        <v>#REF!</v>
      </c>
      <c r="D63" s="9" t="e">
        <f t="shared" ref="D63:E63" si="14">D64+D67</f>
        <v>#REF!</v>
      </c>
      <c r="E63" s="9" t="e">
        <f t="shared" si="14"/>
        <v>#REF!</v>
      </c>
      <c r="F63" s="2"/>
    </row>
    <row r="64" spans="1:6" ht="25.5" hidden="1" outlineLevel="4" x14ac:dyDescent="0.25">
      <c r="A64" s="17" t="s">
        <v>28</v>
      </c>
      <c r="B64" s="19" t="s">
        <v>567</v>
      </c>
      <c r="C64" s="9" t="e">
        <f>C65</f>
        <v>#REF!</v>
      </c>
      <c r="D64" s="9" t="e">
        <f t="shared" ref="D64:E65" si="15">D65</f>
        <v>#REF!</v>
      </c>
      <c r="E64" s="9" t="e">
        <f t="shared" si="15"/>
        <v>#REF!</v>
      </c>
      <c r="F64" s="2"/>
    </row>
    <row r="65" spans="1:6" ht="25.5" hidden="1" outlineLevel="5" x14ac:dyDescent="0.25">
      <c r="A65" s="17" t="s">
        <v>28</v>
      </c>
      <c r="B65" s="19" t="s">
        <v>348</v>
      </c>
      <c r="C65" s="9" t="e">
        <f>C66</f>
        <v>#REF!</v>
      </c>
      <c r="D65" s="9" t="e">
        <f t="shared" si="15"/>
        <v>#REF!</v>
      </c>
      <c r="E65" s="9" t="e">
        <f t="shared" si="15"/>
        <v>#REF!</v>
      </c>
      <c r="F65" s="2"/>
    </row>
    <row r="66" spans="1:6" ht="25.5" hidden="1" outlineLevel="6" x14ac:dyDescent="0.25">
      <c r="A66" s="17" t="s">
        <v>28</v>
      </c>
      <c r="B66" s="19" t="s">
        <v>332</v>
      </c>
      <c r="C66" s="9" t="e">
        <f>'№ 5-8 ведомственная'!#REF!</f>
        <v>#REF!</v>
      </c>
      <c r="D66" s="9" t="e">
        <f>'№ 5-8 ведомственная'!#REF!</f>
        <v>#REF!</v>
      </c>
      <c r="E66" s="9" t="e">
        <f>'№ 5-8 ведомственная'!#REF!</f>
        <v>#REF!</v>
      </c>
      <c r="F66" s="2"/>
    </row>
    <row r="67" spans="1:6" ht="38.25" hidden="1" outlineLevel="4" x14ac:dyDescent="0.25">
      <c r="A67" s="17" t="s">
        <v>28</v>
      </c>
      <c r="B67" s="19" t="s">
        <v>349</v>
      </c>
      <c r="C67" s="9">
        <f>C68+C70+C72</f>
        <v>2421</v>
      </c>
      <c r="D67" s="9">
        <f t="shared" ref="D67:E67" si="16">D68+D70+D72</f>
        <v>1469</v>
      </c>
      <c r="E67" s="9">
        <f t="shared" si="16"/>
        <v>1469</v>
      </c>
      <c r="F67" s="2"/>
    </row>
    <row r="68" spans="1:6" ht="38.25" hidden="1" outlineLevel="5" x14ac:dyDescent="0.25">
      <c r="A68" s="17" t="s">
        <v>28</v>
      </c>
      <c r="B68" s="19" t="s">
        <v>350</v>
      </c>
      <c r="C68" s="9">
        <f>C69</f>
        <v>160</v>
      </c>
      <c r="D68" s="9">
        <f t="shared" ref="D68:E68" si="17">D69</f>
        <v>160</v>
      </c>
      <c r="E68" s="9">
        <f t="shared" si="17"/>
        <v>160</v>
      </c>
      <c r="F68" s="2"/>
    </row>
    <row r="69" spans="1:6" ht="25.5" hidden="1" outlineLevel="6" x14ac:dyDescent="0.25">
      <c r="A69" s="17" t="s">
        <v>28</v>
      </c>
      <c r="B69" s="19" t="s">
        <v>332</v>
      </c>
      <c r="C69" s="9">
        <f>'№ 5-8 ведомственная'!F71</f>
        <v>160</v>
      </c>
      <c r="D69" s="9">
        <f>'№ 5-8 ведомственная'!G71</f>
        <v>160</v>
      </c>
      <c r="E69" s="9">
        <f>'№ 5-8 ведомственная'!H71</f>
        <v>160</v>
      </c>
      <c r="F69" s="2"/>
    </row>
    <row r="70" spans="1:6" ht="51" hidden="1" outlineLevel="5" x14ac:dyDescent="0.25">
      <c r="A70" s="17" t="s">
        <v>28</v>
      </c>
      <c r="B70" s="19" t="s">
        <v>351</v>
      </c>
      <c r="C70" s="9">
        <f>C71</f>
        <v>209</v>
      </c>
      <c r="D70" s="9">
        <f t="shared" ref="D70:E70" si="18">D71</f>
        <v>209</v>
      </c>
      <c r="E70" s="9">
        <f t="shared" si="18"/>
        <v>209</v>
      </c>
      <c r="F70" s="2"/>
    </row>
    <row r="71" spans="1:6" ht="25.5" hidden="1" outlineLevel="6" x14ac:dyDescent="0.25">
      <c r="A71" s="17" t="s">
        <v>28</v>
      </c>
      <c r="B71" s="19" t="s">
        <v>332</v>
      </c>
      <c r="C71" s="9">
        <f>'№ 5-8 ведомственная'!F73</f>
        <v>209</v>
      </c>
      <c r="D71" s="9">
        <f>'№ 5-8 ведомственная'!G73</f>
        <v>209</v>
      </c>
      <c r="E71" s="9">
        <f>'№ 5-8 ведомственная'!H73</f>
        <v>209</v>
      </c>
      <c r="F71" s="2"/>
    </row>
    <row r="72" spans="1:6" ht="25.5" hidden="1" outlineLevel="5" x14ac:dyDescent="0.25">
      <c r="A72" s="17" t="s">
        <v>28</v>
      </c>
      <c r="B72" s="19" t="s">
        <v>352</v>
      </c>
      <c r="C72" s="9">
        <f>C73</f>
        <v>2052</v>
      </c>
      <c r="D72" s="9">
        <f t="shared" ref="D72:E72" si="19">D73</f>
        <v>1100</v>
      </c>
      <c r="E72" s="9">
        <f t="shared" si="19"/>
        <v>1100</v>
      </c>
      <c r="F72" s="2"/>
    </row>
    <row r="73" spans="1:6" ht="25.5" hidden="1" outlineLevel="6" x14ac:dyDescent="0.25">
      <c r="A73" s="17" t="s">
        <v>28</v>
      </c>
      <c r="B73" s="19" t="s">
        <v>332</v>
      </c>
      <c r="C73" s="9">
        <f>'№ 5-8 ведомственная'!F75</f>
        <v>2052</v>
      </c>
      <c r="D73" s="9">
        <f>'№ 5-8 ведомственная'!G75</f>
        <v>1100</v>
      </c>
      <c r="E73" s="9">
        <f>'№ 5-8 ведомственная'!H75</f>
        <v>1100</v>
      </c>
      <c r="F73" s="2"/>
    </row>
    <row r="74" spans="1:6" ht="25.5" hidden="1" outlineLevel="3" x14ac:dyDescent="0.25">
      <c r="A74" s="17" t="s">
        <v>28</v>
      </c>
      <c r="B74" s="19" t="s">
        <v>353</v>
      </c>
      <c r="C74" s="9" t="e">
        <f>C75</f>
        <v>#REF!</v>
      </c>
      <c r="D74" s="9" t="e">
        <f t="shared" ref="D74:E76" si="20">D75</f>
        <v>#REF!</v>
      </c>
      <c r="E74" s="9" t="e">
        <f t="shared" si="20"/>
        <v>#REF!</v>
      </c>
      <c r="F74" s="2"/>
    </row>
    <row r="75" spans="1:6" ht="51" hidden="1" outlineLevel="4" x14ac:dyDescent="0.25">
      <c r="A75" s="17" t="s">
        <v>28</v>
      </c>
      <c r="B75" s="19" t="s">
        <v>354</v>
      </c>
      <c r="C75" s="9" t="e">
        <f>C76</f>
        <v>#REF!</v>
      </c>
      <c r="D75" s="9" t="e">
        <f t="shared" si="20"/>
        <v>#REF!</v>
      </c>
      <c r="E75" s="9" t="e">
        <f t="shared" si="20"/>
        <v>#REF!</v>
      </c>
      <c r="F75" s="2"/>
    </row>
    <row r="76" spans="1:6" ht="25.5" hidden="1" outlineLevel="5" x14ac:dyDescent="0.25">
      <c r="A76" s="17" t="s">
        <v>28</v>
      </c>
      <c r="B76" s="19" t="s">
        <v>355</v>
      </c>
      <c r="C76" s="9" t="e">
        <f>C77</f>
        <v>#REF!</v>
      </c>
      <c r="D76" s="9" t="e">
        <f t="shared" si="20"/>
        <v>#REF!</v>
      </c>
      <c r="E76" s="9" t="e">
        <f t="shared" si="20"/>
        <v>#REF!</v>
      </c>
      <c r="F76" s="2"/>
    </row>
    <row r="77" spans="1:6" ht="25.5" hidden="1" outlineLevel="6" x14ac:dyDescent="0.25">
      <c r="A77" s="17" t="s">
        <v>28</v>
      </c>
      <c r="B77" s="19" t="s">
        <v>332</v>
      </c>
      <c r="C77" s="9" t="e">
        <f>'№ 5-8 ведомственная'!#REF!</f>
        <v>#REF!</v>
      </c>
      <c r="D77" s="9" t="e">
        <f>'№ 5-8 ведомственная'!#REF!</f>
        <v>#REF!</v>
      </c>
      <c r="E77" s="9" t="e">
        <f>'№ 5-8 ведомственная'!#REF!</f>
        <v>#REF!</v>
      </c>
      <c r="F77" s="2"/>
    </row>
    <row r="78" spans="1:6" ht="51" hidden="1" outlineLevel="2" x14ac:dyDescent="0.25">
      <c r="A78" s="17" t="s">
        <v>28</v>
      </c>
      <c r="B78" s="19" t="s">
        <v>288</v>
      </c>
      <c r="C78" s="9" t="e">
        <f>C79+C89</f>
        <v>#REF!</v>
      </c>
      <c r="D78" s="9" t="e">
        <f t="shared" ref="D78:E78" si="21">D79+D89</f>
        <v>#REF!</v>
      </c>
      <c r="E78" s="9" t="e">
        <f t="shared" si="21"/>
        <v>#REF!</v>
      </c>
      <c r="F78" s="2"/>
    </row>
    <row r="79" spans="1:6" ht="51" hidden="1" outlineLevel="3" x14ac:dyDescent="0.25">
      <c r="A79" s="17" t="s">
        <v>28</v>
      </c>
      <c r="B79" s="19" t="s">
        <v>340</v>
      </c>
      <c r="C79" s="9" t="e">
        <f>C80</f>
        <v>#REF!</v>
      </c>
      <c r="D79" s="9" t="e">
        <f t="shared" ref="D79:E79" si="22">D80</f>
        <v>#REF!</v>
      </c>
      <c r="E79" s="9" t="e">
        <f t="shared" si="22"/>
        <v>#REF!</v>
      </c>
      <c r="F79" s="2"/>
    </row>
    <row r="80" spans="1:6" ht="63.75" hidden="1" outlineLevel="4" x14ac:dyDescent="0.25">
      <c r="A80" s="17" t="s">
        <v>28</v>
      </c>
      <c r="B80" s="19" t="s">
        <v>341</v>
      </c>
      <c r="C80" s="9" t="e">
        <f>C81+C84+C86</f>
        <v>#REF!</v>
      </c>
      <c r="D80" s="9" t="e">
        <f t="shared" ref="D80:E80" si="23">D81+D84+D86</f>
        <v>#REF!</v>
      </c>
      <c r="E80" s="9" t="e">
        <f t="shared" si="23"/>
        <v>#REF!</v>
      </c>
      <c r="F80" s="2"/>
    </row>
    <row r="81" spans="1:6" ht="51" hidden="1" outlineLevel="5" x14ac:dyDescent="0.25">
      <c r="A81" s="17" t="s">
        <v>28</v>
      </c>
      <c r="B81" s="19" t="s">
        <v>356</v>
      </c>
      <c r="C81" s="9">
        <f>C82+C83</f>
        <v>199.8</v>
      </c>
      <c r="D81" s="9">
        <f t="shared" ref="D81:E81" si="24">D82+D83</f>
        <v>201.7</v>
      </c>
      <c r="E81" s="9">
        <f t="shared" si="24"/>
        <v>203.60000000000002</v>
      </c>
      <c r="F81" s="2"/>
    </row>
    <row r="82" spans="1:6" ht="51" hidden="1" outlineLevel="6" x14ac:dyDescent="0.25">
      <c r="A82" s="17" t="s">
        <v>28</v>
      </c>
      <c r="B82" s="19" t="s">
        <v>331</v>
      </c>
      <c r="C82" s="9">
        <f>'№ 5-8 ведомственная'!F80</f>
        <v>167.9</v>
      </c>
      <c r="D82" s="9">
        <f>'№ 5-8 ведомственная'!G80</f>
        <v>167.9</v>
      </c>
      <c r="E82" s="9">
        <f>'№ 5-8 ведомственная'!H80</f>
        <v>167.9</v>
      </c>
      <c r="F82" s="2"/>
    </row>
    <row r="83" spans="1:6" ht="25.5" hidden="1" outlineLevel="6" x14ac:dyDescent="0.25">
      <c r="A83" s="17" t="s">
        <v>28</v>
      </c>
      <c r="B83" s="19" t="s">
        <v>332</v>
      </c>
      <c r="C83" s="9">
        <f>'№ 5-8 ведомственная'!F81</f>
        <v>31.9</v>
      </c>
      <c r="D83" s="9">
        <f>'№ 5-8 ведомственная'!G81</f>
        <v>33.799999999999997</v>
      </c>
      <c r="E83" s="9">
        <f>'№ 5-8 ведомственная'!H81</f>
        <v>35.700000000000003</v>
      </c>
      <c r="F83" s="2"/>
    </row>
    <row r="84" spans="1:6" hidden="1" outlineLevel="5" x14ac:dyDescent="0.25">
      <c r="A84" s="17" t="s">
        <v>28</v>
      </c>
      <c r="B84" s="19" t="s">
        <v>357</v>
      </c>
      <c r="C84" s="9">
        <f>C85</f>
        <v>220</v>
      </c>
      <c r="D84" s="9">
        <f t="shared" ref="D84:E84" si="25">D85</f>
        <v>220</v>
      </c>
      <c r="E84" s="9">
        <f t="shared" si="25"/>
        <v>220</v>
      </c>
      <c r="F84" s="2"/>
    </row>
    <row r="85" spans="1:6" ht="25.5" hidden="1" outlineLevel="6" x14ac:dyDescent="0.25">
      <c r="A85" s="17" t="s">
        <v>28</v>
      </c>
      <c r="B85" s="19" t="s">
        <v>358</v>
      </c>
      <c r="C85" s="9">
        <f>'№ 5-8 ведомственная'!F83</f>
        <v>220</v>
      </c>
      <c r="D85" s="9">
        <f>'№ 5-8 ведомственная'!G83</f>
        <v>220</v>
      </c>
      <c r="E85" s="9">
        <f>'№ 5-8 ведомственная'!H83</f>
        <v>220</v>
      </c>
      <c r="F85" s="2"/>
    </row>
    <row r="86" spans="1:6" ht="25.5" hidden="1" outlineLevel="5" x14ac:dyDescent="0.25">
      <c r="A86" s="17" t="s">
        <v>28</v>
      </c>
      <c r="B86" s="19" t="s">
        <v>359</v>
      </c>
      <c r="C86" s="9" t="e">
        <f>C87+C88</f>
        <v>#REF!</v>
      </c>
      <c r="D86" s="9" t="e">
        <f t="shared" ref="D86:E86" si="26">D87+D88</f>
        <v>#REF!</v>
      </c>
      <c r="E86" s="9" t="e">
        <f t="shared" si="26"/>
        <v>#REF!</v>
      </c>
      <c r="F86" s="2"/>
    </row>
    <row r="87" spans="1:6" ht="51" hidden="1" outlineLevel="6" x14ac:dyDescent="0.25">
      <c r="A87" s="17" t="s">
        <v>28</v>
      </c>
      <c r="B87" s="19" t="s">
        <v>331</v>
      </c>
      <c r="C87" s="9" t="e">
        <f>'№ 5-8 ведомственная'!#REF!</f>
        <v>#REF!</v>
      </c>
      <c r="D87" s="9" t="e">
        <f>'№ 5-8 ведомственная'!#REF!</f>
        <v>#REF!</v>
      </c>
      <c r="E87" s="9" t="e">
        <f>'№ 5-8 ведомственная'!#REF!</f>
        <v>#REF!</v>
      </c>
      <c r="F87" s="2"/>
    </row>
    <row r="88" spans="1:6" ht="25.5" hidden="1" outlineLevel="6" x14ac:dyDescent="0.25">
      <c r="A88" s="17" t="s">
        <v>28</v>
      </c>
      <c r="B88" s="19" t="s">
        <v>332</v>
      </c>
      <c r="C88" s="9">
        <f>'№ 5-8 ведомственная'!F85</f>
        <v>470.1</v>
      </c>
      <c r="D88" s="9">
        <f>'№ 5-8 ведомственная'!G85</f>
        <v>460.1</v>
      </c>
      <c r="E88" s="9">
        <f>'№ 5-8 ведомственная'!H85</f>
        <v>460.1</v>
      </c>
      <c r="F88" s="2"/>
    </row>
    <row r="89" spans="1:6" ht="25.5" hidden="1" outlineLevel="3" x14ac:dyDescent="0.25">
      <c r="A89" s="17" t="s">
        <v>28</v>
      </c>
      <c r="B89" s="19" t="s">
        <v>360</v>
      </c>
      <c r="C89" s="9">
        <f>C90</f>
        <v>400</v>
      </c>
      <c r="D89" s="9">
        <f t="shared" ref="D89:E89" si="27">D90</f>
        <v>400</v>
      </c>
      <c r="E89" s="9">
        <f t="shared" si="27"/>
        <v>400</v>
      </c>
      <c r="F89" s="2"/>
    </row>
    <row r="90" spans="1:6" ht="25.5" hidden="1" outlineLevel="4" x14ac:dyDescent="0.25">
      <c r="A90" s="17" t="s">
        <v>28</v>
      </c>
      <c r="B90" s="19" t="s">
        <v>361</v>
      </c>
      <c r="C90" s="9">
        <f>C91+C93</f>
        <v>400</v>
      </c>
      <c r="D90" s="9">
        <f t="shared" ref="D90:E90" si="28">D91+D93</f>
        <v>400</v>
      </c>
      <c r="E90" s="9">
        <f t="shared" si="28"/>
        <v>400</v>
      </c>
      <c r="F90" s="2"/>
    </row>
    <row r="91" spans="1:6" ht="38.25" hidden="1" outlineLevel="5" x14ac:dyDescent="0.25">
      <c r="A91" s="17" t="s">
        <v>28</v>
      </c>
      <c r="B91" s="19" t="s">
        <v>362</v>
      </c>
      <c r="C91" s="9">
        <f>C92</f>
        <v>181</v>
      </c>
      <c r="D91" s="9">
        <f t="shared" ref="D91:E91" si="29">D92</f>
        <v>200</v>
      </c>
      <c r="E91" s="9">
        <f t="shared" si="29"/>
        <v>200</v>
      </c>
      <c r="F91" s="2"/>
    </row>
    <row r="92" spans="1:6" ht="25.5" hidden="1" outlineLevel="6" x14ac:dyDescent="0.25">
      <c r="A92" s="17" t="s">
        <v>28</v>
      </c>
      <c r="B92" s="19" t="s">
        <v>332</v>
      </c>
      <c r="C92" s="9">
        <f>'№ 5-8 ведомственная'!F91</f>
        <v>181</v>
      </c>
      <c r="D92" s="9">
        <f>'№ 5-8 ведомственная'!G91</f>
        <v>200</v>
      </c>
      <c r="E92" s="9">
        <f>'№ 5-8 ведомственная'!H91</f>
        <v>200</v>
      </c>
      <c r="F92" s="2"/>
    </row>
    <row r="93" spans="1:6" ht="38.25" hidden="1" outlineLevel="5" x14ac:dyDescent="0.25">
      <c r="A93" s="17" t="s">
        <v>28</v>
      </c>
      <c r="B93" s="19" t="s">
        <v>363</v>
      </c>
      <c r="C93" s="9">
        <f>C94</f>
        <v>219</v>
      </c>
      <c r="D93" s="9">
        <f t="shared" ref="D93:E93" si="30">D94</f>
        <v>200</v>
      </c>
      <c r="E93" s="9">
        <f t="shared" si="30"/>
        <v>200</v>
      </c>
      <c r="F93" s="2"/>
    </row>
    <row r="94" spans="1:6" ht="25.5" hidden="1" outlineLevel="6" x14ac:dyDescent="0.25">
      <c r="A94" s="17" t="s">
        <v>28</v>
      </c>
      <c r="B94" s="19" t="s">
        <v>332</v>
      </c>
      <c r="C94" s="9">
        <f>'№ 5-8 ведомственная'!F93</f>
        <v>219</v>
      </c>
      <c r="D94" s="9">
        <f>'№ 5-8 ведомственная'!G93</f>
        <v>200</v>
      </c>
      <c r="E94" s="9">
        <f>'№ 5-8 ведомственная'!H93</f>
        <v>200</v>
      </c>
      <c r="F94" s="2"/>
    </row>
    <row r="95" spans="1:6" ht="38.25" hidden="1" outlineLevel="2" x14ac:dyDescent="0.25">
      <c r="A95" s="17" t="s">
        <v>28</v>
      </c>
      <c r="B95" s="19" t="s">
        <v>294</v>
      </c>
      <c r="C95" s="9">
        <f>C96</f>
        <v>45</v>
      </c>
      <c r="D95" s="9">
        <f t="shared" ref="D95:E95" si="31">D96</f>
        <v>45</v>
      </c>
      <c r="E95" s="9">
        <f t="shared" si="31"/>
        <v>45</v>
      </c>
      <c r="F95" s="2"/>
    </row>
    <row r="96" spans="1:6" ht="25.5" hidden="1" outlineLevel="3" x14ac:dyDescent="0.25">
      <c r="A96" s="17" t="s">
        <v>28</v>
      </c>
      <c r="B96" s="19" t="s">
        <v>364</v>
      </c>
      <c r="C96" s="9">
        <f>C97+C101</f>
        <v>45</v>
      </c>
      <c r="D96" s="9">
        <f t="shared" ref="D96:E96" si="32">D97+D101</f>
        <v>45</v>
      </c>
      <c r="E96" s="9">
        <f t="shared" si="32"/>
        <v>45</v>
      </c>
      <c r="F96" s="2"/>
    </row>
    <row r="97" spans="1:6" ht="25.5" hidden="1" outlineLevel="4" x14ac:dyDescent="0.25">
      <c r="A97" s="17" t="s">
        <v>28</v>
      </c>
      <c r="B97" s="19" t="s">
        <v>365</v>
      </c>
      <c r="C97" s="9">
        <f>C98</f>
        <v>2</v>
      </c>
      <c r="D97" s="9">
        <f t="shared" ref="D97:E98" si="33">D98</f>
        <v>2</v>
      </c>
      <c r="E97" s="9">
        <f t="shared" si="33"/>
        <v>2</v>
      </c>
      <c r="F97" s="2"/>
    </row>
    <row r="98" spans="1:6" ht="25.5" hidden="1" outlineLevel="5" x14ac:dyDescent="0.25">
      <c r="A98" s="17" t="s">
        <v>28</v>
      </c>
      <c r="B98" s="19" t="s">
        <v>366</v>
      </c>
      <c r="C98" s="9">
        <f>C99</f>
        <v>2</v>
      </c>
      <c r="D98" s="9">
        <f t="shared" si="33"/>
        <v>2</v>
      </c>
      <c r="E98" s="9">
        <f t="shared" si="33"/>
        <v>2</v>
      </c>
      <c r="F98" s="2"/>
    </row>
    <row r="99" spans="1:6" ht="25.5" hidden="1" outlineLevel="6" x14ac:dyDescent="0.25">
      <c r="A99" s="17" t="s">
        <v>28</v>
      </c>
      <c r="B99" s="19" t="s">
        <v>332</v>
      </c>
      <c r="C99" s="9">
        <f>'№ 5-8 ведомственная'!F142</f>
        <v>2</v>
      </c>
      <c r="D99" s="9">
        <f>'№ 5-8 ведомственная'!G142</f>
        <v>2</v>
      </c>
      <c r="E99" s="9">
        <f>'№ 5-8 ведомственная'!H142</f>
        <v>2</v>
      </c>
      <c r="F99" s="2"/>
    </row>
    <row r="100" spans="1:6" ht="25.5" hidden="1" outlineLevel="4" x14ac:dyDescent="0.25">
      <c r="A100" s="17" t="s">
        <v>28</v>
      </c>
      <c r="B100" s="19" t="s">
        <v>367</v>
      </c>
      <c r="C100" s="9">
        <f>C101</f>
        <v>43</v>
      </c>
      <c r="D100" s="9">
        <f t="shared" ref="D100:E101" si="34">D101</f>
        <v>43</v>
      </c>
      <c r="E100" s="9">
        <f t="shared" si="34"/>
        <v>43</v>
      </c>
      <c r="F100" s="2"/>
    </row>
    <row r="101" spans="1:6" ht="25.5" hidden="1" outlineLevel="5" x14ac:dyDescent="0.25">
      <c r="A101" s="17" t="s">
        <v>28</v>
      </c>
      <c r="B101" s="19" t="s">
        <v>368</v>
      </c>
      <c r="C101" s="9">
        <f>C102</f>
        <v>43</v>
      </c>
      <c r="D101" s="9">
        <f t="shared" si="34"/>
        <v>43</v>
      </c>
      <c r="E101" s="9">
        <f t="shared" si="34"/>
        <v>43</v>
      </c>
      <c r="F101" s="2"/>
    </row>
    <row r="102" spans="1:6" ht="25.5" hidden="1" outlineLevel="6" x14ac:dyDescent="0.25">
      <c r="A102" s="17" t="s">
        <v>28</v>
      </c>
      <c r="B102" s="19" t="s">
        <v>332</v>
      </c>
      <c r="C102" s="9">
        <f>'№ 5-8 ведомственная'!F145</f>
        <v>43</v>
      </c>
      <c r="D102" s="9">
        <f>'№ 5-8 ведомственная'!G145</f>
        <v>43</v>
      </c>
      <c r="E102" s="9">
        <f>'№ 5-8 ведомственная'!H145</f>
        <v>43</v>
      </c>
      <c r="F102" s="2"/>
    </row>
    <row r="103" spans="1:6" ht="38.25" hidden="1" outlineLevel="2" x14ac:dyDescent="0.25">
      <c r="A103" s="39" t="s">
        <v>28</v>
      </c>
      <c r="B103" s="40" t="s">
        <v>577</v>
      </c>
      <c r="C103" s="41" t="e">
        <f>C104+C111+C118</f>
        <v>#REF!</v>
      </c>
      <c r="D103" s="41" t="e">
        <f t="shared" ref="D103:E103" si="35">D104+D111+D118</f>
        <v>#REF!</v>
      </c>
      <c r="E103" s="41" t="e">
        <f t="shared" si="35"/>
        <v>#REF!</v>
      </c>
      <c r="F103" s="2"/>
    </row>
    <row r="104" spans="1:6" ht="38.25" hidden="1" outlineLevel="3" x14ac:dyDescent="0.25">
      <c r="A104" s="39" t="s">
        <v>28</v>
      </c>
      <c r="B104" s="40" t="s">
        <v>578</v>
      </c>
      <c r="C104" s="41" t="e">
        <f>C105+C108</f>
        <v>#REF!</v>
      </c>
      <c r="D104" s="41" t="e">
        <f t="shared" ref="D104:E104" si="36">D105+D108</f>
        <v>#REF!</v>
      </c>
      <c r="E104" s="41" t="e">
        <f t="shared" si="36"/>
        <v>#REF!</v>
      </c>
      <c r="F104" s="2"/>
    </row>
    <row r="105" spans="1:6" ht="25.5" hidden="1" outlineLevel="4" x14ac:dyDescent="0.25">
      <c r="A105" s="39" t="s">
        <v>28</v>
      </c>
      <c r="B105" s="40" t="s">
        <v>369</v>
      </c>
      <c r="C105" s="41">
        <f>C106</f>
        <v>760</v>
      </c>
      <c r="D105" s="41">
        <f t="shared" ref="D105:E106" si="37">D106</f>
        <v>0</v>
      </c>
      <c r="E105" s="41">
        <f t="shared" si="37"/>
        <v>0</v>
      </c>
      <c r="F105" s="2"/>
    </row>
    <row r="106" spans="1:6" ht="38.25" hidden="1" outlineLevel="5" x14ac:dyDescent="0.25">
      <c r="A106" s="39" t="s">
        <v>28</v>
      </c>
      <c r="B106" s="40" t="s">
        <v>370</v>
      </c>
      <c r="C106" s="41">
        <f>C107</f>
        <v>760</v>
      </c>
      <c r="D106" s="41">
        <f t="shared" si="37"/>
        <v>0</v>
      </c>
      <c r="E106" s="41">
        <f t="shared" si="37"/>
        <v>0</v>
      </c>
      <c r="F106" s="2"/>
    </row>
    <row r="107" spans="1:6" ht="25.5" hidden="1" outlineLevel="6" x14ac:dyDescent="0.25">
      <c r="A107" s="39" t="s">
        <v>28</v>
      </c>
      <c r="B107" s="40" t="s">
        <v>332</v>
      </c>
      <c r="C107" s="41">
        <f>'№ 5-8 ведомственная'!F98</f>
        <v>760</v>
      </c>
      <c r="D107" s="41">
        <f>'№ 5-8 ведомственная'!G98</f>
        <v>0</v>
      </c>
      <c r="E107" s="41">
        <f>'№ 5-8 ведомственная'!H98</f>
        <v>0</v>
      </c>
      <c r="F107" s="2"/>
    </row>
    <row r="108" spans="1:6" ht="38.25" hidden="1" outlineLevel="4" x14ac:dyDescent="0.25">
      <c r="A108" s="39" t="s">
        <v>28</v>
      </c>
      <c r="B108" s="40" t="s">
        <v>371</v>
      </c>
      <c r="C108" s="41" t="e">
        <f>C109</f>
        <v>#REF!</v>
      </c>
      <c r="D108" s="41" t="e">
        <f t="shared" ref="D108:E109" si="38">D109</f>
        <v>#REF!</v>
      </c>
      <c r="E108" s="41" t="e">
        <f t="shared" si="38"/>
        <v>#REF!</v>
      </c>
      <c r="F108" s="2"/>
    </row>
    <row r="109" spans="1:6" ht="25.5" hidden="1" outlineLevel="5" x14ac:dyDescent="0.25">
      <c r="A109" s="39" t="s">
        <v>28</v>
      </c>
      <c r="B109" s="40" t="s">
        <v>372</v>
      </c>
      <c r="C109" s="41" t="e">
        <f>C110</f>
        <v>#REF!</v>
      </c>
      <c r="D109" s="41" t="e">
        <f t="shared" si="38"/>
        <v>#REF!</v>
      </c>
      <c r="E109" s="41" t="e">
        <f t="shared" si="38"/>
        <v>#REF!</v>
      </c>
      <c r="F109" s="2"/>
    </row>
    <row r="110" spans="1:6" ht="25.5" hidden="1" outlineLevel="6" x14ac:dyDescent="0.25">
      <c r="A110" s="39" t="s">
        <v>28</v>
      </c>
      <c r="B110" s="40" t="s">
        <v>332</v>
      </c>
      <c r="C110" s="41" t="e">
        <f>'№ 5-8 ведомственная'!#REF!</f>
        <v>#REF!</v>
      </c>
      <c r="D110" s="41" t="e">
        <f>'№ 5-8 ведомственная'!#REF!</f>
        <v>#REF!</v>
      </c>
      <c r="E110" s="41" t="e">
        <f>'№ 5-8 ведомственная'!#REF!</f>
        <v>#REF!</v>
      </c>
      <c r="F110" s="2"/>
    </row>
    <row r="111" spans="1:6" ht="51" hidden="1" outlineLevel="3" x14ac:dyDescent="0.25">
      <c r="A111" s="39" t="s">
        <v>28</v>
      </c>
      <c r="B111" s="40" t="s">
        <v>579</v>
      </c>
      <c r="C111" s="41" t="e">
        <f>C112+C115</f>
        <v>#REF!</v>
      </c>
      <c r="D111" s="41" t="e">
        <f t="shared" ref="D111:E111" si="39">D112+D115</f>
        <v>#REF!</v>
      </c>
      <c r="E111" s="41" t="e">
        <f t="shared" si="39"/>
        <v>#REF!</v>
      </c>
      <c r="F111" s="2"/>
    </row>
    <row r="112" spans="1:6" ht="51" hidden="1" outlineLevel="4" x14ac:dyDescent="0.25">
      <c r="A112" s="39" t="s">
        <v>28</v>
      </c>
      <c r="B112" s="40" t="s">
        <v>569</v>
      </c>
      <c r="C112" s="41">
        <f>C113</f>
        <v>829.8</v>
      </c>
      <c r="D112" s="41">
        <f t="shared" ref="D112:E113" si="40">D113</f>
        <v>0</v>
      </c>
      <c r="E112" s="41">
        <f t="shared" si="40"/>
        <v>0</v>
      </c>
      <c r="F112" s="2"/>
    </row>
    <row r="113" spans="1:6" ht="51" hidden="1" outlineLevel="5" x14ac:dyDescent="0.25">
      <c r="A113" s="39" t="s">
        <v>28</v>
      </c>
      <c r="B113" s="40" t="s">
        <v>580</v>
      </c>
      <c r="C113" s="41">
        <f>C114</f>
        <v>829.8</v>
      </c>
      <c r="D113" s="41">
        <f t="shared" si="40"/>
        <v>0</v>
      </c>
      <c r="E113" s="41">
        <f t="shared" si="40"/>
        <v>0</v>
      </c>
      <c r="F113" s="2"/>
    </row>
    <row r="114" spans="1:6" ht="25.5" hidden="1" outlineLevel="6" x14ac:dyDescent="0.25">
      <c r="A114" s="39" t="s">
        <v>28</v>
      </c>
      <c r="B114" s="40" t="s">
        <v>332</v>
      </c>
      <c r="C114" s="41">
        <f>'№ 5-8 ведомственная'!F102</f>
        <v>829.8</v>
      </c>
      <c r="D114" s="41">
        <f>'№ 5-8 ведомственная'!G102</f>
        <v>0</v>
      </c>
      <c r="E114" s="41">
        <f>'№ 5-8 ведомственная'!H102</f>
        <v>0</v>
      </c>
      <c r="F114" s="2"/>
    </row>
    <row r="115" spans="1:6" ht="25.5" hidden="1" outlineLevel="4" x14ac:dyDescent="0.25">
      <c r="A115" s="39" t="s">
        <v>28</v>
      </c>
      <c r="B115" s="40" t="s">
        <v>373</v>
      </c>
      <c r="C115" s="41" t="e">
        <f>C116</f>
        <v>#REF!</v>
      </c>
      <c r="D115" s="41" t="e">
        <f t="shared" ref="D115:E116" si="41">D116</f>
        <v>#REF!</v>
      </c>
      <c r="E115" s="41" t="e">
        <f t="shared" si="41"/>
        <v>#REF!</v>
      </c>
      <c r="F115" s="2"/>
    </row>
    <row r="116" spans="1:6" hidden="1" outlineLevel="5" x14ac:dyDescent="0.25">
      <c r="A116" s="39" t="s">
        <v>28</v>
      </c>
      <c r="B116" s="40" t="s">
        <v>374</v>
      </c>
      <c r="C116" s="41" t="e">
        <f>C117</f>
        <v>#REF!</v>
      </c>
      <c r="D116" s="41" t="e">
        <f t="shared" si="41"/>
        <v>#REF!</v>
      </c>
      <c r="E116" s="41" t="e">
        <f t="shared" si="41"/>
        <v>#REF!</v>
      </c>
      <c r="F116" s="2"/>
    </row>
    <row r="117" spans="1:6" ht="25.5" hidden="1" outlineLevel="6" x14ac:dyDescent="0.25">
      <c r="A117" s="39" t="s">
        <v>28</v>
      </c>
      <c r="B117" s="40" t="s">
        <v>332</v>
      </c>
      <c r="C117" s="41" t="e">
        <f>'№ 5-8 ведомственная'!#REF!</f>
        <v>#REF!</v>
      </c>
      <c r="D117" s="41" t="e">
        <f>'№ 5-8 ведомственная'!#REF!</f>
        <v>#REF!</v>
      </c>
      <c r="E117" s="41" t="e">
        <f>'№ 5-8 ведомственная'!#REF!</f>
        <v>#REF!</v>
      </c>
      <c r="F117" s="2"/>
    </row>
    <row r="118" spans="1:6" ht="38.25" hidden="1" outlineLevel="3" x14ac:dyDescent="0.25">
      <c r="A118" s="39" t="s">
        <v>28</v>
      </c>
      <c r="B118" s="40" t="s">
        <v>581</v>
      </c>
      <c r="C118" s="41" t="e">
        <f>C119+C122</f>
        <v>#REF!</v>
      </c>
      <c r="D118" s="41" t="e">
        <f t="shared" ref="D118:E118" si="42">D119+D122</f>
        <v>#REF!</v>
      </c>
      <c r="E118" s="41" t="e">
        <f t="shared" si="42"/>
        <v>#REF!</v>
      </c>
      <c r="F118" s="2"/>
    </row>
    <row r="119" spans="1:6" ht="25.5" hidden="1" outlineLevel="4" x14ac:dyDescent="0.25">
      <c r="A119" s="39" t="s">
        <v>28</v>
      </c>
      <c r="B119" s="40" t="s">
        <v>375</v>
      </c>
      <c r="C119" s="41" t="e">
        <f>C120</f>
        <v>#REF!</v>
      </c>
      <c r="D119" s="41" t="e">
        <f t="shared" ref="D119:E120" si="43">D120</f>
        <v>#REF!</v>
      </c>
      <c r="E119" s="41" t="e">
        <f t="shared" si="43"/>
        <v>#REF!</v>
      </c>
      <c r="F119" s="2"/>
    </row>
    <row r="120" spans="1:6" ht="38.25" hidden="1" outlineLevel="5" x14ac:dyDescent="0.25">
      <c r="A120" s="39" t="s">
        <v>28</v>
      </c>
      <c r="B120" s="40" t="s">
        <v>582</v>
      </c>
      <c r="C120" s="41" t="e">
        <f>C121</f>
        <v>#REF!</v>
      </c>
      <c r="D120" s="41" t="e">
        <f t="shared" si="43"/>
        <v>#REF!</v>
      </c>
      <c r="E120" s="41" t="e">
        <f t="shared" si="43"/>
        <v>#REF!</v>
      </c>
      <c r="F120" s="2"/>
    </row>
    <row r="121" spans="1:6" ht="25.5" hidden="1" outlineLevel="6" x14ac:dyDescent="0.25">
      <c r="A121" s="39" t="s">
        <v>28</v>
      </c>
      <c r="B121" s="40" t="s">
        <v>332</v>
      </c>
      <c r="C121" s="41" t="e">
        <f>'№ 5-8 ведомственная'!#REF!</f>
        <v>#REF!</v>
      </c>
      <c r="D121" s="41" t="e">
        <f>'№ 5-8 ведомственная'!#REF!</f>
        <v>#REF!</v>
      </c>
      <c r="E121" s="41" t="e">
        <f>'№ 5-8 ведомственная'!#REF!</f>
        <v>#REF!</v>
      </c>
      <c r="F121" s="2"/>
    </row>
    <row r="122" spans="1:6" ht="25.5" hidden="1" outlineLevel="4" x14ac:dyDescent="0.25">
      <c r="A122" s="39" t="s">
        <v>28</v>
      </c>
      <c r="B122" s="40" t="s">
        <v>376</v>
      </c>
      <c r="C122" s="41" t="e">
        <f>C123</f>
        <v>#REF!</v>
      </c>
      <c r="D122" s="41" t="e">
        <f t="shared" ref="D122:E123" si="44">D123</f>
        <v>#REF!</v>
      </c>
      <c r="E122" s="41" t="e">
        <f t="shared" si="44"/>
        <v>#REF!</v>
      </c>
      <c r="F122" s="2"/>
    </row>
    <row r="123" spans="1:6" ht="25.5" hidden="1" outlineLevel="5" x14ac:dyDescent="0.25">
      <c r="A123" s="39" t="s">
        <v>28</v>
      </c>
      <c r="B123" s="40" t="s">
        <v>583</v>
      </c>
      <c r="C123" s="41" t="e">
        <f>C124</f>
        <v>#REF!</v>
      </c>
      <c r="D123" s="41" t="e">
        <f t="shared" si="44"/>
        <v>#REF!</v>
      </c>
      <c r="E123" s="41" t="e">
        <f t="shared" si="44"/>
        <v>#REF!</v>
      </c>
      <c r="F123" s="2"/>
    </row>
    <row r="124" spans="1:6" ht="25.5" hidden="1" outlineLevel="6" x14ac:dyDescent="0.25">
      <c r="A124" s="39" t="s">
        <v>28</v>
      </c>
      <c r="B124" s="40" t="s">
        <v>332</v>
      </c>
      <c r="C124" s="41" t="e">
        <f>'№ 5-8 ведомственная'!#REF!</f>
        <v>#REF!</v>
      </c>
      <c r="D124" s="41" t="e">
        <f>'№ 5-8 ведомственная'!#REF!</f>
        <v>#REF!</v>
      </c>
      <c r="E124" s="41" t="e">
        <f>'№ 5-8 ведомственная'!#REF!</f>
        <v>#REF!</v>
      </c>
      <c r="F124" s="2"/>
    </row>
    <row r="125" spans="1:6" hidden="1" outlineLevel="2" x14ac:dyDescent="0.25">
      <c r="A125" s="17" t="s">
        <v>28</v>
      </c>
      <c r="B125" s="19" t="s">
        <v>286</v>
      </c>
      <c r="C125" s="9" t="e">
        <f>C126</f>
        <v>#REF!</v>
      </c>
      <c r="D125" s="9" t="e">
        <f t="shared" ref="D125:E126" si="45">D126</f>
        <v>#REF!</v>
      </c>
      <c r="E125" s="9" t="e">
        <f t="shared" si="45"/>
        <v>#REF!</v>
      </c>
      <c r="F125" s="2"/>
    </row>
    <row r="126" spans="1:6" ht="25.5" hidden="1" outlineLevel="3" x14ac:dyDescent="0.25">
      <c r="A126" s="17" t="s">
        <v>28</v>
      </c>
      <c r="B126" s="19" t="s">
        <v>334</v>
      </c>
      <c r="C126" s="9" t="e">
        <f>C127</f>
        <v>#REF!</v>
      </c>
      <c r="D126" s="9" t="e">
        <f t="shared" si="45"/>
        <v>#REF!</v>
      </c>
      <c r="E126" s="9" t="e">
        <f t="shared" si="45"/>
        <v>#REF!</v>
      </c>
      <c r="F126" s="2"/>
    </row>
    <row r="127" spans="1:6" ht="25.5" hidden="1" outlineLevel="5" x14ac:dyDescent="0.25">
      <c r="A127" s="17" t="s">
        <v>28</v>
      </c>
      <c r="B127" s="19" t="s">
        <v>377</v>
      </c>
      <c r="C127" s="9" t="e">
        <f>C128+C129+C130</f>
        <v>#REF!</v>
      </c>
      <c r="D127" s="9" t="e">
        <f t="shared" ref="D127:E127" si="46">D128+D129+D130</f>
        <v>#REF!</v>
      </c>
      <c r="E127" s="9" t="e">
        <f t="shared" si="46"/>
        <v>#REF!</v>
      </c>
      <c r="F127" s="2"/>
    </row>
    <row r="128" spans="1:6" ht="51" hidden="1" outlineLevel="6" x14ac:dyDescent="0.25">
      <c r="A128" s="17" t="s">
        <v>28</v>
      </c>
      <c r="B128" s="19" t="s">
        <v>331</v>
      </c>
      <c r="C128" s="9" t="e">
        <f>'№ 5-8 ведомственная'!#REF!</f>
        <v>#REF!</v>
      </c>
      <c r="D128" s="9" t="e">
        <f>'№ 5-8 ведомственная'!#REF!</f>
        <v>#REF!</v>
      </c>
      <c r="E128" s="9" t="e">
        <f>'№ 5-8 ведомственная'!#REF!</f>
        <v>#REF!</v>
      </c>
      <c r="F128" s="2"/>
    </row>
    <row r="129" spans="1:6" ht="25.5" hidden="1" outlineLevel="6" x14ac:dyDescent="0.25">
      <c r="A129" s="17" t="s">
        <v>28</v>
      </c>
      <c r="B129" s="19" t="s">
        <v>332</v>
      </c>
      <c r="C129" s="9" t="e">
        <f>'№ 5-8 ведомственная'!#REF!</f>
        <v>#REF!</v>
      </c>
      <c r="D129" s="9" t="e">
        <f>'№ 5-8 ведомственная'!#REF!</f>
        <v>#REF!</v>
      </c>
      <c r="E129" s="9" t="e">
        <f>'№ 5-8 ведомственная'!#REF!</f>
        <v>#REF!</v>
      </c>
      <c r="F129" s="2"/>
    </row>
    <row r="130" spans="1:6" hidden="1" outlineLevel="6" x14ac:dyDescent="0.25">
      <c r="A130" s="17" t="s">
        <v>28</v>
      </c>
      <c r="B130" s="19" t="s">
        <v>333</v>
      </c>
      <c r="C130" s="9" t="e">
        <f>'№ 5-8 ведомственная'!#REF!</f>
        <v>#REF!</v>
      </c>
      <c r="D130" s="9" t="e">
        <f>'№ 5-8 ведомственная'!#REF!</f>
        <v>#REF!</v>
      </c>
      <c r="E130" s="9" t="e">
        <f>'№ 5-8 ведомственная'!#REF!</f>
        <v>#REF!</v>
      </c>
      <c r="F130" s="2"/>
    </row>
    <row r="131" spans="1:6" s="30" customFormat="1" ht="25.5" collapsed="1" x14ac:dyDescent="0.25">
      <c r="A131" s="22" t="s">
        <v>57</v>
      </c>
      <c r="B131" s="23" t="s">
        <v>277</v>
      </c>
      <c r="C131" s="8">
        <f>C132+C145+C166</f>
        <v>3001.5</v>
      </c>
      <c r="D131" s="8">
        <f t="shared" ref="D131:E131" si="47">D132+D145+D166</f>
        <v>2997</v>
      </c>
      <c r="E131" s="8">
        <f t="shared" si="47"/>
        <v>2965</v>
      </c>
      <c r="F131" s="4"/>
    </row>
    <row r="132" spans="1:6" outlineLevel="1" x14ac:dyDescent="0.25">
      <c r="A132" s="17" t="s">
        <v>58</v>
      </c>
      <c r="B132" s="19" t="s">
        <v>295</v>
      </c>
      <c r="C132" s="9">
        <f>'№ 5-8 ведомственная'!F104</f>
        <v>836</v>
      </c>
      <c r="D132" s="9">
        <f>'№ 5-8 ведомственная'!G104</f>
        <v>831.5</v>
      </c>
      <c r="E132" s="9">
        <f>'№ 5-8 ведомственная'!H104</f>
        <v>799.5</v>
      </c>
      <c r="F132" s="2"/>
    </row>
    <row r="133" spans="1:6" ht="51" hidden="1" outlineLevel="2" x14ac:dyDescent="0.25">
      <c r="A133" s="17" t="s">
        <v>58</v>
      </c>
      <c r="B133" s="19" t="s">
        <v>288</v>
      </c>
      <c r="C133" s="9" t="e">
        <f>C134</f>
        <v>#REF!</v>
      </c>
      <c r="D133" s="9" t="e">
        <f t="shared" ref="D133:E135" si="48">D134</f>
        <v>#REF!</v>
      </c>
      <c r="E133" s="9" t="e">
        <f t="shared" si="48"/>
        <v>#REF!</v>
      </c>
      <c r="F133" s="2"/>
    </row>
    <row r="134" spans="1:6" ht="51" hidden="1" outlineLevel="3" x14ac:dyDescent="0.25">
      <c r="A134" s="17" t="s">
        <v>58</v>
      </c>
      <c r="B134" s="19" t="s">
        <v>340</v>
      </c>
      <c r="C134" s="9" t="e">
        <f>C135</f>
        <v>#REF!</v>
      </c>
      <c r="D134" s="9" t="e">
        <f t="shared" si="48"/>
        <v>#REF!</v>
      </c>
      <c r="E134" s="9" t="e">
        <f t="shared" si="48"/>
        <v>#REF!</v>
      </c>
      <c r="F134" s="2"/>
    </row>
    <row r="135" spans="1:6" ht="63.75" hidden="1" outlineLevel="4" x14ac:dyDescent="0.25">
      <c r="A135" s="17" t="s">
        <v>58</v>
      </c>
      <c r="B135" s="19" t="s">
        <v>341</v>
      </c>
      <c r="C135" s="9" t="e">
        <f>C136</f>
        <v>#REF!</v>
      </c>
      <c r="D135" s="9" t="e">
        <f t="shared" si="48"/>
        <v>#REF!</v>
      </c>
      <c r="E135" s="9" t="e">
        <f t="shared" si="48"/>
        <v>#REF!</v>
      </c>
      <c r="F135" s="2"/>
    </row>
    <row r="136" spans="1:6" ht="25.5" hidden="1" outlineLevel="5" x14ac:dyDescent="0.25">
      <c r="A136" s="17" t="s">
        <v>58</v>
      </c>
      <c r="B136" s="19" t="s">
        <v>378</v>
      </c>
      <c r="C136" s="9" t="e">
        <f>C137+C138</f>
        <v>#REF!</v>
      </c>
      <c r="D136" s="9" t="e">
        <f t="shared" ref="D136:E136" si="49">D137+D138</f>
        <v>#REF!</v>
      </c>
      <c r="E136" s="9" t="e">
        <f t="shared" si="49"/>
        <v>#REF!</v>
      </c>
      <c r="F136" s="2"/>
    </row>
    <row r="137" spans="1:6" ht="51" hidden="1" outlineLevel="6" x14ac:dyDescent="0.25">
      <c r="A137" s="17" t="s">
        <v>58</v>
      </c>
      <c r="B137" s="19" t="s">
        <v>331</v>
      </c>
      <c r="C137" s="9">
        <f>'№ 5-8 ведомственная'!F109</f>
        <v>820.7</v>
      </c>
      <c r="D137" s="9">
        <f>'№ 5-8 ведомственная'!G109</f>
        <v>831.5</v>
      </c>
      <c r="E137" s="9">
        <f>'№ 5-8 ведомственная'!H109</f>
        <v>799.5</v>
      </c>
      <c r="F137" s="2"/>
    </row>
    <row r="138" spans="1:6" ht="25.5" hidden="1" outlineLevel="6" x14ac:dyDescent="0.25">
      <c r="A138" s="17" t="s">
        <v>58</v>
      </c>
      <c r="B138" s="19" t="s">
        <v>332</v>
      </c>
      <c r="C138" s="9" t="e">
        <f>'№ 5-8 ведомственная'!#REF!</f>
        <v>#REF!</v>
      </c>
      <c r="D138" s="9" t="e">
        <f>'№ 5-8 ведомственная'!#REF!</f>
        <v>#REF!</v>
      </c>
      <c r="E138" s="9" t="e">
        <f>'№ 5-8 ведомственная'!#REF!</f>
        <v>#REF!</v>
      </c>
      <c r="F138" s="2"/>
    </row>
    <row r="139" spans="1:6" ht="63.75" hidden="1" outlineLevel="2" x14ac:dyDescent="0.25">
      <c r="A139" s="17" t="s">
        <v>59</v>
      </c>
      <c r="B139" s="19" t="s">
        <v>296</v>
      </c>
      <c r="C139" s="9" t="e">
        <f>C140</f>
        <v>#REF!</v>
      </c>
      <c r="D139" s="9" t="e">
        <f t="shared" ref="D139:E141" si="50">D140</f>
        <v>#REF!</v>
      </c>
      <c r="E139" s="9" t="e">
        <f t="shared" si="50"/>
        <v>#REF!</v>
      </c>
      <c r="F139" s="2"/>
    </row>
    <row r="140" spans="1:6" ht="51" hidden="1" outlineLevel="3" x14ac:dyDescent="0.25">
      <c r="A140" s="17" t="s">
        <v>59</v>
      </c>
      <c r="B140" s="19" t="s">
        <v>379</v>
      </c>
      <c r="C140" s="9" t="e">
        <f>C141</f>
        <v>#REF!</v>
      </c>
      <c r="D140" s="9" t="e">
        <f t="shared" si="50"/>
        <v>#REF!</v>
      </c>
      <c r="E140" s="9" t="e">
        <f t="shared" si="50"/>
        <v>#REF!</v>
      </c>
      <c r="F140" s="2"/>
    </row>
    <row r="141" spans="1:6" ht="25.5" hidden="1" outlineLevel="4" x14ac:dyDescent="0.25">
      <c r="A141" s="17" t="s">
        <v>59</v>
      </c>
      <c r="B141" s="19" t="s">
        <v>380</v>
      </c>
      <c r="C141" s="9" t="e">
        <f>C142</f>
        <v>#REF!</v>
      </c>
      <c r="D141" s="9" t="e">
        <f t="shared" si="50"/>
        <v>#REF!</v>
      </c>
      <c r="E141" s="9" t="e">
        <f t="shared" si="50"/>
        <v>#REF!</v>
      </c>
      <c r="F141" s="2"/>
    </row>
    <row r="142" spans="1:6" ht="25.5" hidden="1" outlineLevel="5" x14ac:dyDescent="0.25">
      <c r="A142" s="17" t="s">
        <v>59</v>
      </c>
      <c r="B142" s="19" t="s">
        <v>381</v>
      </c>
      <c r="C142" s="9" t="e">
        <f>C143+C144</f>
        <v>#REF!</v>
      </c>
      <c r="D142" s="9" t="e">
        <f t="shared" ref="D142:E142" si="51">D143+D144</f>
        <v>#REF!</v>
      </c>
      <c r="E142" s="9" t="e">
        <f t="shared" si="51"/>
        <v>#REF!</v>
      </c>
      <c r="F142" s="2"/>
    </row>
    <row r="143" spans="1:6" ht="51" hidden="1" outlineLevel="6" x14ac:dyDescent="0.25">
      <c r="A143" s="17" t="s">
        <v>59</v>
      </c>
      <c r="B143" s="19" t="s">
        <v>331</v>
      </c>
      <c r="C143" s="9" t="e">
        <f>'№ 5-8 ведомственная'!#REF!</f>
        <v>#REF!</v>
      </c>
      <c r="D143" s="9" t="e">
        <f>'№ 5-8 ведомственная'!#REF!</f>
        <v>#REF!</v>
      </c>
      <c r="E143" s="9" t="e">
        <f>'№ 5-8 ведомственная'!#REF!</f>
        <v>#REF!</v>
      </c>
      <c r="F143" s="2"/>
    </row>
    <row r="144" spans="1:6" ht="25.5" hidden="1" outlineLevel="6" x14ac:dyDescent="0.25">
      <c r="A144" s="17" t="s">
        <v>59</v>
      </c>
      <c r="B144" s="19" t="s">
        <v>332</v>
      </c>
      <c r="C144" s="9" t="e">
        <f>'№ 5-8 ведомственная'!#REF!</f>
        <v>#REF!</v>
      </c>
      <c r="D144" s="9" t="e">
        <f>'№ 5-8 ведомственная'!#REF!</f>
        <v>#REF!</v>
      </c>
      <c r="E144" s="9" t="e">
        <f>'№ 5-8 ведомственная'!#REF!</f>
        <v>#REF!</v>
      </c>
      <c r="F144" s="2"/>
    </row>
    <row r="145" spans="1:6" ht="28.5" customHeight="1" outlineLevel="1" collapsed="1" x14ac:dyDescent="0.25">
      <c r="A145" s="17" t="s">
        <v>64</v>
      </c>
      <c r="B145" s="19" t="s">
        <v>701</v>
      </c>
      <c r="C145" s="9">
        <f>'№ 5-8 ведомственная'!F111</f>
        <v>2070.5</v>
      </c>
      <c r="D145" s="9">
        <f>'№ 5-8 ведомственная'!G111</f>
        <v>2070.5</v>
      </c>
      <c r="E145" s="9">
        <f>'№ 5-8 ведомственная'!H111</f>
        <v>2070.5</v>
      </c>
      <c r="F145" s="2"/>
    </row>
    <row r="146" spans="1:6" ht="63.75" hidden="1" outlineLevel="2" x14ac:dyDescent="0.25">
      <c r="A146" s="17" t="s">
        <v>64</v>
      </c>
      <c r="B146" s="19" t="s">
        <v>296</v>
      </c>
      <c r="C146" s="9">
        <f>C147+C151</f>
        <v>150</v>
      </c>
      <c r="D146" s="9">
        <f t="shared" ref="D146:E146" si="52">D147+D151</f>
        <v>150</v>
      </c>
      <c r="E146" s="9">
        <f t="shared" si="52"/>
        <v>150</v>
      </c>
      <c r="F146" s="2"/>
    </row>
    <row r="147" spans="1:6" ht="38.25" hidden="1" outlineLevel="3" x14ac:dyDescent="0.25">
      <c r="A147" s="17" t="s">
        <v>64</v>
      </c>
      <c r="B147" s="19" t="s">
        <v>382</v>
      </c>
      <c r="C147" s="9">
        <f>C148</f>
        <v>50</v>
      </c>
      <c r="D147" s="9">
        <f t="shared" ref="D147:E149" si="53">D148</f>
        <v>50</v>
      </c>
      <c r="E147" s="9">
        <f t="shared" si="53"/>
        <v>50</v>
      </c>
      <c r="F147" s="2"/>
    </row>
    <row r="148" spans="1:6" ht="51" hidden="1" outlineLevel="4" x14ac:dyDescent="0.25">
      <c r="A148" s="17" t="s">
        <v>64</v>
      </c>
      <c r="B148" s="19" t="s">
        <v>383</v>
      </c>
      <c r="C148" s="9">
        <f>C149</f>
        <v>50</v>
      </c>
      <c r="D148" s="9">
        <f t="shared" si="53"/>
        <v>50</v>
      </c>
      <c r="E148" s="9">
        <f t="shared" si="53"/>
        <v>50</v>
      </c>
      <c r="F148" s="2"/>
    </row>
    <row r="149" spans="1:6" hidden="1" outlineLevel="5" x14ac:dyDescent="0.25">
      <c r="A149" s="17" t="s">
        <v>64</v>
      </c>
      <c r="B149" s="19" t="s">
        <v>384</v>
      </c>
      <c r="C149" s="9">
        <f>C150</f>
        <v>50</v>
      </c>
      <c r="D149" s="9">
        <f t="shared" si="53"/>
        <v>50</v>
      </c>
      <c r="E149" s="9">
        <f t="shared" si="53"/>
        <v>50</v>
      </c>
      <c r="F149" s="2"/>
    </row>
    <row r="150" spans="1:6" ht="25.5" hidden="1" outlineLevel="6" x14ac:dyDescent="0.25">
      <c r="A150" s="17" t="s">
        <v>64</v>
      </c>
      <c r="B150" s="19" t="s">
        <v>332</v>
      </c>
      <c r="C150" s="9">
        <f>'№ 5-8 ведомственная'!F121</f>
        <v>50</v>
      </c>
      <c r="D150" s="9">
        <f>'№ 5-8 ведомственная'!G121</f>
        <v>50</v>
      </c>
      <c r="E150" s="9">
        <f>'№ 5-8 ведомственная'!H121</f>
        <v>50</v>
      </c>
      <c r="F150" s="2"/>
    </row>
    <row r="151" spans="1:6" ht="25.5" hidden="1" outlineLevel="3" x14ac:dyDescent="0.25">
      <c r="A151" s="17" t="s">
        <v>64</v>
      </c>
      <c r="B151" s="19" t="s">
        <v>385</v>
      </c>
      <c r="C151" s="9">
        <f>C152+C163</f>
        <v>100</v>
      </c>
      <c r="D151" s="9">
        <f t="shared" ref="D151:E151" si="54">D152+D163</f>
        <v>100</v>
      </c>
      <c r="E151" s="9">
        <f t="shared" si="54"/>
        <v>100</v>
      </c>
      <c r="F151" s="2"/>
    </row>
    <row r="152" spans="1:6" ht="38.25" hidden="1" outlineLevel="4" x14ac:dyDescent="0.25">
      <c r="A152" s="17" t="s">
        <v>64</v>
      </c>
      <c r="B152" s="19" t="s">
        <v>386</v>
      </c>
      <c r="C152" s="9">
        <f>C153+C155+C157+C159+C161</f>
        <v>39</v>
      </c>
      <c r="D152" s="9">
        <f t="shared" ref="D152:E152" si="55">D153+D155+D157+D159+D161</f>
        <v>80</v>
      </c>
      <c r="E152" s="9">
        <f t="shared" si="55"/>
        <v>80</v>
      </c>
      <c r="F152" s="2"/>
    </row>
    <row r="153" spans="1:6" hidden="1" outlineLevel="5" x14ac:dyDescent="0.25">
      <c r="A153" s="17" t="s">
        <v>64</v>
      </c>
      <c r="B153" s="19" t="s">
        <v>387</v>
      </c>
      <c r="C153" s="9">
        <f>C154</f>
        <v>0</v>
      </c>
      <c r="D153" s="9">
        <f t="shared" ref="D153:E153" si="56">D154</f>
        <v>10</v>
      </c>
      <c r="E153" s="9">
        <f t="shared" si="56"/>
        <v>10</v>
      </c>
      <c r="F153" s="2"/>
    </row>
    <row r="154" spans="1:6" ht="25.5" hidden="1" outlineLevel="6" x14ac:dyDescent="0.25">
      <c r="A154" s="17" t="s">
        <v>64</v>
      </c>
      <c r="B154" s="19" t="s">
        <v>332</v>
      </c>
      <c r="C154" s="9">
        <f>'№ 5-8 ведомственная'!F125</f>
        <v>0</v>
      </c>
      <c r="D154" s="9">
        <f>'№ 5-8 ведомственная'!G125</f>
        <v>10</v>
      </c>
      <c r="E154" s="9">
        <f>'№ 5-8 ведомственная'!H125</f>
        <v>10</v>
      </c>
      <c r="F154" s="2"/>
    </row>
    <row r="155" spans="1:6" hidden="1" outlineLevel="5" x14ac:dyDescent="0.25">
      <c r="A155" s="17" t="s">
        <v>64</v>
      </c>
      <c r="B155" s="19" t="s">
        <v>388</v>
      </c>
      <c r="C155" s="9">
        <f>C156</f>
        <v>14</v>
      </c>
      <c r="D155" s="9">
        <f t="shared" ref="D155:E155" si="57">D156</f>
        <v>24</v>
      </c>
      <c r="E155" s="9">
        <f t="shared" si="57"/>
        <v>24</v>
      </c>
      <c r="F155" s="2"/>
    </row>
    <row r="156" spans="1:6" ht="25.5" hidden="1" outlineLevel="6" x14ac:dyDescent="0.25">
      <c r="A156" s="17" t="s">
        <v>64</v>
      </c>
      <c r="B156" s="19" t="s">
        <v>332</v>
      </c>
      <c r="C156" s="9">
        <f>'№ 5-8 ведомственная'!F127</f>
        <v>14</v>
      </c>
      <c r="D156" s="9">
        <f>'№ 5-8 ведомственная'!G127</f>
        <v>24</v>
      </c>
      <c r="E156" s="9">
        <f>'№ 5-8 ведомственная'!H127</f>
        <v>24</v>
      </c>
      <c r="F156" s="2"/>
    </row>
    <row r="157" spans="1:6" hidden="1" outlineLevel="5" x14ac:dyDescent="0.25">
      <c r="A157" s="17" t="s">
        <v>64</v>
      </c>
      <c r="B157" s="19" t="s">
        <v>389</v>
      </c>
      <c r="C157" s="9">
        <f>C158</f>
        <v>16</v>
      </c>
      <c r="D157" s="9">
        <f t="shared" ref="D157:E157" si="58">D158</f>
        <v>40</v>
      </c>
      <c r="E157" s="9">
        <f t="shared" si="58"/>
        <v>40</v>
      </c>
      <c r="F157" s="2"/>
    </row>
    <row r="158" spans="1:6" ht="25.5" hidden="1" outlineLevel="6" x14ac:dyDescent="0.25">
      <c r="A158" s="17" t="s">
        <v>64</v>
      </c>
      <c r="B158" s="19" t="s">
        <v>332</v>
      </c>
      <c r="C158" s="9">
        <f>'№ 5-8 ведомственная'!F129</f>
        <v>16</v>
      </c>
      <c r="D158" s="9">
        <f>'№ 5-8 ведомственная'!G129</f>
        <v>40</v>
      </c>
      <c r="E158" s="9">
        <f>'№ 5-8 ведомственная'!H129</f>
        <v>40</v>
      </c>
      <c r="F158" s="2"/>
    </row>
    <row r="159" spans="1:6" hidden="1" outlineLevel="5" x14ac:dyDescent="0.25">
      <c r="A159" s="17" t="s">
        <v>64</v>
      </c>
      <c r="B159" s="19" t="s">
        <v>390</v>
      </c>
      <c r="C159" s="9">
        <f>C160</f>
        <v>0</v>
      </c>
      <c r="D159" s="9">
        <f t="shared" ref="D159:E159" si="59">D160</f>
        <v>3</v>
      </c>
      <c r="E159" s="9">
        <f t="shared" si="59"/>
        <v>3</v>
      </c>
      <c r="F159" s="2"/>
    </row>
    <row r="160" spans="1:6" ht="25.5" hidden="1" outlineLevel="6" x14ac:dyDescent="0.25">
      <c r="A160" s="17" t="s">
        <v>64</v>
      </c>
      <c r="B160" s="19" t="s">
        <v>332</v>
      </c>
      <c r="C160" s="9">
        <f>'№ 5-8 ведомственная'!F131</f>
        <v>0</v>
      </c>
      <c r="D160" s="9">
        <f>'№ 5-8 ведомственная'!G131</f>
        <v>3</v>
      </c>
      <c r="E160" s="9">
        <f>'№ 5-8 ведомственная'!H131</f>
        <v>3</v>
      </c>
      <c r="F160" s="2"/>
    </row>
    <row r="161" spans="1:6" hidden="1" outlineLevel="5" x14ac:dyDescent="0.25">
      <c r="A161" s="17" t="s">
        <v>64</v>
      </c>
      <c r="B161" s="19" t="s">
        <v>391</v>
      </c>
      <c r="C161" s="9">
        <f>C162</f>
        <v>9</v>
      </c>
      <c r="D161" s="9">
        <f t="shared" ref="D161:E161" si="60">D162</f>
        <v>3</v>
      </c>
      <c r="E161" s="9">
        <f t="shared" si="60"/>
        <v>3</v>
      </c>
      <c r="F161" s="2"/>
    </row>
    <row r="162" spans="1:6" ht="25.5" hidden="1" outlineLevel="6" x14ac:dyDescent="0.25">
      <c r="A162" s="17" t="s">
        <v>64</v>
      </c>
      <c r="B162" s="19" t="s">
        <v>332</v>
      </c>
      <c r="C162" s="9">
        <f>'№ 5-8 ведомственная'!F133</f>
        <v>9</v>
      </c>
      <c r="D162" s="9">
        <f>'№ 5-8 ведомственная'!G133</f>
        <v>3</v>
      </c>
      <c r="E162" s="9">
        <f>'№ 5-8 ведомственная'!H133</f>
        <v>3</v>
      </c>
      <c r="F162" s="2"/>
    </row>
    <row r="163" spans="1:6" ht="38.25" hidden="1" outlineLevel="4" x14ac:dyDescent="0.25">
      <c r="A163" s="17" t="s">
        <v>64</v>
      </c>
      <c r="B163" s="19" t="s">
        <v>392</v>
      </c>
      <c r="C163" s="9">
        <f>C164</f>
        <v>61</v>
      </c>
      <c r="D163" s="9">
        <f t="shared" ref="D163:E164" si="61">D164</f>
        <v>20</v>
      </c>
      <c r="E163" s="9">
        <f t="shared" si="61"/>
        <v>20</v>
      </c>
      <c r="F163" s="2"/>
    </row>
    <row r="164" spans="1:6" ht="25.5" hidden="1" outlineLevel="5" x14ac:dyDescent="0.25">
      <c r="A164" s="17" t="s">
        <v>64</v>
      </c>
      <c r="B164" s="19" t="s">
        <v>393</v>
      </c>
      <c r="C164" s="9">
        <f>C165</f>
        <v>61</v>
      </c>
      <c r="D164" s="9">
        <f t="shared" si="61"/>
        <v>20</v>
      </c>
      <c r="E164" s="9">
        <f t="shared" si="61"/>
        <v>20</v>
      </c>
      <c r="F164" s="2"/>
    </row>
    <row r="165" spans="1:6" ht="25.5" hidden="1" outlineLevel="6" x14ac:dyDescent="0.25">
      <c r="A165" s="17" t="s">
        <v>64</v>
      </c>
      <c r="B165" s="19" t="s">
        <v>332</v>
      </c>
      <c r="C165" s="9">
        <f>'№ 5-8 ведомственная'!F136</f>
        <v>61</v>
      </c>
      <c r="D165" s="9">
        <f>'№ 5-8 ведомственная'!G136</f>
        <v>20</v>
      </c>
      <c r="E165" s="9">
        <f>'№ 5-8 ведомственная'!H136</f>
        <v>20</v>
      </c>
      <c r="F165" s="2"/>
    </row>
    <row r="166" spans="1:6" ht="25.5" outlineLevel="6" x14ac:dyDescent="0.25">
      <c r="A166" s="18" t="s">
        <v>649</v>
      </c>
      <c r="B166" s="19" t="s">
        <v>654</v>
      </c>
      <c r="C166" s="9">
        <f>'№ 5-8 ведомственная'!F137</f>
        <v>95</v>
      </c>
      <c r="D166" s="9">
        <f>'№ 5-8 ведомственная'!G137</f>
        <v>95</v>
      </c>
      <c r="E166" s="9">
        <f>'№ 5-8 ведомственная'!H137</f>
        <v>95</v>
      </c>
      <c r="F166" s="2"/>
    </row>
    <row r="167" spans="1:6" s="30" customFormat="1" x14ac:dyDescent="0.25">
      <c r="A167" s="22" t="s">
        <v>77</v>
      </c>
      <c r="B167" s="23" t="s">
        <v>278</v>
      </c>
      <c r="C167" s="8">
        <f>C168+C182+C188+C219</f>
        <v>104919.9</v>
      </c>
      <c r="D167" s="8">
        <f t="shared" ref="D167:E167" si="62">D168+D182+D188+D219</f>
        <v>90295</v>
      </c>
      <c r="E167" s="8">
        <f t="shared" si="62"/>
        <v>93316.6</v>
      </c>
      <c r="F167" s="4"/>
    </row>
    <row r="168" spans="1:6" outlineLevel="1" x14ac:dyDescent="0.25">
      <c r="A168" s="17" t="s">
        <v>171</v>
      </c>
      <c r="B168" s="19" t="s">
        <v>315</v>
      </c>
      <c r="C168" s="9">
        <f>'№ 5-8 ведомственная'!F363+'№ 5-8 ведомственная'!F513</f>
        <v>90</v>
      </c>
      <c r="D168" s="9">
        <f>'№ 5-8 ведомственная'!G363+'№ 5-8 ведомственная'!G513</f>
        <v>90</v>
      </c>
      <c r="E168" s="9">
        <f>'№ 5-8 ведомственная'!H363+'№ 5-8 ведомственная'!H513</f>
        <v>90</v>
      </c>
      <c r="F168" s="2"/>
    </row>
    <row r="169" spans="1:6" ht="38.25" hidden="1" outlineLevel="2" x14ac:dyDescent="0.25">
      <c r="A169" s="17" t="s">
        <v>171</v>
      </c>
      <c r="B169" s="19" t="s">
        <v>313</v>
      </c>
      <c r="C169" s="9">
        <f>C170</f>
        <v>90</v>
      </c>
      <c r="D169" s="9">
        <f t="shared" ref="D169:E169" si="63">D170</f>
        <v>90</v>
      </c>
      <c r="E169" s="9">
        <f t="shared" si="63"/>
        <v>90</v>
      </c>
      <c r="F169" s="2"/>
    </row>
    <row r="170" spans="1:6" ht="25.5" hidden="1" outlineLevel="3" x14ac:dyDescent="0.25">
      <c r="A170" s="17" t="s">
        <v>171</v>
      </c>
      <c r="B170" s="19" t="s">
        <v>469</v>
      </c>
      <c r="C170" s="9">
        <f>C171+C174</f>
        <v>90</v>
      </c>
      <c r="D170" s="9">
        <f t="shared" ref="D170:E170" si="64">D171+D174</f>
        <v>90</v>
      </c>
      <c r="E170" s="9">
        <f t="shared" si="64"/>
        <v>90</v>
      </c>
      <c r="F170" s="2"/>
    </row>
    <row r="171" spans="1:6" ht="38.25" hidden="1" outlineLevel="4" x14ac:dyDescent="0.25">
      <c r="A171" s="17" t="s">
        <v>171</v>
      </c>
      <c r="B171" s="19" t="s">
        <v>509</v>
      </c>
      <c r="C171" s="9">
        <f>C172</f>
        <v>50</v>
      </c>
      <c r="D171" s="9">
        <f t="shared" ref="D171:E172" si="65">D172</f>
        <v>50</v>
      </c>
      <c r="E171" s="9">
        <f t="shared" si="65"/>
        <v>50</v>
      </c>
      <c r="F171" s="2"/>
    </row>
    <row r="172" spans="1:6" ht="25.5" hidden="1" outlineLevel="5" x14ac:dyDescent="0.25">
      <c r="A172" s="17" t="s">
        <v>171</v>
      </c>
      <c r="B172" s="19" t="s">
        <v>510</v>
      </c>
      <c r="C172" s="9">
        <f>C173</f>
        <v>50</v>
      </c>
      <c r="D172" s="9">
        <f t="shared" si="65"/>
        <v>50</v>
      </c>
      <c r="E172" s="9">
        <f t="shared" si="65"/>
        <v>50</v>
      </c>
      <c r="F172" s="2"/>
    </row>
    <row r="173" spans="1:6" ht="51" hidden="1" outlineLevel="6" x14ac:dyDescent="0.25">
      <c r="A173" s="17" t="s">
        <v>171</v>
      </c>
      <c r="B173" s="19" t="s">
        <v>331</v>
      </c>
      <c r="C173" s="9">
        <f>'№ 5-8 ведомственная'!F518</f>
        <v>50</v>
      </c>
      <c r="D173" s="9">
        <f>'№ 5-8 ведомственная'!G518</f>
        <v>50</v>
      </c>
      <c r="E173" s="9">
        <f>'№ 5-8 ведомственная'!H518</f>
        <v>50</v>
      </c>
      <c r="F173" s="2"/>
    </row>
    <row r="174" spans="1:6" ht="25.5" hidden="1" outlineLevel="4" x14ac:dyDescent="0.25">
      <c r="A174" s="17" t="s">
        <v>171</v>
      </c>
      <c r="B174" s="19" t="s">
        <v>470</v>
      </c>
      <c r="C174" s="9">
        <f>C175</f>
        <v>40</v>
      </c>
      <c r="D174" s="9">
        <f t="shared" ref="D174:E175" si="66">D175</f>
        <v>40</v>
      </c>
      <c r="E174" s="9">
        <f t="shared" si="66"/>
        <v>40</v>
      </c>
      <c r="F174" s="2"/>
    </row>
    <row r="175" spans="1:6" ht="25.5" hidden="1" outlineLevel="5" x14ac:dyDescent="0.25">
      <c r="A175" s="17" t="s">
        <v>171</v>
      </c>
      <c r="B175" s="19" t="s">
        <v>471</v>
      </c>
      <c r="C175" s="9">
        <f>C176</f>
        <v>40</v>
      </c>
      <c r="D175" s="9">
        <f t="shared" si="66"/>
        <v>40</v>
      </c>
      <c r="E175" s="9">
        <f t="shared" si="66"/>
        <v>40</v>
      </c>
      <c r="F175" s="2"/>
    </row>
    <row r="176" spans="1:6" ht="25.5" hidden="1" outlineLevel="6" x14ac:dyDescent="0.25">
      <c r="A176" s="17" t="s">
        <v>171</v>
      </c>
      <c r="B176" s="19" t="s">
        <v>358</v>
      </c>
      <c r="C176" s="9">
        <f>'№ 5-8 ведомственная'!F368</f>
        <v>40</v>
      </c>
      <c r="D176" s="9">
        <f>'№ 5-8 ведомственная'!G368</f>
        <v>40</v>
      </c>
      <c r="E176" s="9">
        <f>'№ 5-8 ведомственная'!H368</f>
        <v>40</v>
      </c>
      <c r="F176" s="2"/>
    </row>
    <row r="177" spans="1:6" ht="51" hidden="1" outlineLevel="2" x14ac:dyDescent="0.25">
      <c r="A177" s="17" t="s">
        <v>78</v>
      </c>
      <c r="B177" s="19" t="s">
        <v>297</v>
      </c>
      <c r="C177" s="9" t="e">
        <f>C178</f>
        <v>#REF!</v>
      </c>
      <c r="D177" s="9" t="e">
        <f t="shared" ref="D177:E180" si="67">D178</f>
        <v>#REF!</v>
      </c>
      <c r="E177" s="9" t="e">
        <f t="shared" si="67"/>
        <v>#REF!</v>
      </c>
      <c r="F177" s="2"/>
    </row>
    <row r="178" spans="1:6" ht="25.5" hidden="1" outlineLevel="3" x14ac:dyDescent="0.25">
      <c r="A178" s="17" t="s">
        <v>78</v>
      </c>
      <c r="B178" s="19" t="s">
        <v>394</v>
      </c>
      <c r="C178" s="9" t="e">
        <f>C179</f>
        <v>#REF!</v>
      </c>
      <c r="D178" s="9" t="e">
        <f t="shared" si="67"/>
        <v>#REF!</v>
      </c>
      <c r="E178" s="9" t="e">
        <f t="shared" si="67"/>
        <v>#REF!</v>
      </c>
      <c r="F178" s="2"/>
    </row>
    <row r="179" spans="1:6" ht="25.5" hidden="1" outlineLevel="4" x14ac:dyDescent="0.25">
      <c r="A179" s="17" t="s">
        <v>78</v>
      </c>
      <c r="B179" s="19" t="s">
        <v>395</v>
      </c>
      <c r="C179" s="9" t="e">
        <f>C180</f>
        <v>#REF!</v>
      </c>
      <c r="D179" s="9" t="e">
        <f t="shared" si="67"/>
        <v>#REF!</v>
      </c>
      <c r="E179" s="9" t="e">
        <f t="shared" si="67"/>
        <v>#REF!</v>
      </c>
      <c r="F179" s="2"/>
    </row>
    <row r="180" spans="1:6" ht="63.75" hidden="1" outlineLevel="5" x14ac:dyDescent="0.25">
      <c r="A180" s="17" t="s">
        <v>78</v>
      </c>
      <c r="B180" s="19" t="s">
        <v>396</v>
      </c>
      <c r="C180" s="9" t="e">
        <f>C181</f>
        <v>#REF!</v>
      </c>
      <c r="D180" s="9" t="e">
        <f t="shared" si="67"/>
        <v>#REF!</v>
      </c>
      <c r="E180" s="9" t="e">
        <f t="shared" si="67"/>
        <v>#REF!</v>
      </c>
      <c r="F180" s="2"/>
    </row>
    <row r="181" spans="1:6" ht="25.5" hidden="1" outlineLevel="6" x14ac:dyDescent="0.25">
      <c r="A181" s="17" t="s">
        <v>78</v>
      </c>
      <c r="B181" s="19" t="s">
        <v>332</v>
      </c>
      <c r="C181" s="9" t="e">
        <f>'№ 5-8 ведомственная'!#REF!</f>
        <v>#REF!</v>
      </c>
      <c r="D181" s="9" t="e">
        <f>'№ 5-8 ведомственная'!#REF!</f>
        <v>#REF!</v>
      </c>
      <c r="E181" s="9" t="e">
        <f>'№ 5-8 ведомственная'!#REF!</f>
        <v>#REF!</v>
      </c>
      <c r="F181" s="2"/>
    </row>
    <row r="182" spans="1:6" outlineLevel="1" collapsed="1" x14ac:dyDescent="0.25">
      <c r="A182" s="17" t="s">
        <v>82</v>
      </c>
      <c r="B182" s="19" t="s">
        <v>298</v>
      </c>
      <c r="C182" s="9">
        <f>'№ 5-8 ведомственная'!F152</f>
        <v>14429.5</v>
      </c>
      <c r="D182" s="9">
        <f>'№ 5-8 ведомственная'!G152</f>
        <v>15574</v>
      </c>
      <c r="E182" s="9">
        <f>'№ 5-8 ведомственная'!H152</f>
        <v>15660.5</v>
      </c>
      <c r="F182" s="2"/>
    </row>
    <row r="183" spans="1:6" ht="51" hidden="1" outlineLevel="2" x14ac:dyDescent="0.25">
      <c r="A183" s="17" t="s">
        <v>82</v>
      </c>
      <c r="B183" s="19" t="s">
        <v>297</v>
      </c>
      <c r="C183" s="9">
        <f>C184</f>
        <v>2885.8999999999996</v>
      </c>
      <c r="D183" s="9">
        <f t="shared" ref="D183:E186" si="68">D184</f>
        <v>3114.8</v>
      </c>
      <c r="E183" s="9">
        <f t="shared" si="68"/>
        <v>3132.1</v>
      </c>
      <c r="F183" s="2"/>
    </row>
    <row r="184" spans="1:6" ht="25.5" hidden="1" outlineLevel="3" x14ac:dyDescent="0.25">
      <c r="A184" s="17" t="s">
        <v>82</v>
      </c>
      <c r="B184" s="19" t="s">
        <v>397</v>
      </c>
      <c r="C184" s="9">
        <f>C185</f>
        <v>2885.8999999999996</v>
      </c>
      <c r="D184" s="9">
        <f t="shared" si="68"/>
        <v>3114.8</v>
      </c>
      <c r="E184" s="9">
        <f t="shared" si="68"/>
        <v>3132.1</v>
      </c>
      <c r="F184" s="2"/>
    </row>
    <row r="185" spans="1:6" hidden="1" outlineLevel="4" x14ac:dyDescent="0.25">
      <c r="A185" s="17" t="s">
        <v>82</v>
      </c>
      <c r="B185" s="19" t="s">
        <v>398</v>
      </c>
      <c r="C185" s="9">
        <f>C186</f>
        <v>2885.8999999999996</v>
      </c>
      <c r="D185" s="9">
        <f t="shared" si="68"/>
        <v>3114.8</v>
      </c>
      <c r="E185" s="9">
        <f t="shared" si="68"/>
        <v>3132.1</v>
      </c>
      <c r="F185" s="2"/>
    </row>
    <row r="186" spans="1:6" ht="38.25" hidden="1" outlineLevel="5" x14ac:dyDescent="0.25">
      <c r="A186" s="17" t="s">
        <v>82</v>
      </c>
      <c r="B186" s="19" t="s">
        <v>399</v>
      </c>
      <c r="C186" s="9">
        <f>C187</f>
        <v>2885.8999999999996</v>
      </c>
      <c r="D186" s="9">
        <f t="shared" si="68"/>
        <v>3114.8</v>
      </c>
      <c r="E186" s="9">
        <f t="shared" si="68"/>
        <v>3132.1</v>
      </c>
      <c r="F186" s="2"/>
    </row>
    <row r="187" spans="1:6" ht="25.5" hidden="1" outlineLevel="6" x14ac:dyDescent="0.25">
      <c r="A187" s="17" t="s">
        <v>82</v>
      </c>
      <c r="B187" s="19" t="s">
        <v>332</v>
      </c>
      <c r="C187" s="9">
        <f>'№ 5-8 ведомственная'!F157</f>
        <v>2885.8999999999996</v>
      </c>
      <c r="D187" s="9">
        <f>'№ 5-8 ведомственная'!G157</f>
        <v>3114.8</v>
      </c>
      <c r="E187" s="9">
        <f>'№ 5-8 ведомственная'!H157</f>
        <v>3132.1</v>
      </c>
      <c r="F187" s="2"/>
    </row>
    <row r="188" spans="1:6" outlineLevel="1" collapsed="1" x14ac:dyDescent="0.25">
      <c r="A188" s="17" t="s">
        <v>86</v>
      </c>
      <c r="B188" s="19" t="s">
        <v>299</v>
      </c>
      <c r="C188" s="9">
        <f>'№ 5-8 ведомственная'!F160</f>
        <v>89871.4</v>
      </c>
      <c r="D188" s="9">
        <f>'№ 5-8 ведомственная'!G160</f>
        <v>74350</v>
      </c>
      <c r="E188" s="9">
        <f>'№ 5-8 ведомственная'!H160</f>
        <v>77285.100000000006</v>
      </c>
      <c r="F188" s="2"/>
    </row>
    <row r="189" spans="1:6" ht="51" hidden="1" outlineLevel="2" x14ac:dyDescent="0.25">
      <c r="A189" s="17" t="s">
        <v>86</v>
      </c>
      <c r="B189" s="19" t="s">
        <v>297</v>
      </c>
      <c r="C189" s="9" t="e">
        <f>C190+C206+C215</f>
        <v>#REF!</v>
      </c>
      <c r="D189" s="9" t="e">
        <f>D190+D206+D215</f>
        <v>#REF!</v>
      </c>
      <c r="E189" s="9" t="e">
        <f>E190+E206+E215</f>
        <v>#REF!</v>
      </c>
      <c r="F189" s="2"/>
    </row>
    <row r="190" spans="1:6" ht="25.5" hidden="1" outlineLevel="3" x14ac:dyDescent="0.25">
      <c r="A190" s="17" t="s">
        <v>86</v>
      </c>
      <c r="B190" s="19" t="s">
        <v>397</v>
      </c>
      <c r="C190" s="9">
        <f>C191+C200+C203</f>
        <v>35974.900000000009</v>
      </c>
      <c r="D190" s="9">
        <f>D191+D200+D203</f>
        <v>32648</v>
      </c>
      <c r="E190" s="9">
        <f>E191+E200+E203</f>
        <v>33780.400000000001</v>
      </c>
      <c r="F190" s="2"/>
    </row>
    <row r="191" spans="1:6" ht="38.25" hidden="1" outlineLevel="4" x14ac:dyDescent="0.25">
      <c r="A191" s="17" t="s">
        <v>86</v>
      </c>
      <c r="B191" s="19" t="s">
        <v>400</v>
      </c>
      <c r="C191" s="9">
        <f>C192+C194+C196+C198</f>
        <v>23954.9</v>
      </c>
      <c r="D191" s="9">
        <f t="shared" ref="D191:E191" si="69">D192+D194+D196+D198</f>
        <v>23262.6</v>
      </c>
      <c r="E191" s="9">
        <f t="shared" si="69"/>
        <v>23693.1</v>
      </c>
      <c r="F191" s="2"/>
    </row>
    <row r="192" spans="1:6" ht="63.75" hidden="1" outlineLevel="5" x14ac:dyDescent="0.25">
      <c r="A192" s="17" t="s">
        <v>86</v>
      </c>
      <c r="B192" s="19" t="s">
        <v>401</v>
      </c>
      <c r="C192" s="9">
        <f>C193</f>
        <v>10348.700000000001</v>
      </c>
      <c r="D192" s="9">
        <f t="shared" ref="D192:E192" si="70">D193</f>
        <v>10762.6</v>
      </c>
      <c r="E192" s="9">
        <f t="shared" si="70"/>
        <v>11193.1</v>
      </c>
      <c r="F192" s="2"/>
    </row>
    <row r="193" spans="1:6" ht="25.5" hidden="1" outlineLevel="6" x14ac:dyDescent="0.25">
      <c r="A193" s="17" t="s">
        <v>86</v>
      </c>
      <c r="B193" s="19" t="s">
        <v>332</v>
      </c>
      <c r="C193" s="9">
        <f>'№ 5-8 ведомственная'!F165</f>
        <v>10348.700000000001</v>
      </c>
      <c r="D193" s="9">
        <f>'№ 5-8 ведомственная'!G165</f>
        <v>10762.6</v>
      </c>
      <c r="E193" s="9">
        <f>'№ 5-8 ведомственная'!H165</f>
        <v>11193.1</v>
      </c>
      <c r="F193" s="2"/>
    </row>
    <row r="194" spans="1:6" ht="25.5" hidden="1" outlineLevel="5" x14ac:dyDescent="0.25">
      <c r="A194" s="17" t="s">
        <v>86</v>
      </c>
      <c r="B194" s="19" t="s">
        <v>402</v>
      </c>
      <c r="C194" s="9">
        <f>C195</f>
        <v>7180</v>
      </c>
      <c r="D194" s="9">
        <f t="shared" ref="D194:E194" si="71">D195</f>
        <v>6500</v>
      </c>
      <c r="E194" s="9">
        <f t="shared" si="71"/>
        <v>6500</v>
      </c>
      <c r="F194" s="2"/>
    </row>
    <row r="195" spans="1:6" ht="25.5" hidden="1" outlineLevel="6" x14ac:dyDescent="0.25">
      <c r="A195" s="17" t="s">
        <v>86</v>
      </c>
      <c r="B195" s="19" t="s">
        <v>358</v>
      </c>
      <c r="C195" s="9">
        <f>'№ 5-8 ведомственная'!F167</f>
        <v>7180</v>
      </c>
      <c r="D195" s="9">
        <f>'№ 5-8 ведомственная'!G167</f>
        <v>6500</v>
      </c>
      <c r="E195" s="9">
        <f>'№ 5-8 ведомственная'!H167</f>
        <v>6500</v>
      </c>
      <c r="F195" s="2"/>
    </row>
    <row r="196" spans="1:6" ht="25.5" hidden="1" outlineLevel="5" x14ac:dyDescent="0.25">
      <c r="A196" s="17" t="s">
        <v>86</v>
      </c>
      <c r="B196" s="19" t="s">
        <v>403</v>
      </c>
      <c r="C196" s="9">
        <f>C197</f>
        <v>1996.1999999999998</v>
      </c>
      <c r="D196" s="9">
        <f t="shared" ref="D196:E196" si="72">D197</f>
        <v>2000</v>
      </c>
      <c r="E196" s="9">
        <f t="shared" si="72"/>
        <v>2000</v>
      </c>
      <c r="F196" s="2"/>
    </row>
    <row r="197" spans="1:6" ht="25.5" hidden="1" outlineLevel="6" x14ac:dyDescent="0.25">
      <c r="A197" s="17" t="s">
        <v>86</v>
      </c>
      <c r="B197" s="19" t="s">
        <v>332</v>
      </c>
      <c r="C197" s="9">
        <f>'№ 5-8 ведомственная'!F169</f>
        <v>1996.1999999999998</v>
      </c>
      <c r="D197" s="9">
        <f>'№ 5-8 ведомственная'!G169</f>
        <v>2000</v>
      </c>
      <c r="E197" s="9">
        <f>'№ 5-8 ведомственная'!H169</f>
        <v>2000</v>
      </c>
      <c r="F197" s="2"/>
    </row>
    <row r="198" spans="1:6" ht="51" hidden="1" outlineLevel="5" x14ac:dyDescent="0.25">
      <c r="A198" s="17" t="s">
        <v>86</v>
      </c>
      <c r="B198" s="19" t="s">
        <v>404</v>
      </c>
      <c r="C198" s="9">
        <f>C199</f>
        <v>4430</v>
      </c>
      <c r="D198" s="9">
        <f t="shared" ref="D198:E198" si="73">D199</f>
        <v>4000</v>
      </c>
      <c r="E198" s="9">
        <f t="shared" si="73"/>
        <v>4000</v>
      </c>
      <c r="F198" s="2"/>
    </row>
    <row r="199" spans="1:6" ht="25.5" hidden="1" outlineLevel="6" x14ac:dyDescent="0.25">
      <c r="A199" s="17" t="s">
        <v>86</v>
      </c>
      <c r="B199" s="19" t="s">
        <v>332</v>
      </c>
      <c r="C199" s="9">
        <f>'№ 5-8 ведомственная'!F171</f>
        <v>4430</v>
      </c>
      <c r="D199" s="9">
        <f>'№ 5-8 ведомственная'!G171</f>
        <v>4000</v>
      </c>
      <c r="E199" s="9">
        <f>'№ 5-8 ведомственная'!H171</f>
        <v>4000</v>
      </c>
      <c r="F199" s="2"/>
    </row>
    <row r="200" spans="1:6" ht="38.25" hidden="1" outlineLevel="4" x14ac:dyDescent="0.25">
      <c r="A200" s="17" t="s">
        <v>86</v>
      </c>
      <c r="B200" s="19" t="s">
        <v>405</v>
      </c>
      <c r="C200" s="9">
        <f>C202</f>
        <v>11116.7</v>
      </c>
      <c r="D200" s="9">
        <f t="shared" ref="D200:E200" si="74">D202</f>
        <v>8446</v>
      </c>
      <c r="E200" s="9">
        <f t="shared" si="74"/>
        <v>9136.7000000000007</v>
      </c>
      <c r="F200" s="2"/>
    </row>
    <row r="201" spans="1:6" ht="25.5" hidden="1" outlineLevel="5" x14ac:dyDescent="0.25">
      <c r="A201" s="17" t="s">
        <v>86</v>
      </c>
      <c r="B201" s="19" t="s">
        <v>562</v>
      </c>
      <c r="C201" s="9">
        <f>C202</f>
        <v>11116.7</v>
      </c>
      <c r="D201" s="9">
        <f t="shared" ref="D201:E201" si="75">D202</f>
        <v>8446</v>
      </c>
      <c r="E201" s="9">
        <f t="shared" si="75"/>
        <v>9136.7000000000007</v>
      </c>
      <c r="F201" s="2"/>
    </row>
    <row r="202" spans="1:6" ht="25.5" hidden="1" outlineLevel="6" x14ac:dyDescent="0.25">
      <c r="A202" s="17" t="s">
        <v>86</v>
      </c>
      <c r="B202" s="19" t="s">
        <v>332</v>
      </c>
      <c r="C202" s="9">
        <f>'№ 5-8 ведомственная'!F176</f>
        <v>11116.7</v>
      </c>
      <c r="D202" s="9">
        <f>'№ 5-8 ведомственная'!G176</f>
        <v>8446</v>
      </c>
      <c r="E202" s="9">
        <f>'№ 5-8 ведомственная'!H176</f>
        <v>9136.7000000000007</v>
      </c>
      <c r="F202" s="2"/>
    </row>
    <row r="203" spans="1:6" ht="25.5" hidden="1" outlineLevel="4" x14ac:dyDescent="0.25">
      <c r="A203" s="17" t="s">
        <v>86</v>
      </c>
      <c r="B203" s="19" t="s">
        <v>406</v>
      </c>
      <c r="C203" s="9">
        <f>C204</f>
        <v>903.3</v>
      </c>
      <c r="D203" s="9">
        <f t="shared" ref="D203:E204" si="76">D204</f>
        <v>939.4</v>
      </c>
      <c r="E203" s="9">
        <f t="shared" si="76"/>
        <v>950.6</v>
      </c>
      <c r="F203" s="2"/>
    </row>
    <row r="204" spans="1:6" hidden="1" outlineLevel="5" x14ac:dyDescent="0.25">
      <c r="A204" s="17" t="s">
        <v>86</v>
      </c>
      <c r="B204" s="19" t="s">
        <v>407</v>
      </c>
      <c r="C204" s="9">
        <f>C205</f>
        <v>903.3</v>
      </c>
      <c r="D204" s="9">
        <f t="shared" si="76"/>
        <v>939.4</v>
      </c>
      <c r="E204" s="9">
        <f t="shared" si="76"/>
        <v>950.6</v>
      </c>
      <c r="F204" s="2"/>
    </row>
    <row r="205" spans="1:6" ht="25.5" hidden="1" outlineLevel="6" x14ac:dyDescent="0.25">
      <c r="A205" s="17" t="s">
        <v>86</v>
      </c>
      <c r="B205" s="19" t="s">
        <v>332</v>
      </c>
      <c r="C205" s="9">
        <f>'№ 5-8 ведомственная'!F181</f>
        <v>903.3</v>
      </c>
      <c r="D205" s="9">
        <f>'№ 5-8 ведомственная'!G181</f>
        <v>939.4</v>
      </c>
      <c r="E205" s="9">
        <f>'№ 5-8 ведомственная'!H181</f>
        <v>950.6</v>
      </c>
      <c r="F205" s="2"/>
    </row>
    <row r="206" spans="1:6" ht="25.5" hidden="1" outlineLevel="3" x14ac:dyDescent="0.25">
      <c r="A206" s="17" t="s">
        <v>86</v>
      </c>
      <c r="B206" s="19" t="s">
        <v>408</v>
      </c>
      <c r="C206" s="9" t="e">
        <f>C207+C212</f>
        <v>#REF!</v>
      </c>
      <c r="D206" s="9" t="e">
        <f>D207+D212</f>
        <v>#REF!</v>
      </c>
      <c r="E206" s="9" t="e">
        <f>E207+E212</f>
        <v>#REF!</v>
      </c>
      <c r="F206" s="2"/>
    </row>
    <row r="207" spans="1:6" ht="38.25" hidden="1" outlineLevel="4" x14ac:dyDescent="0.25">
      <c r="A207" s="17" t="s">
        <v>86</v>
      </c>
      <c r="B207" s="19" t="s">
        <v>409</v>
      </c>
      <c r="C207" s="9" t="e">
        <f>C208+C210</f>
        <v>#REF!</v>
      </c>
      <c r="D207" s="9" t="e">
        <f t="shared" ref="D207:E207" si="77">D208+D210</f>
        <v>#REF!</v>
      </c>
      <c r="E207" s="9" t="e">
        <f t="shared" si="77"/>
        <v>#REF!</v>
      </c>
      <c r="F207" s="2"/>
    </row>
    <row r="208" spans="1:6" ht="25.5" hidden="1" outlineLevel="5" x14ac:dyDescent="0.25">
      <c r="A208" s="17" t="s">
        <v>86</v>
      </c>
      <c r="B208" s="19" t="s">
        <v>410</v>
      </c>
      <c r="C208" s="9" t="e">
        <f>C209</f>
        <v>#REF!</v>
      </c>
      <c r="D208" s="9" t="e">
        <f t="shared" ref="D208:E208" si="78">D209</f>
        <v>#REF!</v>
      </c>
      <c r="E208" s="9" t="e">
        <f t="shared" si="78"/>
        <v>#REF!</v>
      </c>
      <c r="F208" s="2"/>
    </row>
    <row r="209" spans="1:6" ht="25.5" hidden="1" outlineLevel="6" x14ac:dyDescent="0.25">
      <c r="A209" s="17" t="s">
        <v>86</v>
      </c>
      <c r="B209" s="19" t="s">
        <v>332</v>
      </c>
      <c r="C209" s="9" t="e">
        <f>'№ 5-8 ведомственная'!#REF!</f>
        <v>#REF!</v>
      </c>
      <c r="D209" s="9" t="e">
        <f>'№ 5-8 ведомственная'!#REF!</f>
        <v>#REF!</v>
      </c>
      <c r="E209" s="9" t="e">
        <f>'№ 5-8 ведомственная'!#REF!</f>
        <v>#REF!</v>
      </c>
      <c r="F209" s="2"/>
    </row>
    <row r="210" spans="1:6" ht="38.25" hidden="1" outlineLevel="5" x14ac:dyDescent="0.25">
      <c r="A210" s="17" t="s">
        <v>86</v>
      </c>
      <c r="B210" s="19" t="s">
        <v>571</v>
      </c>
      <c r="C210" s="9" t="e">
        <f>C211</f>
        <v>#REF!</v>
      </c>
      <c r="D210" s="9" t="e">
        <f t="shared" ref="D210:E210" si="79">D211</f>
        <v>#REF!</v>
      </c>
      <c r="E210" s="9" t="e">
        <f t="shared" si="79"/>
        <v>#REF!</v>
      </c>
      <c r="F210" s="2"/>
    </row>
    <row r="211" spans="1:6" ht="25.5" hidden="1" outlineLevel="6" x14ac:dyDescent="0.25">
      <c r="A211" s="17" t="s">
        <v>86</v>
      </c>
      <c r="B211" s="19" t="s">
        <v>332</v>
      </c>
      <c r="C211" s="9" t="e">
        <f>'№ 5-8 ведомственная'!#REF!</f>
        <v>#REF!</v>
      </c>
      <c r="D211" s="9" t="e">
        <f>'№ 5-8 ведомственная'!#REF!</f>
        <v>#REF!</v>
      </c>
      <c r="E211" s="9" t="e">
        <f>'№ 5-8 ведомственная'!#REF!</f>
        <v>#REF!</v>
      </c>
      <c r="F211" s="2"/>
    </row>
    <row r="212" spans="1:6" ht="38.25" hidden="1" outlineLevel="4" x14ac:dyDescent="0.25">
      <c r="A212" s="17" t="s">
        <v>86</v>
      </c>
      <c r="B212" s="19" t="s">
        <v>412</v>
      </c>
      <c r="C212" s="9">
        <f>C213</f>
        <v>151.10000000000005</v>
      </c>
      <c r="D212" s="9">
        <f t="shared" ref="D212:E213" si="80">D213</f>
        <v>632.1</v>
      </c>
      <c r="E212" s="9">
        <f t="shared" si="80"/>
        <v>631.1</v>
      </c>
      <c r="F212" s="2"/>
    </row>
    <row r="213" spans="1:6" ht="38.25" hidden="1" outlineLevel="5" x14ac:dyDescent="0.25">
      <c r="A213" s="17" t="s">
        <v>86</v>
      </c>
      <c r="B213" s="19" t="s">
        <v>411</v>
      </c>
      <c r="C213" s="9">
        <f>C214</f>
        <v>151.10000000000005</v>
      </c>
      <c r="D213" s="9">
        <f t="shared" si="80"/>
        <v>632.1</v>
      </c>
      <c r="E213" s="9">
        <f t="shared" si="80"/>
        <v>631.1</v>
      </c>
      <c r="F213" s="2"/>
    </row>
    <row r="214" spans="1:6" ht="25.5" hidden="1" outlineLevel="6" x14ac:dyDescent="0.25">
      <c r="A214" s="17" t="s">
        <v>86</v>
      </c>
      <c r="B214" s="19" t="s">
        <v>332</v>
      </c>
      <c r="C214" s="9">
        <f>'№ 5-8 ведомственная'!F187</f>
        <v>151.10000000000005</v>
      </c>
      <c r="D214" s="9">
        <f>'№ 5-8 ведомственная'!G187</f>
        <v>632.1</v>
      </c>
      <c r="E214" s="9">
        <f>'№ 5-8 ведомственная'!H187</f>
        <v>631.1</v>
      </c>
      <c r="F214" s="2"/>
    </row>
    <row r="215" spans="1:6" ht="25.5" hidden="1" outlineLevel="3" x14ac:dyDescent="0.25">
      <c r="A215" s="17" t="s">
        <v>86</v>
      </c>
      <c r="B215" s="19" t="s">
        <v>394</v>
      </c>
      <c r="C215" s="9" t="e">
        <f>C216</f>
        <v>#REF!</v>
      </c>
      <c r="D215" s="9" t="e">
        <f t="shared" ref="D215:E217" si="81">D216</f>
        <v>#REF!</v>
      </c>
      <c r="E215" s="9" t="e">
        <f t="shared" si="81"/>
        <v>#REF!</v>
      </c>
      <c r="F215" s="2"/>
    </row>
    <row r="216" spans="1:6" ht="25.5" hidden="1" outlineLevel="4" x14ac:dyDescent="0.25">
      <c r="A216" s="17" t="s">
        <v>86</v>
      </c>
      <c r="B216" s="19" t="s">
        <v>413</v>
      </c>
      <c r="C216" s="9" t="e">
        <f>C217</f>
        <v>#REF!</v>
      </c>
      <c r="D216" s="9" t="e">
        <f t="shared" si="81"/>
        <v>#REF!</v>
      </c>
      <c r="E216" s="9" t="e">
        <f t="shared" si="81"/>
        <v>#REF!</v>
      </c>
      <c r="F216" s="2"/>
    </row>
    <row r="217" spans="1:6" ht="63.75" hidden="1" outlineLevel="5" x14ac:dyDescent="0.25">
      <c r="A217" s="17" t="s">
        <v>86</v>
      </c>
      <c r="B217" s="19" t="s">
        <v>414</v>
      </c>
      <c r="C217" s="9" t="e">
        <f>C218</f>
        <v>#REF!</v>
      </c>
      <c r="D217" s="9" t="e">
        <f t="shared" si="81"/>
        <v>#REF!</v>
      </c>
      <c r="E217" s="9" t="e">
        <f t="shared" si="81"/>
        <v>#REF!</v>
      </c>
      <c r="F217" s="2"/>
    </row>
    <row r="218" spans="1:6" ht="25.5" hidden="1" outlineLevel="6" x14ac:dyDescent="0.25">
      <c r="A218" s="17" t="s">
        <v>86</v>
      </c>
      <c r="B218" s="19" t="s">
        <v>332</v>
      </c>
      <c r="C218" s="9" t="e">
        <f>'№ 5-8 ведомственная'!#REF!</f>
        <v>#REF!</v>
      </c>
      <c r="D218" s="9" t="e">
        <f>'№ 5-8 ведомственная'!#REF!</f>
        <v>#REF!</v>
      </c>
      <c r="E218" s="9" t="e">
        <f>'№ 5-8 ведомственная'!#REF!</f>
        <v>#REF!</v>
      </c>
      <c r="F218" s="2"/>
    </row>
    <row r="219" spans="1:6" outlineLevel="1" collapsed="1" x14ac:dyDescent="0.25">
      <c r="A219" s="17" t="s">
        <v>100</v>
      </c>
      <c r="B219" s="19" t="s">
        <v>300</v>
      </c>
      <c r="C219" s="9">
        <f>'№ 5-8 ведомственная'!F188+'№ 5-8 ведомственная'!F519</f>
        <v>529</v>
      </c>
      <c r="D219" s="9">
        <f>'№ 5-8 ведомственная'!G188+'№ 5-8 ведомственная'!G519</f>
        <v>281</v>
      </c>
      <c r="E219" s="9">
        <f>'№ 5-8 ведомственная'!H188+'№ 5-8 ведомственная'!H519</f>
        <v>281</v>
      </c>
      <c r="F219" s="2"/>
    </row>
    <row r="220" spans="1:6" ht="51" hidden="1" outlineLevel="2" x14ac:dyDescent="0.25">
      <c r="A220" s="17" t="s">
        <v>100</v>
      </c>
      <c r="B220" s="19" t="s">
        <v>293</v>
      </c>
      <c r="C220" s="9" t="e">
        <f>C221</f>
        <v>#REF!</v>
      </c>
      <c r="D220" s="9" t="e">
        <f t="shared" ref="D220:E221" si="82">D221</f>
        <v>#REF!</v>
      </c>
      <c r="E220" s="9" t="e">
        <f t="shared" si="82"/>
        <v>#REF!</v>
      </c>
      <c r="F220" s="2"/>
    </row>
    <row r="221" spans="1:6" ht="25.5" hidden="1" outlineLevel="3" x14ac:dyDescent="0.25">
      <c r="A221" s="17" t="s">
        <v>100</v>
      </c>
      <c r="B221" s="19" t="s">
        <v>353</v>
      </c>
      <c r="C221" s="9" t="e">
        <f>C222</f>
        <v>#REF!</v>
      </c>
      <c r="D221" s="9" t="e">
        <f t="shared" si="82"/>
        <v>#REF!</v>
      </c>
      <c r="E221" s="9" t="e">
        <f t="shared" si="82"/>
        <v>#REF!</v>
      </c>
      <c r="F221" s="2"/>
    </row>
    <row r="222" spans="1:6" ht="51" hidden="1" outlineLevel="4" x14ac:dyDescent="0.25">
      <c r="A222" s="17" t="s">
        <v>100</v>
      </c>
      <c r="B222" s="19" t="s">
        <v>354</v>
      </c>
      <c r="C222" s="9" t="e">
        <f>C223+C225</f>
        <v>#REF!</v>
      </c>
      <c r="D222" s="9" t="e">
        <f t="shared" ref="D222:E222" si="83">D223+D225</f>
        <v>#REF!</v>
      </c>
      <c r="E222" s="9" t="e">
        <f t="shared" si="83"/>
        <v>#REF!</v>
      </c>
      <c r="F222" s="2"/>
    </row>
    <row r="223" spans="1:6" hidden="1" outlineLevel="5" x14ac:dyDescent="0.25">
      <c r="A223" s="17" t="s">
        <v>100</v>
      </c>
      <c r="B223" s="19" t="s">
        <v>415</v>
      </c>
      <c r="C223" s="9">
        <f>C224</f>
        <v>348</v>
      </c>
      <c r="D223" s="9">
        <f t="shared" ref="D223:E223" si="84">D224</f>
        <v>100</v>
      </c>
      <c r="E223" s="9">
        <f t="shared" si="84"/>
        <v>100</v>
      </c>
      <c r="F223" s="2"/>
    </row>
    <row r="224" spans="1:6" ht="25.5" hidden="1" outlineLevel="6" x14ac:dyDescent="0.25">
      <c r="A224" s="17" t="s">
        <v>100</v>
      </c>
      <c r="B224" s="19" t="s">
        <v>332</v>
      </c>
      <c r="C224" s="9">
        <f>'№ 5-8 ведомственная'!F193</f>
        <v>348</v>
      </c>
      <c r="D224" s="9">
        <f>'№ 5-8 ведомственная'!G193</f>
        <v>100</v>
      </c>
      <c r="E224" s="9">
        <f>'№ 5-8 ведомственная'!H193</f>
        <v>100</v>
      </c>
      <c r="F224" s="2"/>
    </row>
    <row r="225" spans="1:6" ht="25.5" hidden="1" outlineLevel="5" x14ac:dyDescent="0.25">
      <c r="A225" s="17" t="s">
        <v>100</v>
      </c>
      <c r="B225" s="19" t="s">
        <v>416</v>
      </c>
      <c r="C225" s="9" t="e">
        <f>C226</f>
        <v>#REF!</v>
      </c>
      <c r="D225" s="9" t="e">
        <f t="shared" ref="D225:E225" si="85">D226</f>
        <v>#REF!</v>
      </c>
      <c r="E225" s="9" t="e">
        <f t="shared" si="85"/>
        <v>#REF!</v>
      </c>
      <c r="F225" s="2"/>
    </row>
    <row r="226" spans="1:6" ht="25.5" hidden="1" outlineLevel="6" x14ac:dyDescent="0.25">
      <c r="A226" s="17" t="s">
        <v>100</v>
      </c>
      <c r="B226" s="19" t="s">
        <v>332</v>
      </c>
      <c r="C226" s="9" t="e">
        <f>'№ 5-8 ведомственная'!#REF!</f>
        <v>#REF!</v>
      </c>
      <c r="D226" s="9" t="e">
        <f>'№ 5-8 ведомственная'!#REF!</f>
        <v>#REF!</v>
      </c>
      <c r="E226" s="9" t="e">
        <f>'№ 5-8 ведомственная'!#REF!</f>
        <v>#REF!</v>
      </c>
      <c r="F226" s="2"/>
    </row>
    <row r="227" spans="1:6" ht="38.25" hidden="1" outlineLevel="2" x14ac:dyDescent="0.25">
      <c r="A227" s="17" t="s">
        <v>100</v>
      </c>
      <c r="B227" s="19" t="s">
        <v>324</v>
      </c>
      <c r="C227" s="9">
        <f>C228</f>
        <v>166</v>
      </c>
      <c r="D227" s="9">
        <f t="shared" ref="D227:E228" si="86">D228</f>
        <v>171</v>
      </c>
      <c r="E227" s="9">
        <f t="shared" si="86"/>
        <v>171</v>
      </c>
      <c r="F227" s="2"/>
    </row>
    <row r="228" spans="1:6" hidden="1" outlineLevel="3" x14ac:dyDescent="0.25">
      <c r="A228" s="17" t="s">
        <v>100</v>
      </c>
      <c r="B228" s="19" t="s">
        <v>511</v>
      </c>
      <c r="C228" s="9">
        <f>C229</f>
        <v>166</v>
      </c>
      <c r="D228" s="9">
        <f t="shared" si="86"/>
        <v>171</v>
      </c>
      <c r="E228" s="9">
        <f t="shared" si="86"/>
        <v>171</v>
      </c>
      <c r="F228" s="2"/>
    </row>
    <row r="229" spans="1:6" ht="38.25" hidden="1" outlineLevel="4" x14ac:dyDescent="0.25">
      <c r="A229" s="17" t="s">
        <v>100</v>
      </c>
      <c r="B229" s="19" t="s">
        <v>512</v>
      </c>
      <c r="C229" s="9">
        <f>C230+C232</f>
        <v>166</v>
      </c>
      <c r="D229" s="9">
        <f t="shared" ref="D229:E229" si="87">D230+D232</f>
        <v>171</v>
      </c>
      <c r="E229" s="9">
        <f t="shared" si="87"/>
        <v>171</v>
      </c>
      <c r="F229" s="2"/>
    </row>
    <row r="230" spans="1:6" ht="38.25" hidden="1" outlineLevel="5" x14ac:dyDescent="0.25">
      <c r="A230" s="17" t="s">
        <v>100</v>
      </c>
      <c r="B230" s="19" t="s">
        <v>513</v>
      </c>
      <c r="C230" s="9">
        <f>C231</f>
        <v>77</v>
      </c>
      <c r="D230" s="9">
        <f t="shared" ref="D230:E230" si="88">D231</f>
        <v>77</v>
      </c>
      <c r="E230" s="9">
        <f t="shared" si="88"/>
        <v>77</v>
      </c>
      <c r="F230" s="2"/>
    </row>
    <row r="231" spans="1:6" ht="25.5" hidden="1" outlineLevel="6" x14ac:dyDescent="0.25">
      <c r="A231" s="17" t="s">
        <v>100</v>
      </c>
      <c r="B231" s="19" t="s">
        <v>332</v>
      </c>
      <c r="C231" s="9">
        <f>'№ 5-8 ведомственная'!F524</f>
        <v>77</v>
      </c>
      <c r="D231" s="9">
        <f>'№ 5-8 ведомственная'!G524</f>
        <v>77</v>
      </c>
      <c r="E231" s="9">
        <f>'№ 5-8 ведомственная'!H524</f>
        <v>77</v>
      </c>
      <c r="F231" s="2"/>
    </row>
    <row r="232" spans="1:6" hidden="1" outlineLevel="5" x14ac:dyDescent="0.25">
      <c r="A232" s="17" t="s">
        <v>100</v>
      </c>
      <c r="B232" s="19" t="s">
        <v>514</v>
      </c>
      <c r="C232" s="9">
        <f>C233</f>
        <v>89</v>
      </c>
      <c r="D232" s="9">
        <f t="shared" ref="D232:E232" si="89">D233</f>
        <v>94</v>
      </c>
      <c r="E232" s="9">
        <f t="shared" si="89"/>
        <v>94</v>
      </c>
      <c r="F232" s="2"/>
    </row>
    <row r="233" spans="1:6" ht="25.5" hidden="1" outlineLevel="6" x14ac:dyDescent="0.25">
      <c r="A233" s="17" t="s">
        <v>100</v>
      </c>
      <c r="B233" s="19" t="s">
        <v>332</v>
      </c>
      <c r="C233" s="9">
        <f>'№ 5-8 ведомственная'!F526</f>
        <v>89</v>
      </c>
      <c r="D233" s="9">
        <f>'№ 5-8 ведомственная'!G526</f>
        <v>94</v>
      </c>
      <c r="E233" s="9">
        <f>'№ 5-8 ведомственная'!H526</f>
        <v>94</v>
      </c>
      <c r="F233" s="2"/>
    </row>
    <row r="234" spans="1:6" s="30" customFormat="1" collapsed="1" x14ac:dyDescent="0.25">
      <c r="A234" s="22" t="s">
        <v>102</v>
      </c>
      <c r="B234" s="23" t="s">
        <v>279</v>
      </c>
      <c r="C234" s="8">
        <f>C235+C252+C272+C312</f>
        <v>94233.200000000012</v>
      </c>
      <c r="D234" s="8">
        <f>D235+D252+D272+D312</f>
        <v>53565.1</v>
      </c>
      <c r="E234" s="8">
        <f>E235+E252+E272+E312</f>
        <v>41403</v>
      </c>
      <c r="F234" s="4"/>
    </row>
    <row r="235" spans="1:6" outlineLevel="1" x14ac:dyDescent="0.25">
      <c r="A235" s="17" t="s">
        <v>103</v>
      </c>
      <c r="B235" s="19" t="s">
        <v>301</v>
      </c>
      <c r="C235" s="9">
        <f>'№ 5-8 ведомственная'!F195</f>
        <v>2954.9</v>
      </c>
      <c r="D235" s="9">
        <f>'№ 5-8 ведомственная'!G195</f>
        <v>1000</v>
      </c>
      <c r="E235" s="9">
        <f>'№ 5-8 ведомственная'!H195</f>
        <v>1000</v>
      </c>
      <c r="F235" s="2"/>
    </row>
    <row r="236" spans="1:6" ht="51" hidden="1" outlineLevel="2" x14ac:dyDescent="0.25">
      <c r="A236" s="17" t="s">
        <v>103</v>
      </c>
      <c r="B236" s="19" t="s">
        <v>297</v>
      </c>
      <c r="C236" s="9">
        <f>C237</f>
        <v>2254.9</v>
      </c>
      <c r="D236" s="9">
        <f t="shared" ref="D236:E237" si="90">D237</f>
        <v>500</v>
      </c>
      <c r="E236" s="9">
        <f t="shared" si="90"/>
        <v>500</v>
      </c>
      <c r="F236" s="2"/>
    </row>
    <row r="237" spans="1:6" ht="25.5" hidden="1" outlineLevel="3" x14ac:dyDescent="0.25">
      <c r="A237" s="17" t="s">
        <v>103</v>
      </c>
      <c r="B237" s="19" t="s">
        <v>417</v>
      </c>
      <c r="C237" s="9">
        <f>C238</f>
        <v>2254.9</v>
      </c>
      <c r="D237" s="9">
        <f t="shared" si="90"/>
        <v>500</v>
      </c>
      <c r="E237" s="9">
        <f t="shared" si="90"/>
        <v>500</v>
      </c>
      <c r="F237" s="2"/>
    </row>
    <row r="238" spans="1:6" ht="25.5" hidden="1" outlineLevel="4" x14ac:dyDescent="0.25">
      <c r="A238" s="17" t="s">
        <v>103</v>
      </c>
      <c r="B238" s="19" t="s">
        <v>418</v>
      </c>
      <c r="C238" s="9">
        <f>C239+C241</f>
        <v>2254.9</v>
      </c>
      <c r="D238" s="9">
        <f t="shared" ref="D238:E238" si="91">D239+D241</f>
        <v>500</v>
      </c>
      <c r="E238" s="9">
        <f t="shared" si="91"/>
        <v>500</v>
      </c>
      <c r="F238" s="2"/>
    </row>
    <row r="239" spans="1:6" ht="25.5" hidden="1" outlineLevel="5" x14ac:dyDescent="0.25">
      <c r="A239" s="17" t="s">
        <v>103</v>
      </c>
      <c r="B239" s="19" t="s">
        <v>419</v>
      </c>
      <c r="C239" s="9">
        <f>C240</f>
        <v>439.6</v>
      </c>
      <c r="D239" s="9">
        <f t="shared" ref="D239:E239" si="92">D240</f>
        <v>0</v>
      </c>
      <c r="E239" s="9">
        <f t="shared" si="92"/>
        <v>0</v>
      </c>
      <c r="F239" s="2"/>
    </row>
    <row r="240" spans="1:6" hidden="1" outlineLevel="6" x14ac:dyDescent="0.25">
      <c r="A240" s="17" t="s">
        <v>103</v>
      </c>
      <c r="B240" s="19" t="s">
        <v>333</v>
      </c>
      <c r="C240" s="9">
        <f>'№ 5-8 ведомственная'!F202</f>
        <v>439.6</v>
      </c>
      <c r="D240" s="9">
        <f>'№ 5-8 ведомственная'!G202</f>
        <v>0</v>
      </c>
      <c r="E240" s="9">
        <f>'№ 5-8 ведомственная'!H202</f>
        <v>0</v>
      </c>
      <c r="F240" s="2"/>
    </row>
    <row r="241" spans="1:6" ht="38.25" hidden="1" outlineLevel="5" x14ac:dyDescent="0.25">
      <c r="A241" s="17" t="s">
        <v>103</v>
      </c>
      <c r="B241" s="19" t="s">
        <v>420</v>
      </c>
      <c r="C241" s="9">
        <f>C242</f>
        <v>1815.3</v>
      </c>
      <c r="D241" s="9">
        <f t="shared" ref="D241:E241" si="93">D242</f>
        <v>500</v>
      </c>
      <c r="E241" s="9">
        <f t="shared" si="93"/>
        <v>500</v>
      </c>
      <c r="F241" s="2"/>
    </row>
    <row r="242" spans="1:6" ht="25.5" hidden="1" outlineLevel="6" x14ac:dyDescent="0.25">
      <c r="A242" s="17" t="s">
        <v>103</v>
      </c>
      <c r="B242" s="19" t="s">
        <v>332</v>
      </c>
      <c r="C242" s="9">
        <f>'№ 5-8 ведомственная'!F204</f>
        <v>1815.3</v>
      </c>
      <c r="D242" s="9">
        <f>'№ 5-8 ведомственная'!G204</f>
        <v>500</v>
      </c>
      <c r="E242" s="9">
        <f>'№ 5-8 ведомственная'!H204</f>
        <v>500</v>
      </c>
      <c r="F242" s="2"/>
    </row>
    <row r="243" spans="1:6" ht="51" hidden="1" outlineLevel="2" x14ac:dyDescent="0.25">
      <c r="A243" s="17" t="s">
        <v>103</v>
      </c>
      <c r="B243" s="19" t="s">
        <v>302</v>
      </c>
      <c r="C243" s="9" t="e">
        <f>C244</f>
        <v>#REF!</v>
      </c>
      <c r="D243" s="9" t="e">
        <f t="shared" ref="D243:E244" si="94">D244</f>
        <v>#REF!</v>
      </c>
      <c r="E243" s="9" t="e">
        <f t="shared" si="94"/>
        <v>#REF!</v>
      </c>
      <c r="F243" s="2"/>
    </row>
    <row r="244" spans="1:6" ht="25.5" hidden="1" outlineLevel="3" x14ac:dyDescent="0.25">
      <c r="A244" s="17" t="s">
        <v>103</v>
      </c>
      <c r="B244" s="19" t="s">
        <v>421</v>
      </c>
      <c r="C244" s="9" t="e">
        <f>C245</f>
        <v>#REF!</v>
      </c>
      <c r="D244" s="9" t="e">
        <f t="shared" si="94"/>
        <v>#REF!</v>
      </c>
      <c r="E244" s="9" t="e">
        <f t="shared" si="94"/>
        <v>#REF!</v>
      </c>
      <c r="F244" s="2"/>
    </row>
    <row r="245" spans="1:6" ht="25.5" hidden="1" outlineLevel="4" x14ac:dyDescent="0.25">
      <c r="A245" s="17" t="s">
        <v>103</v>
      </c>
      <c r="B245" s="19" t="s">
        <v>422</v>
      </c>
      <c r="C245" s="9" t="e">
        <f>C246+C248+C250</f>
        <v>#REF!</v>
      </c>
      <c r="D245" s="9" t="e">
        <f t="shared" ref="D245:E245" si="95">D246+D248+D250</f>
        <v>#REF!</v>
      </c>
      <c r="E245" s="9" t="e">
        <f t="shared" si="95"/>
        <v>#REF!</v>
      </c>
      <c r="F245" s="2"/>
    </row>
    <row r="246" spans="1:6" hidden="1" outlineLevel="5" x14ac:dyDescent="0.25">
      <c r="A246" s="17" t="s">
        <v>103</v>
      </c>
      <c r="B246" s="19" t="s">
        <v>563</v>
      </c>
      <c r="C246" s="9">
        <f>C247</f>
        <v>700</v>
      </c>
      <c r="D246" s="9">
        <f t="shared" ref="D246:E246" si="96">D247</f>
        <v>0</v>
      </c>
      <c r="E246" s="9">
        <f t="shared" si="96"/>
        <v>0</v>
      </c>
      <c r="F246" s="2"/>
    </row>
    <row r="247" spans="1:6" ht="25.5" hidden="1" outlineLevel="6" x14ac:dyDescent="0.25">
      <c r="A247" s="17" t="s">
        <v>103</v>
      </c>
      <c r="B247" s="19" t="s">
        <v>332</v>
      </c>
      <c r="C247" s="9">
        <f>'№ 5-8 ведомственная'!F209</f>
        <v>700</v>
      </c>
      <c r="D247" s="9">
        <f>'№ 5-8 ведомственная'!G209</f>
        <v>0</v>
      </c>
      <c r="E247" s="9">
        <f>'№ 5-8 ведомственная'!H209</f>
        <v>0</v>
      </c>
      <c r="F247" s="2"/>
    </row>
    <row r="248" spans="1:6" ht="38.25" hidden="1" outlineLevel="5" x14ac:dyDescent="0.25">
      <c r="A248" s="17" t="s">
        <v>103</v>
      </c>
      <c r="B248" s="19" t="s">
        <v>423</v>
      </c>
      <c r="C248" s="9" t="e">
        <f>C249</f>
        <v>#REF!</v>
      </c>
      <c r="D248" s="9" t="e">
        <f t="shared" ref="D248:E248" si="97">D249</f>
        <v>#REF!</v>
      </c>
      <c r="E248" s="9" t="e">
        <f t="shared" si="97"/>
        <v>#REF!</v>
      </c>
      <c r="F248" s="2"/>
    </row>
    <row r="249" spans="1:6" ht="25.5" hidden="1" outlineLevel="6" x14ac:dyDescent="0.25">
      <c r="A249" s="17" t="s">
        <v>103</v>
      </c>
      <c r="B249" s="19" t="s">
        <v>424</v>
      </c>
      <c r="C249" s="9" t="e">
        <f>'№ 5-8 ведомственная'!#REF!</f>
        <v>#REF!</v>
      </c>
      <c r="D249" s="9" t="e">
        <f>'№ 5-8 ведомственная'!#REF!</f>
        <v>#REF!</v>
      </c>
      <c r="E249" s="9" t="e">
        <f>'№ 5-8 ведомственная'!#REF!</f>
        <v>#REF!</v>
      </c>
      <c r="F249" s="2"/>
    </row>
    <row r="250" spans="1:6" ht="38.25" hidden="1" outlineLevel="5" x14ac:dyDescent="0.25">
      <c r="A250" s="17" t="s">
        <v>103</v>
      </c>
      <c r="B250" s="19" t="s">
        <v>425</v>
      </c>
      <c r="C250" s="9" t="e">
        <f>C251</f>
        <v>#REF!</v>
      </c>
      <c r="D250" s="9" t="e">
        <f t="shared" ref="D250:E250" si="98">D251</f>
        <v>#REF!</v>
      </c>
      <c r="E250" s="9" t="e">
        <f t="shared" si="98"/>
        <v>#REF!</v>
      </c>
      <c r="F250" s="2"/>
    </row>
    <row r="251" spans="1:6" ht="25.5" hidden="1" outlineLevel="6" x14ac:dyDescent="0.25">
      <c r="A251" s="17" t="s">
        <v>103</v>
      </c>
      <c r="B251" s="19" t="s">
        <v>424</v>
      </c>
      <c r="C251" s="9" t="e">
        <f>'№ 5-8 ведомственная'!#REF!</f>
        <v>#REF!</v>
      </c>
      <c r="D251" s="9" t="e">
        <f>'№ 5-8 ведомственная'!#REF!</f>
        <v>#REF!</v>
      </c>
      <c r="E251" s="9" t="e">
        <f>'№ 5-8 ведомственная'!#REF!</f>
        <v>#REF!</v>
      </c>
      <c r="F251" s="2"/>
    </row>
    <row r="252" spans="1:6" outlineLevel="1" collapsed="1" x14ac:dyDescent="0.25">
      <c r="A252" s="17" t="s">
        <v>112</v>
      </c>
      <c r="B252" s="19" t="s">
        <v>303</v>
      </c>
      <c r="C252" s="9">
        <f>'№ 5-8 ведомственная'!F210</f>
        <v>33020.5</v>
      </c>
      <c r="D252" s="9">
        <f>'№ 5-8 ведомственная'!G210</f>
        <v>2450</v>
      </c>
      <c r="E252" s="9">
        <f>'№ 5-8 ведомственная'!H210</f>
        <v>2450</v>
      </c>
      <c r="F252" s="2"/>
    </row>
    <row r="253" spans="1:6" ht="51" hidden="1" outlineLevel="2" x14ac:dyDescent="0.25">
      <c r="A253" s="17" t="s">
        <v>112</v>
      </c>
      <c r="B253" s="19" t="s">
        <v>297</v>
      </c>
      <c r="C253" s="9">
        <f>C254</f>
        <v>20553.299999999996</v>
      </c>
      <c r="D253" s="9">
        <f t="shared" ref="D253:E253" si="99">D254</f>
        <v>1200</v>
      </c>
      <c r="E253" s="9">
        <f t="shared" si="99"/>
        <v>1200</v>
      </c>
      <c r="F253" s="2"/>
    </row>
    <row r="254" spans="1:6" ht="25.5" hidden="1" outlineLevel="3" x14ac:dyDescent="0.25">
      <c r="A254" s="17" t="s">
        <v>112</v>
      </c>
      <c r="B254" s="19" t="s">
        <v>417</v>
      </c>
      <c r="C254" s="9">
        <f>C255+C260+C269</f>
        <v>20553.299999999996</v>
      </c>
      <c r="D254" s="9">
        <f>D255+D260+D269</f>
        <v>1200</v>
      </c>
      <c r="E254" s="9">
        <f>E255+E260+E269</f>
        <v>1200</v>
      </c>
      <c r="F254" s="2"/>
    </row>
    <row r="255" spans="1:6" ht="25.5" hidden="1" outlineLevel="4" x14ac:dyDescent="0.25">
      <c r="A255" s="17" t="s">
        <v>112</v>
      </c>
      <c r="B255" s="19" t="s">
        <v>426</v>
      </c>
      <c r="C255" s="9">
        <f>C256+C258</f>
        <v>330.6</v>
      </c>
      <c r="D255" s="9">
        <f t="shared" ref="D255:E255" si="100">D256+D258</f>
        <v>200</v>
      </c>
      <c r="E255" s="9">
        <f t="shared" si="100"/>
        <v>200</v>
      </c>
      <c r="F255" s="2"/>
    </row>
    <row r="256" spans="1:6" ht="25.5" hidden="1" outlineLevel="5" x14ac:dyDescent="0.25">
      <c r="A256" s="17" t="s">
        <v>112</v>
      </c>
      <c r="B256" s="19" t="s">
        <v>427</v>
      </c>
      <c r="C256" s="9">
        <f>C257</f>
        <v>0</v>
      </c>
      <c r="D256" s="9">
        <f t="shared" ref="D256:E256" si="101">D257</f>
        <v>100</v>
      </c>
      <c r="E256" s="9">
        <f t="shared" si="101"/>
        <v>100</v>
      </c>
      <c r="F256" s="2"/>
    </row>
    <row r="257" spans="1:6" ht="25.5" hidden="1" outlineLevel="6" x14ac:dyDescent="0.25">
      <c r="A257" s="17" t="s">
        <v>112</v>
      </c>
      <c r="B257" s="19" t="s">
        <v>332</v>
      </c>
      <c r="C257" s="9">
        <f>'№ 5-8 ведомственная'!F215</f>
        <v>0</v>
      </c>
      <c r="D257" s="9">
        <f>'№ 5-8 ведомственная'!G215</f>
        <v>100</v>
      </c>
      <c r="E257" s="9">
        <f>'№ 5-8 ведомственная'!H215</f>
        <v>100</v>
      </c>
      <c r="F257" s="2"/>
    </row>
    <row r="258" spans="1:6" hidden="1" outlineLevel="5" x14ac:dyDescent="0.25">
      <c r="A258" s="17" t="s">
        <v>112</v>
      </c>
      <c r="B258" s="19" t="s">
        <v>428</v>
      </c>
      <c r="C258" s="9">
        <f>C259</f>
        <v>330.6</v>
      </c>
      <c r="D258" s="9">
        <f t="shared" ref="D258:E258" si="102">D259</f>
        <v>100</v>
      </c>
      <c r="E258" s="9">
        <f t="shared" si="102"/>
        <v>100</v>
      </c>
      <c r="F258" s="2"/>
    </row>
    <row r="259" spans="1:6" ht="25.5" hidden="1" outlineLevel="6" x14ac:dyDescent="0.25">
      <c r="A259" s="17" t="s">
        <v>112</v>
      </c>
      <c r="B259" s="19" t="s">
        <v>332</v>
      </c>
      <c r="C259" s="9">
        <f>'№ 5-8 ведомственная'!F217</f>
        <v>330.6</v>
      </c>
      <c r="D259" s="9">
        <f>'№ 5-8 ведомственная'!G217</f>
        <v>100</v>
      </c>
      <c r="E259" s="9">
        <f>'№ 5-8 ведомственная'!H217</f>
        <v>100</v>
      </c>
      <c r="F259" s="2"/>
    </row>
    <row r="260" spans="1:6" ht="25.5" hidden="1" outlineLevel="4" x14ac:dyDescent="0.25">
      <c r="A260" s="17" t="s">
        <v>112</v>
      </c>
      <c r="B260" s="19" t="s">
        <v>429</v>
      </c>
      <c r="C260" s="9">
        <f>C261+C263+C265+C267</f>
        <v>18571.099999999999</v>
      </c>
      <c r="D260" s="9">
        <f t="shared" ref="D260:E260" si="103">D261+D263+D265+D267</f>
        <v>500</v>
      </c>
      <c r="E260" s="9">
        <f t="shared" si="103"/>
        <v>500</v>
      </c>
      <c r="F260" s="2"/>
    </row>
    <row r="261" spans="1:6" hidden="1" outlineLevel="5" x14ac:dyDescent="0.25">
      <c r="A261" s="17" t="s">
        <v>112</v>
      </c>
      <c r="B261" s="19" t="s">
        <v>430</v>
      </c>
      <c r="C261" s="9">
        <f>C262</f>
        <v>15788.3</v>
      </c>
      <c r="D261" s="9">
        <f t="shared" ref="D261:E261" si="104">D262</f>
        <v>100</v>
      </c>
      <c r="E261" s="9">
        <f t="shared" si="104"/>
        <v>100</v>
      </c>
      <c r="F261" s="2"/>
    </row>
    <row r="262" spans="1:6" ht="25.5" hidden="1" outlineLevel="6" x14ac:dyDescent="0.25">
      <c r="A262" s="17" t="s">
        <v>112</v>
      </c>
      <c r="B262" s="19" t="s">
        <v>332</v>
      </c>
      <c r="C262" s="9">
        <f>'№ 5-8 ведомственная'!F220</f>
        <v>15788.3</v>
      </c>
      <c r="D262" s="9">
        <f>'№ 5-8 ведомственная'!G220</f>
        <v>100</v>
      </c>
      <c r="E262" s="9">
        <f>'№ 5-8 ведомственная'!H220</f>
        <v>100</v>
      </c>
      <c r="F262" s="2"/>
    </row>
    <row r="263" spans="1:6" ht="25.5" hidden="1" outlineLevel="5" x14ac:dyDescent="0.25">
      <c r="A263" s="17" t="s">
        <v>112</v>
      </c>
      <c r="B263" s="19" t="s">
        <v>584</v>
      </c>
      <c r="C263" s="9">
        <f>C264</f>
        <v>2482.8000000000002</v>
      </c>
      <c r="D263" s="9">
        <f t="shared" ref="D263:E263" si="105">D264</f>
        <v>100</v>
      </c>
      <c r="E263" s="9">
        <f t="shared" si="105"/>
        <v>100</v>
      </c>
      <c r="F263" s="2"/>
    </row>
    <row r="264" spans="1:6" ht="25.5" hidden="1" outlineLevel="6" x14ac:dyDescent="0.25">
      <c r="A264" s="17" t="s">
        <v>112</v>
      </c>
      <c r="B264" s="19" t="s">
        <v>332</v>
      </c>
      <c r="C264" s="9">
        <f>'№ 5-8 ведомственная'!F222</f>
        <v>2482.8000000000002</v>
      </c>
      <c r="D264" s="9">
        <f>'№ 5-8 ведомственная'!G222</f>
        <v>100</v>
      </c>
      <c r="E264" s="9">
        <f>'№ 5-8 ведомственная'!H222</f>
        <v>100</v>
      </c>
      <c r="F264" s="2"/>
    </row>
    <row r="265" spans="1:6" ht="38.25" hidden="1" outlineLevel="5" x14ac:dyDescent="0.25">
      <c r="A265" s="17" t="s">
        <v>112</v>
      </c>
      <c r="B265" s="19" t="s">
        <v>431</v>
      </c>
      <c r="C265" s="9">
        <f>C266</f>
        <v>300</v>
      </c>
      <c r="D265" s="9">
        <f t="shared" ref="D265:E265" si="106">D266</f>
        <v>200</v>
      </c>
      <c r="E265" s="9">
        <f t="shared" si="106"/>
        <v>200</v>
      </c>
      <c r="F265" s="2"/>
    </row>
    <row r="266" spans="1:6" ht="25.5" hidden="1" outlineLevel="6" x14ac:dyDescent="0.25">
      <c r="A266" s="17" t="s">
        <v>112</v>
      </c>
      <c r="B266" s="19" t="s">
        <v>332</v>
      </c>
      <c r="C266" s="9">
        <f>'№ 5-8 ведомственная'!F224</f>
        <v>300</v>
      </c>
      <c r="D266" s="9">
        <f>'№ 5-8 ведомственная'!G224</f>
        <v>200</v>
      </c>
      <c r="E266" s="9">
        <f>'№ 5-8 ведомственная'!H224</f>
        <v>200</v>
      </c>
      <c r="F266" s="2"/>
    </row>
    <row r="267" spans="1:6" ht="63.75" hidden="1" outlineLevel="5" x14ac:dyDescent="0.25">
      <c r="A267" s="17" t="s">
        <v>112</v>
      </c>
      <c r="B267" s="19" t="s">
        <v>585</v>
      </c>
      <c r="C267" s="9">
        <f>C268</f>
        <v>0</v>
      </c>
      <c r="D267" s="9">
        <f t="shared" ref="D267:E267" si="107">D268</f>
        <v>100</v>
      </c>
      <c r="E267" s="9">
        <f t="shared" si="107"/>
        <v>100</v>
      </c>
      <c r="F267" s="2"/>
    </row>
    <row r="268" spans="1:6" hidden="1" outlineLevel="6" x14ac:dyDescent="0.25">
      <c r="A268" s="17" t="s">
        <v>112</v>
      </c>
      <c r="B268" s="19" t="s">
        <v>333</v>
      </c>
      <c r="C268" s="9">
        <f>'№ 5-8 ведомственная'!F226</f>
        <v>0</v>
      </c>
      <c r="D268" s="9">
        <f>'№ 5-8 ведомственная'!G226</f>
        <v>100</v>
      </c>
      <c r="E268" s="9">
        <f>'№ 5-8 ведомственная'!H226</f>
        <v>100</v>
      </c>
      <c r="F268" s="2"/>
    </row>
    <row r="269" spans="1:6" ht="25.5" hidden="1" outlineLevel="4" x14ac:dyDescent="0.25">
      <c r="A269" s="17" t="s">
        <v>112</v>
      </c>
      <c r="B269" s="19" t="s">
        <v>432</v>
      </c>
      <c r="C269" s="9">
        <f>C270</f>
        <v>1651.6</v>
      </c>
      <c r="D269" s="9">
        <f t="shared" ref="D269:E270" si="108">D270</f>
        <v>500</v>
      </c>
      <c r="E269" s="9">
        <f t="shared" si="108"/>
        <v>500</v>
      </c>
      <c r="F269" s="2"/>
    </row>
    <row r="270" spans="1:6" hidden="1" outlineLevel="5" x14ac:dyDescent="0.25">
      <c r="A270" s="17" t="s">
        <v>112</v>
      </c>
      <c r="B270" s="19" t="s">
        <v>433</v>
      </c>
      <c r="C270" s="9">
        <f>C271</f>
        <v>1651.6</v>
      </c>
      <c r="D270" s="9">
        <f t="shared" si="108"/>
        <v>500</v>
      </c>
      <c r="E270" s="9">
        <f t="shared" si="108"/>
        <v>500</v>
      </c>
      <c r="F270" s="2"/>
    </row>
    <row r="271" spans="1:6" ht="25.5" hidden="1" outlineLevel="6" x14ac:dyDescent="0.25">
      <c r="A271" s="17" t="s">
        <v>112</v>
      </c>
      <c r="B271" s="19" t="s">
        <v>332</v>
      </c>
      <c r="C271" s="9">
        <f>'№ 5-8 ведомственная'!F239</f>
        <v>1651.6</v>
      </c>
      <c r="D271" s="9">
        <f>'№ 5-8 ведомственная'!G239</f>
        <v>500</v>
      </c>
      <c r="E271" s="9">
        <f>'№ 5-8 ведомственная'!H239</f>
        <v>500</v>
      </c>
      <c r="F271" s="2"/>
    </row>
    <row r="272" spans="1:6" outlineLevel="1" collapsed="1" x14ac:dyDescent="0.25">
      <c r="A272" s="17" t="s">
        <v>121</v>
      </c>
      <c r="B272" s="19" t="s">
        <v>304</v>
      </c>
      <c r="C272" s="9">
        <f>'№ 5-8 ведомственная'!F240</f>
        <v>34004.800000000003</v>
      </c>
      <c r="D272" s="9">
        <f>'№ 5-8 ведомственная'!G240</f>
        <v>28162.1</v>
      </c>
      <c r="E272" s="9">
        <f>'№ 5-8 ведомственная'!H240</f>
        <v>16000</v>
      </c>
      <c r="F272" s="2"/>
    </row>
    <row r="273" spans="1:6" ht="51" hidden="1" outlineLevel="2" x14ac:dyDescent="0.25">
      <c r="A273" s="17" t="s">
        <v>121</v>
      </c>
      <c r="B273" s="19" t="s">
        <v>297</v>
      </c>
      <c r="C273" s="9" t="e">
        <f>C274</f>
        <v>#REF!</v>
      </c>
      <c r="D273" s="9" t="e">
        <f t="shared" ref="D273:E273" si="109">D274</f>
        <v>#REF!</v>
      </c>
      <c r="E273" s="9" t="e">
        <f t="shared" si="109"/>
        <v>#REF!</v>
      </c>
      <c r="F273" s="2"/>
    </row>
    <row r="274" spans="1:6" ht="25.5" hidden="1" outlineLevel="3" x14ac:dyDescent="0.25">
      <c r="A274" s="17" t="s">
        <v>121</v>
      </c>
      <c r="B274" s="19" t="s">
        <v>394</v>
      </c>
      <c r="C274" s="9" t="e">
        <f>C275+C284+C297</f>
        <v>#REF!</v>
      </c>
      <c r="D274" s="9" t="e">
        <f>D275+D284+D297</f>
        <v>#REF!</v>
      </c>
      <c r="E274" s="9" t="e">
        <f>E275+E284+E297</f>
        <v>#REF!</v>
      </c>
      <c r="F274" s="2"/>
    </row>
    <row r="275" spans="1:6" hidden="1" outlineLevel="4" x14ac:dyDescent="0.25">
      <c r="A275" s="17" t="s">
        <v>121</v>
      </c>
      <c r="B275" s="19" t="s">
        <v>434</v>
      </c>
      <c r="C275" s="9" t="e">
        <f>C276+C278+C280+C282</f>
        <v>#REF!</v>
      </c>
      <c r="D275" s="9" t="e">
        <f t="shared" ref="D275:E275" si="110">D276+D278+D280+D282</f>
        <v>#REF!</v>
      </c>
      <c r="E275" s="9" t="e">
        <f t="shared" si="110"/>
        <v>#REF!</v>
      </c>
      <c r="F275" s="2"/>
    </row>
    <row r="276" spans="1:6" ht="25.5" hidden="1" outlineLevel="5" x14ac:dyDescent="0.25">
      <c r="A276" s="17" t="s">
        <v>121</v>
      </c>
      <c r="B276" s="19" t="s">
        <v>435</v>
      </c>
      <c r="C276" s="9">
        <f>C277</f>
        <v>8500</v>
      </c>
      <c r="D276" s="9">
        <f t="shared" ref="D276:E276" si="111">D277</f>
        <v>4500</v>
      </c>
      <c r="E276" s="9">
        <f t="shared" si="111"/>
        <v>4500</v>
      </c>
      <c r="F276" s="2"/>
    </row>
    <row r="277" spans="1:6" ht="25.5" hidden="1" outlineLevel="6" x14ac:dyDescent="0.25">
      <c r="A277" s="17" t="s">
        <v>121</v>
      </c>
      <c r="B277" s="19" t="s">
        <v>332</v>
      </c>
      <c r="C277" s="9">
        <f>'№ 5-8 ведомственная'!F245</f>
        <v>8500</v>
      </c>
      <c r="D277" s="9">
        <f>'№ 5-8 ведомственная'!G245</f>
        <v>4500</v>
      </c>
      <c r="E277" s="9">
        <f>'№ 5-8 ведомственная'!H245</f>
        <v>4500</v>
      </c>
      <c r="F277" s="2"/>
    </row>
    <row r="278" spans="1:6" hidden="1" outlineLevel="5" x14ac:dyDescent="0.25">
      <c r="A278" s="17" t="s">
        <v>121</v>
      </c>
      <c r="B278" s="19" t="s">
        <v>436</v>
      </c>
      <c r="C278" s="9">
        <f>C279</f>
        <v>1500</v>
      </c>
      <c r="D278" s="9">
        <f t="shared" ref="D278:E278" si="112">D279</f>
        <v>1500</v>
      </c>
      <c r="E278" s="9">
        <f t="shared" si="112"/>
        <v>1500</v>
      </c>
      <c r="F278" s="2"/>
    </row>
    <row r="279" spans="1:6" ht="25.5" hidden="1" outlineLevel="6" x14ac:dyDescent="0.25">
      <c r="A279" s="17" t="s">
        <v>121</v>
      </c>
      <c r="B279" s="19" t="s">
        <v>358</v>
      </c>
      <c r="C279" s="9">
        <f>'№ 5-8 ведомственная'!F247</f>
        <v>1500</v>
      </c>
      <c r="D279" s="9">
        <f>'№ 5-8 ведомственная'!G247</f>
        <v>1500</v>
      </c>
      <c r="E279" s="9">
        <f>'№ 5-8 ведомственная'!H247</f>
        <v>1500</v>
      </c>
      <c r="F279" s="2"/>
    </row>
    <row r="280" spans="1:6" ht="38.25" hidden="1" outlineLevel="5" x14ac:dyDescent="0.25">
      <c r="A280" s="17" t="s">
        <v>121</v>
      </c>
      <c r="B280" s="19" t="s">
        <v>437</v>
      </c>
      <c r="C280" s="9">
        <f>C281</f>
        <v>1572.9</v>
      </c>
      <c r="D280" s="9">
        <f t="shared" ref="D280:E280" si="113">D281</f>
        <v>1500</v>
      </c>
      <c r="E280" s="9">
        <f t="shared" si="113"/>
        <v>1500</v>
      </c>
      <c r="F280" s="2"/>
    </row>
    <row r="281" spans="1:6" ht="25.5" hidden="1" outlineLevel="6" x14ac:dyDescent="0.25">
      <c r="A281" s="17" t="s">
        <v>121</v>
      </c>
      <c r="B281" s="19" t="s">
        <v>332</v>
      </c>
      <c r="C281" s="9">
        <f>'№ 5-8 ведомственная'!F249</f>
        <v>1572.9</v>
      </c>
      <c r="D281" s="9">
        <f>'№ 5-8 ведомственная'!G249</f>
        <v>1500</v>
      </c>
      <c r="E281" s="9">
        <f>'№ 5-8 ведомственная'!H249</f>
        <v>1500</v>
      </c>
      <c r="F281" s="2"/>
    </row>
    <row r="282" spans="1:6" ht="38.25" hidden="1" outlineLevel="5" x14ac:dyDescent="0.25">
      <c r="A282" s="17" t="s">
        <v>121</v>
      </c>
      <c r="B282" s="19" t="s">
        <v>438</v>
      </c>
      <c r="C282" s="9" t="e">
        <f>C283</f>
        <v>#REF!</v>
      </c>
      <c r="D282" s="9" t="e">
        <f t="shared" ref="D282:E282" si="114">D283</f>
        <v>#REF!</v>
      </c>
      <c r="E282" s="9" t="e">
        <f t="shared" si="114"/>
        <v>#REF!</v>
      </c>
      <c r="F282" s="2"/>
    </row>
    <row r="283" spans="1:6" ht="25.5" hidden="1" outlineLevel="6" x14ac:dyDescent="0.25">
      <c r="A283" s="17" t="s">
        <v>121</v>
      </c>
      <c r="B283" s="19" t="s">
        <v>332</v>
      </c>
      <c r="C283" s="9" t="e">
        <f>'№ 5-8 ведомственная'!#REF!</f>
        <v>#REF!</v>
      </c>
      <c r="D283" s="9" t="e">
        <f>'№ 5-8 ведомственная'!#REF!</f>
        <v>#REF!</v>
      </c>
      <c r="E283" s="9" t="e">
        <f>'№ 5-8 ведомственная'!#REF!</f>
        <v>#REF!</v>
      </c>
      <c r="F283" s="2"/>
    </row>
    <row r="284" spans="1:6" ht="25.5" hidden="1" outlineLevel="4" x14ac:dyDescent="0.25">
      <c r="A284" s="17" t="s">
        <v>121</v>
      </c>
      <c r="B284" s="19" t="s">
        <v>395</v>
      </c>
      <c r="C284" s="9">
        <f>C285+C287+C289+C291+C293+C295</f>
        <v>6897.1</v>
      </c>
      <c r="D284" s="9">
        <f t="shared" ref="D284:E284" si="115">D285+D287+D289+D291+D293+D295</f>
        <v>6400</v>
      </c>
      <c r="E284" s="9">
        <f t="shared" si="115"/>
        <v>6400</v>
      </c>
      <c r="F284" s="2"/>
    </row>
    <row r="285" spans="1:6" hidden="1" outlineLevel="5" x14ac:dyDescent="0.25">
      <c r="A285" s="17" t="s">
        <v>121</v>
      </c>
      <c r="B285" s="19" t="s">
        <v>439</v>
      </c>
      <c r="C285" s="9">
        <f>C286</f>
        <v>5000</v>
      </c>
      <c r="D285" s="9">
        <f t="shared" ref="D285:E285" si="116">D286</f>
        <v>5000</v>
      </c>
      <c r="E285" s="9">
        <f t="shared" si="116"/>
        <v>5000</v>
      </c>
      <c r="F285" s="2"/>
    </row>
    <row r="286" spans="1:6" ht="25.5" hidden="1" outlineLevel="6" x14ac:dyDescent="0.25">
      <c r="A286" s="17" t="s">
        <v>121</v>
      </c>
      <c r="B286" s="19" t="s">
        <v>358</v>
      </c>
      <c r="C286" s="9">
        <f>'№ 5-8 ведомственная'!F254</f>
        <v>5000</v>
      </c>
      <c r="D286" s="9">
        <f>'№ 5-8 ведомственная'!G254</f>
        <v>5000</v>
      </c>
      <c r="E286" s="9">
        <f>'№ 5-8 ведомственная'!H254</f>
        <v>5000</v>
      </c>
      <c r="F286" s="2"/>
    </row>
    <row r="287" spans="1:6" hidden="1" outlineLevel="5" x14ac:dyDescent="0.25">
      <c r="A287" s="17" t="s">
        <v>121</v>
      </c>
      <c r="B287" s="19" t="s">
        <v>440</v>
      </c>
      <c r="C287" s="9">
        <f>C288</f>
        <v>300</v>
      </c>
      <c r="D287" s="9">
        <f t="shared" ref="D287:E287" si="117">D288</f>
        <v>300</v>
      </c>
      <c r="E287" s="9">
        <f t="shared" si="117"/>
        <v>300</v>
      </c>
      <c r="F287" s="2"/>
    </row>
    <row r="288" spans="1:6" ht="25.5" hidden="1" outlineLevel="6" x14ac:dyDescent="0.25">
      <c r="A288" s="17" t="s">
        <v>121</v>
      </c>
      <c r="B288" s="19" t="s">
        <v>332</v>
      </c>
      <c r="C288" s="9">
        <f>'№ 5-8 ведомственная'!F256</f>
        <v>300</v>
      </c>
      <c r="D288" s="9">
        <f>'№ 5-8 ведомственная'!G256</f>
        <v>300</v>
      </c>
      <c r="E288" s="9">
        <f>'№ 5-8 ведомственная'!H256</f>
        <v>300</v>
      </c>
      <c r="F288" s="2"/>
    </row>
    <row r="289" spans="1:6" ht="51" hidden="1" outlineLevel="5" x14ac:dyDescent="0.25">
      <c r="A289" s="17" t="s">
        <v>121</v>
      </c>
      <c r="B289" s="19" t="s">
        <v>441</v>
      </c>
      <c r="C289" s="9">
        <f>C290</f>
        <v>0</v>
      </c>
      <c r="D289" s="9">
        <f t="shared" ref="D289:E289" si="118">D290</f>
        <v>250</v>
      </c>
      <c r="E289" s="9">
        <f t="shared" si="118"/>
        <v>250</v>
      </c>
      <c r="F289" s="2"/>
    </row>
    <row r="290" spans="1:6" hidden="1" outlineLevel="6" x14ac:dyDescent="0.25">
      <c r="A290" s="17" t="s">
        <v>121</v>
      </c>
      <c r="B290" s="19" t="s">
        <v>333</v>
      </c>
      <c r="C290" s="9">
        <f>'№ 5-8 ведомственная'!F258</f>
        <v>0</v>
      </c>
      <c r="D290" s="9">
        <f>'№ 5-8 ведомственная'!G258</f>
        <v>250</v>
      </c>
      <c r="E290" s="9">
        <f>'№ 5-8 ведомственная'!H258</f>
        <v>250</v>
      </c>
      <c r="F290" s="2"/>
    </row>
    <row r="291" spans="1:6" hidden="1" outlineLevel="5" x14ac:dyDescent="0.25">
      <c r="A291" s="17" t="s">
        <v>121</v>
      </c>
      <c r="B291" s="19" t="s">
        <v>442</v>
      </c>
      <c r="C291" s="9">
        <f>C292</f>
        <v>250</v>
      </c>
      <c r="D291" s="9">
        <f t="shared" ref="D291:E291" si="119">D292</f>
        <v>250</v>
      </c>
      <c r="E291" s="9">
        <f t="shared" si="119"/>
        <v>250</v>
      </c>
      <c r="F291" s="2"/>
    </row>
    <row r="292" spans="1:6" ht="25.5" hidden="1" outlineLevel="6" x14ac:dyDescent="0.25">
      <c r="A292" s="17" t="s">
        <v>121</v>
      </c>
      <c r="B292" s="19" t="s">
        <v>332</v>
      </c>
      <c r="C292" s="9">
        <f>'№ 5-8 ведомственная'!F260</f>
        <v>250</v>
      </c>
      <c r="D292" s="9">
        <f>'№ 5-8 ведомственная'!G260</f>
        <v>250</v>
      </c>
      <c r="E292" s="9">
        <f>'№ 5-8 ведомственная'!H260</f>
        <v>250</v>
      </c>
      <c r="F292" s="2"/>
    </row>
    <row r="293" spans="1:6" ht="38.25" hidden="1" outlineLevel="5" x14ac:dyDescent="0.25">
      <c r="A293" s="17" t="s">
        <v>121</v>
      </c>
      <c r="B293" s="19" t="s">
        <v>443</v>
      </c>
      <c r="C293" s="9">
        <f>C294</f>
        <v>997.1</v>
      </c>
      <c r="D293" s="9">
        <f t="shared" ref="D293:E293" si="120">D294</f>
        <v>500</v>
      </c>
      <c r="E293" s="9">
        <f t="shared" si="120"/>
        <v>500</v>
      </c>
      <c r="F293" s="2"/>
    </row>
    <row r="294" spans="1:6" ht="25.5" hidden="1" outlineLevel="6" x14ac:dyDescent="0.25">
      <c r="A294" s="17" t="s">
        <v>121</v>
      </c>
      <c r="B294" s="19" t="s">
        <v>332</v>
      </c>
      <c r="C294" s="9">
        <f>'№ 5-8 ведомственная'!F262</f>
        <v>997.1</v>
      </c>
      <c r="D294" s="9">
        <f>'№ 5-8 ведомственная'!G262</f>
        <v>500</v>
      </c>
      <c r="E294" s="9">
        <f>'№ 5-8 ведомственная'!H262</f>
        <v>500</v>
      </c>
      <c r="F294" s="2"/>
    </row>
    <row r="295" spans="1:6" hidden="1" outlineLevel="5" x14ac:dyDescent="0.25">
      <c r="A295" s="17" t="s">
        <v>121</v>
      </c>
      <c r="B295" s="19" t="s">
        <v>444</v>
      </c>
      <c r="C295" s="9">
        <f>C296</f>
        <v>350</v>
      </c>
      <c r="D295" s="9">
        <f t="shared" ref="D295:E295" si="121">D296</f>
        <v>100</v>
      </c>
      <c r="E295" s="9">
        <f t="shared" si="121"/>
        <v>100</v>
      </c>
      <c r="F295" s="2"/>
    </row>
    <row r="296" spans="1:6" ht="25.5" hidden="1" outlineLevel="6" x14ac:dyDescent="0.25">
      <c r="A296" s="17" t="s">
        <v>121</v>
      </c>
      <c r="B296" s="19" t="s">
        <v>332</v>
      </c>
      <c r="C296" s="9">
        <f>'№ 5-8 ведомственная'!F264</f>
        <v>350</v>
      </c>
      <c r="D296" s="9">
        <f>'№ 5-8 ведомственная'!G264</f>
        <v>100</v>
      </c>
      <c r="E296" s="9">
        <f>'№ 5-8 ведомственная'!H264</f>
        <v>100</v>
      </c>
      <c r="F296" s="2"/>
    </row>
    <row r="297" spans="1:6" ht="25.5" hidden="1" outlineLevel="4" x14ac:dyDescent="0.25">
      <c r="A297" s="17" t="s">
        <v>121</v>
      </c>
      <c r="B297" s="19" t="s">
        <v>413</v>
      </c>
      <c r="C297" s="9" t="e">
        <f>C298+C300+C302</f>
        <v>#REF!</v>
      </c>
      <c r="D297" s="9" t="e">
        <f t="shared" ref="D297:E297" si="122">D298+D300+D302</f>
        <v>#REF!</v>
      </c>
      <c r="E297" s="9" t="e">
        <f t="shared" si="122"/>
        <v>#REF!</v>
      </c>
      <c r="F297" s="2"/>
    </row>
    <row r="298" spans="1:6" ht="76.5" hidden="1" outlineLevel="5" x14ac:dyDescent="0.25">
      <c r="A298" s="17" t="s">
        <v>121</v>
      </c>
      <c r="B298" s="19" t="s">
        <v>445</v>
      </c>
      <c r="C298" s="9">
        <f>C299</f>
        <v>64.999999999999986</v>
      </c>
      <c r="D298" s="9">
        <f t="shared" ref="D298:E298" si="123">D299</f>
        <v>1002.2</v>
      </c>
      <c r="E298" s="9">
        <f t="shared" si="123"/>
        <v>1500</v>
      </c>
      <c r="F298" s="2"/>
    </row>
    <row r="299" spans="1:6" ht="25.5" hidden="1" outlineLevel="6" x14ac:dyDescent="0.25">
      <c r="A299" s="17" t="s">
        <v>121</v>
      </c>
      <c r="B299" s="19" t="s">
        <v>332</v>
      </c>
      <c r="C299" s="9">
        <f>'№ 5-8 ведомственная'!F273</f>
        <v>64.999999999999986</v>
      </c>
      <c r="D299" s="9">
        <f>'№ 5-8 ведомственная'!G273</f>
        <v>1002.2</v>
      </c>
      <c r="E299" s="9">
        <f>'№ 5-8 ведомственная'!H273</f>
        <v>1500</v>
      </c>
      <c r="F299" s="2"/>
    </row>
    <row r="300" spans="1:6" ht="63.75" hidden="1" outlineLevel="5" x14ac:dyDescent="0.25">
      <c r="A300" s="17" t="s">
        <v>121</v>
      </c>
      <c r="B300" s="19" t="s">
        <v>559</v>
      </c>
      <c r="C300" s="9" t="e">
        <f>C301</f>
        <v>#REF!</v>
      </c>
      <c r="D300" s="9" t="e">
        <f t="shared" ref="D300:E300" si="124">D301</f>
        <v>#REF!</v>
      </c>
      <c r="E300" s="9" t="e">
        <f t="shared" si="124"/>
        <v>#REF!</v>
      </c>
      <c r="F300" s="2"/>
    </row>
    <row r="301" spans="1:6" ht="25.5" hidden="1" outlineLevel="6" x14ac:dyDescent="0.25">
      <c r="A301" s="17" t="s">
        <v>121</v>
      </c>
      <c r="B301" s="19" t="s">
        <v>332</v>
      </c>
      <c r="C301" s="9" t="e">
        <f>'№ 5-8 ведомственная'!#REF!</f>
        <v>#REF!</v>
      </c>
      <c r="D301" s="9" t="e">
        <f>'№ 5-8 ведомственная'!#REF!</f>
        <v>#REF!</v>
      </c>
      <c r="E301" s="9" t="e">
        <f>'№ 5-8 ведомственная'!#REF!</f>
        <v>#REF!</v>
      </c>
      <c r="F301" s="2"/>
    </row>
    <row r="302" spans="1:6" ht="63.75" hidden="1" outlineLevel="5" x14ac:dyDescent="0.25">
      <c r="A302" s="17" t="s">
        <v>121</v>
      </c>
      <c r="B302" s="19" t="s">
        <v>446</v>
      </c>
      <c r="C302" s="9" t="e">
        <f>C303</f>
        <v>#REF!</v>
      </c>
      <c r="D302" s="9" t="e">
        <f t="shared" ref="D302:E302" si="125">D303</f>
        <v>#REF!</v>
      </c>
      <c r="E302" s="9" t="e">
        <f t="shared" si="125"/>
        <v>#REF!</v>
      </c>
      <c r="F302" s="2"/>
    </row>
    <row r="303" spans="1:6" ht="25.5" hidden="1" outlineLevel="6" x14ac:dyDescent="0.25">
      <c r="A303" s="17" t="s">
        <v>121</v>
      </c>
      <c r="B303" s="19" t="s">
        <v>332</v>
      </c>
      <c r="C303" s="9" t="e">
        <f>'№ 5-8 ведомственная'!#REF!</f>
        <v>#REF!</v>
      </c>
      <c r="D303" s="9" t="e">
        <f>'№ 5-8 ведомственная'!#REF!</f>
        <v>#REF!</v>
      </c>
      <c r="E303" s="9" t="e">
        <f>'№ 5-8 ведомственная'!#REF!</f>
        <v>#REF!</v>
      </c>
      <c r="F303" s="2"/>
    </row>
    <row r="304" spans="1:6" ht="38.25" hidden="1" outlineLevel="2" x14ac:dyDescent="0.25">
      <c r="A304" s="17" t="s">
        <v>121</v>
      </c>
      <c r="B304" s="19" t="s">
        <v>305</v>
      </c>
      <c r="C304" s="9">
        <f>C305</f>
        <v>12221.5</v>
      </c>
      <c r="D304" s="9">
        <f t="shared" ref="D304:E304" si="126">D305</f>
        <v>12762.1</v>
      </c>
      <c r="E304" s="9">
        <f t="shared" si="126"/>
        <v>600</v>
      </c>
      <c r="F304" s="2"/>
    </row>
    <row r="305" spans="1:6" ht="25.5" hidden="1" outlineLevel="3" x14ac:dyDescent="0.25">
      <c r="A305" s="17" t="s">
        <v>121</v>
      </c>
      <c r="B305" s="19" t="s">
        <v>447</v>
      </c>
      <c r="C305" s="9">
        <f>C306+C309</f>
        <v>12221.5</v>
      </c>
      <c r="D305" s="9">
        <f t="shared" ref="D305:E305" si="127">D306+D309</f>
        <v>12762.1</v>
      </c>
      <c r="E305" s="9">
        <f t="shared" si="127"/>
        <v>600</v>
      </c>
      <c r="F305" s="2"/>
    </row>
    <row r="306" spans="1:6" ht="25.5" hidden="1" outlineLevel="4" x14ac:dyDescent="0.25">
      <c r="A306" s="17" t="s">
        <v>121</v>
      </c>
      <c r="B306" s="19" t="s">
        <v>572</v>
      </c>
      <c r="C306" s="9">
        <f>C307</f>
        <v>606.29999999999995</v>
      </c>
      <c r="D306" s="9">
        <f t="shared" ref="D306:E307" si="128">D307</f>
        <v>478</v>
      </c>
      <c r="E306" s="9">
        <f t="shared" si="128"/>
        <v>500</v>
      </c>
      <c r="F306" s="2"/>
    </row>
    <row r="307" spans="1:6" ht="51" hidden="1" outlineLevel="5" x14ac:dyDescent="0.25">
      <c r="A307" s="17" t="s">
        <v>121</v>
      </c>
      <c r="B307" s="19" t="s">
        <v>448</v>
      </c>
      <c r="C307" s="9">
        <f>C308</f>
        <v>606.29999999999995</v>
      </c>
      <c r="D307" s="9">
        <f t="shared" si="128"/>
        <v>478</v>
      </c>
      <c r="E307" s="9">
        <f t="shared" si="128"/>
        <v>500</v>
      </c>
      <c r="F307" s="2"/>
    </row>
    <row r="308" spans="1:6" ht="25.5" hidden="1" outlineLevel="6" x14ac:dyDescent="0.25">
      <c r="A308" s="17" t="s">
        <v>121</v>
      </c>
      <c r="B308" s="19" t="s">
        <v>332</v>
      </c>
      <c r="C308" s="9">
        <f>'№ 5-8 ведомственная'!F286</f>
        <v>606.29999999999995</v>
      </c>
      <c r="D308" s="9">
        <f>'№ 5-8 ведомственная'!G286</f>
        <v>478</v>
      </c>
      <c r="E308" s="9">
        <f>'№ 5-8 ведомственная'!H286</f>
        <v>500</v>
      </c>
      <c r="F308" s="2"/>
    </row>
    <row r="309" spans="1:6" ht="38.25" hidden="1" outlineLevel="4" x14ac:dyDescent="0.25">
      <c r="A309" s="17" t="s">
        <v>121</v>
      </c>
      <c r="B309" s="19" t="s">
        <v>449</v>
      </c>
      <c r="C309" s="9">
        <f>C310</f>
        <v>11615.2</v>
      </c>
      <c r="D309" s="9">
        <f t="shared" ref="D309:E310" si="129">D310</f>
        <v>12284.1</v>
      </c>
      <c r="E309" s="9">
        <f t="shared" si="129"/>
        <v>100</v>
      </c>
      <c r="F309" s="2"/>
    </row>
    <row r="310" spans="1:6" ht="38.25" hidden="1" outlineLevel="5" x14ac:dyDescent="0.25">
      <c r="A310" s="17" t="s">
        <v>121</v>
      </c>
      <c r="B310" s="19" t="s">
        <v>450</v>
      </c>
      <c r="C310" s="9">
        <f>C311</f>
        <v>11615.2</v>
      </c>
      <c r="D310" s="9">
        <f t="shared" si="129"/>
        <v>12284.1</v>
      </c>
      <c r="E310" s="9">
        <f t="shared" si="129"/>
        <v>100</v>
      </c>
      <c r="F310" s="2"/>
    </row>
    <row r="311" spans="1:6" ht="25.5" hidden="1" outlineLevel="6" x14ac:dyDescent="0.25">
      <c r="A311" s="17" t="s">
        <v>121</v>
      </c>
      <c r="B311" s="19" t="s">
        <v>332</v>
      </c>
      <c r="C311" s="9">
        <f>'№ 5-8 ведомственная'!F291</f>
        <v>11615.2</v>
      </c>
      <c r="D311" s="9">
        <f>'№ 5-8 ведомственная'!G291</f>
        <v>12284.1</v>
      </c>
      <c r="E311" s="9">
        <f>'№ 5-8 ведомственная'!H291</f>
        <v>100</v>
      </c>
      <c r="F311" s="2"/>
    </row>
    <row r="312" spans="1:6" outlineLevel="1" collapsed="1" x14ac:dyDescent="0.25">
      <c r="A312" s="17" t="s">
        <v>138</v>
      </c>
      <c r="B312" s="19" t="s">
        <v>306</v>
      </c>
      <c r="C312" s="9">
        <f>'№ 5-8 ведомственная'!F292</f>
        <v>24253</v>
      </c>
      <c r="D312" s="9">
        <f>'№ 5-8 ведомственная'!G292</f>
        <v>21953</v>
      </c>
      <c r="E312" s="9">
        <f>'№ 5-8 ведомственная'!H292</f>
        <v>21953</v>
      </c>
      <c r="F312" s="2"/>
    </row>
    <row r="313" spans="1:6" ht="51" hidden="1" outlineLevel="2" x14ac:dyDescent="0.25">
      <c r="A313" s="17" t="s">
        <v>138</v>
      </c>
      <c r="B313" s="19" t="s">
        <v>297</v>
      </c>
      <c r="C313" s="9">
        <f>C314</f>
        <v>16374.1</v>
      </c>
      <c r="D313" s="9">
        <f t="shared" ref="D313:E316" si="130">D314</f>
        <v>14374.1</v>
      </c>
      <c r="E313" s="9">
        <f t="shared" si="130"/>
        <v>14374.1</v>
      </c>
      <c r="F313" s="2"/>
    </row>
    <row r="314" spans="1:6" ht="25.5" hidden="1" outlineLevel="3" x14ac:dyDescent="0.25">
      <c r="A314" s="17" t="s">
        <v>138</v>
      </c>
      <c r="B314" s="19" t="s">
        <v>417</v>
      </c>
      <c r="C314" s="9">
        <f>C315</f>
        <v>16374.1</v>
      </c>
      <c r="D314" s="9">
        <f t="shared" si="130"/>
        <v>14374.1</v>
      </c>
      <c r="E314" s="9">
        <f t="shared" si="130"/>
        <v>14374.1</v>
      </c>
      <c r="F314" s="2"/>
    </row>
    <row r="315" spans="1:6" ht="25.5" hidden="1" outlineLevel="4" x14ac:dyDescent="0.25">
      <c r="A315" s="17" t="s">
        <v>138</v>
      </c>
      <c r="B315" s="19" t="s">
        <v>429</v>
      </c>
      <c r="C315" s="9">
        <f>C316</f>
        <v>16374.1</v>
      </c>
      <c r="D315" s="9">
        <f t="shared" si="130"/>
        <v>14374.1</v>
      </c>
      <c r="E315" s="9">
        <f t="shared" si="130"/>
        <v>14374.1</v>
      </c>
      <c r="F315" s="2"/>
    </row>
    <row r="316" spans="1:6" ht="25.5" hidden="1" outlineLevel="5" x14ac:dyDescent="0.25">
      <c r="A316" s="17" t="s">
        <v>138</v>
      </c>
      <c r="B316" s="19" t="s">
        <v>451</v>
      </c>
      <c r="C316" s="9">
        <f>C317</f>
        <v>16374.1</v>
      </c>
      <c r="D316" s="9">
        <f t="shared" si="130"/>
        <v>14374.1</v>
      </c>
      <c r="E316" s="9">
        <f t="shared" si="130"/>
        <v>14374.1</v>
      </c>
      <c r="F316" s="2"/>
    </row>
    <row r="317" spans="1:6" ht="25.5" hidden="1" outlineLevel="6" x14ac:dyDescent="0.25">
      <c r="A317" s="17" t="s">
        <v>138</v>
      </c>
      <c r="B317" s="19" t="s">
        <v>358</v>
      </c>
      <c r="C317" s="9">
        <f>'№ 5-8 ведомственная'!F297</f>
        <v>16374.1</v>
      </c>
      <c r="D317" s="9">
        <f>'№ 5-8 ведомственная'!G297</f>
        <v>14374.1</v>
      </c>
      <c r="E317" s="9">
        <f>'№ 5-8 ведомственная'!H297</f>
        <v>14374.1</v>
      </c>
      <c r="F317" s="2"/>
    </row>
    <row r="318" spans="1:6" s="30" customFormat="1" collapsed="1" x14ac:dyDescent="0.25">
      <c r="A318" s="22" t="s">
        <v>175</v>
      </c>
      <c r="B318" s="23" t="s">
        <v>283</v>
      </c>
      <c r="C318" s="8">
        <f>C319+C331+C357+C368+C378+C408</f>
        <v>400656.30000000005</v>
      </c>
      <c r="D318" s="8">
        <f>D319+D331+D357+D368+D378+D408</f>
        <v>328007.09999999998</v>
      </c>
      <c r="E318" s="8">
        <f>E319+E331+E357+E368+E378+E408</f>
        <v>312396.99999999994</v>
      </c>
      <c r="F318" s="4"/>
    </row>
    <row r="319" spans="1:6" outlineLevel="1" x14ac:dyDescent="0.25">
      <c r="A319" s="17" t="s">
        <v>176</v>
      </c>
      <c r="B319" s="19" t="s">
        <v>316</v>
      </c>
      <c r="C319" s="9">
        <f>'№ 5-8 ведомственная'!F370</f>
        <v>113313.60000000001</v>
      </c>
      <c r="D319" s="9">
        <f>'№ 5-8 ведомственная'!G370</f>
        <v>103232.09999999999</v>
      </c>
      <c r="E319" s="9">
        <f>'№ 5-8 ведомственная'!H370</f>
        <v>98437.2</v>
      </c>
      <c r="F319" s="2"/>
    </row>
    <row r="320" spans="1:6" ht="38.25" hidden="1" outlineLevel="2" x14ac:dyDescent="0.25">
      <c r="A320" s="17" t="s">
        <v>176</v>
      </c>
      <c r="B320" s="19" t="s">
        <v>317</v>
      </c>
      <c r="C320" s="9">
        <f>C321</f>
        <v>111655.8</v>
      </c>
      <c r="D320" s="9">
        <f t="shared" ref="D320:E321" si="131">D321</f>
        <v>100234.2</v>
      </c>
      <c r="E320" s="9">
        <f t="shared" si="131"/>
        <v>98437.2</v>
      </c>
      <c r="F320" s="2"/>
    </row>
    <row r="321" spans="1:6" ht="25.5" hidden="1" outlineLevel="3" x14ac:dyDescent="0.25">
      <c r="A321" s="17" t="s">
        <v>176</v>
      </c>
      <c r="B321" s="19" t="s">
        <v>472</v>
      </c>
      <c r="C321" s="9">
        <f>C322</f>
        <v>111655.8</v>
      </c>
      <c r="D321" s="9">
        <f t="shared" si="131"/>
        <v>100234.2</v>
      </c>
      <c r="E321" s="9">
        <f t="shared" si="131"/>
        <v>98437.2</v>
      </c>
      <c r="F321" s="2"/>
    </row>
    <row r="322" spans="1:6" ht="25.5" hidden="1" outlineLevel="4" x14ac:dyDescent="0.25">
      <c r="A322" s="17" t="s">
        <v>176</v>
      </c>
      <c r="B322" s="19" t="s">
        <v>473</v>
      </c>
      <c r="C322" s="9">
        <f>C323+C325+C327+C329</f>
        <v>111655.8</v>
      </c>
      <c r="D322" s="9">
        <f t="shared" ref="D322:E322" si="132">D323+D325+D327+D329</f>
        <v>100234.2</v>
      </c>
      <c r="E322" s="9">
        <f t="shared" si="132"/>
        <v>98437.2</v>
      </c>
      <c r="F322" s="2"/>
    </row>
    <row r="323" spans="1:6" ht="51" hidden="1" outlineLevel="5" x14ac:dyDescent="0.25">
      <c r="A323" s="17" t="s">
        <v>176</v>
      </c>
      <c r="B323" s="19" t="s">
        <v>474</v>
      </c>
      <c r="C323" s="9">
        <f>C324</f>
        <v>54553.2</v>
      </c>
      <c r="D323" s="9">
        <f t="shared" ref="D323:E323" si="133">D324</f>
        <v>49892.5</v>
      </c>
      <c r="E323" s="9">
        <f t="shared" si="133"/>
        <v>49892.5</v>
      </c>
      <c r="F323" s="2"/>
    </row>
    <row r="324" spans="1:6" ht="25.5" hidden="1" outlineLevel="6" x14ac:dyDescent="0.25">
      <c r="A324" s="17" t="s">
        <v>176</v>
      </c>
      <c r="B324" s="19" t="s">
        <v>358</v>
      </c>
      <c r="C324" s="9">
        <f>'№ 5-8 ведомственная'!F377</f>
        <v>54553.2</v>
      </c>
      <c r="D324" s="9">
        <f>'№ 5-8 ведомственная'!G377</f>
        <v>49892.5</v>
      </c>
      <c r="E324" s="9">
        <f>'№ 5-8 ведомственная'!H377</f>
        <v>49892.5</v>
      </c>
      <c r="F324" s="2"/>
    </row>
    <row r="325" spans="1:6" ht="51" hidden="1" outlineLevel="5" x14ac:dyDescent="0.25">
      <c r="A325" s="35" t="s">
        <v>176</v>
      </c>
      <c r="B325" s="36" t="s">
        <v>475</v>
      </c>
      <c r="C325" s="37">
        <f>C326</f>
        <v>55029.9</v>
      </c>
      <c r="D325" s="37">
        <f t="shared" ref="D325:E325" si="134">D326</f>
        <v>47780.2</v>
      </c>
      <c r="E325" s="37">
        <f t="shared" si="134"/>
        <v>47000</v>
      </c>
      <c r="F325" s="2"/>
    </row>
    <row r="326" spans="1:6" ht="25.5" hidden="1" outlineLevel="6" x14ac:dyDescent="0.25">
      <c r="A326" s="17" t="s">
        <v>176</v>
      </c>
      <c r="B326" s="19" t="s">
        <v>358</v>
      </c>
      <c r="C326" s="9">
        <f>'№ 5-8 ведомственная'!F379</f>
        <v>55029.9</v>
      </c>
      <c r="D326" s="9">
        <f>'№ 5-8 ведомственная'!G379</f>
        <v>47780.2</v>
      </c>
      <c r="E326" s="9">
        <f>'№ 5-8 ведомственная'!H379</f>
        <v>47000</v>
      </c>
      <c r="F326" s="2"/>
    </row>
    <row r="327" spans="1:6" ht="25.5" hidden="1" outlineLevel="5" x14ac:dyDescent="0.25">
      <c r="A327" s="17" t="s">
        <v>176</v>
      </c>
      <c r="B327" s="19" t="s">
        <v>476</v>
      </c>
      <c r="C327" s="9">
        <f>C328</f>
        <v>1544.7</v>
      </c>
      <c r="D327" s="9">
        <f t="shared" ref="D327:E327" si="135">D328</f>
        <v>1544.7</v>
      </c>
      <c r="E327" s="9">
        <f t="shared" si="135"/>
        <v>1544.7</v>
      </c>
      <c r="F327" s="2"/>
    </row>
    <row r="328" spans="1:6" ht="25.5" hidden="1" outlineLevel="6" x14ac:dyDescent="0.25">
      <c r="A328" s="17" t="s">
        <v>176</v>
      </c>
      <c r="B328" s="19" t="s">
        <v>358</v>
      </c>
      <c r="C328" s="9">
        <f>'№ 5-8 ведомственная'!F381</f>
        <v>1544.7</v>
      </c>
      <c r="D328" s="9">
        <f>'№ 5-8 ведомственная'!G381</f>
        <v>1544.7</v>
      </c>
      <c r="E328" s="9">
        <f>'№ 5-8 ведомственная'!H381</f>
        <v>1544.7</v>
      </c>
      <c r="F328" s="2"/>
    </row>
    <row r="329" spans="1:6" ht="25.5" hidden="1" outlineLevel="5" x14ac:dyDescent="0.25">
      <c r="A329" s="17" t="s">
        <v>176</v>
      </c>
      <c r="B329" s="19" t="s">
        <v>477</v>
      </c>
      <c r="C329" s="34">
        <f>C330</f>
        <v>528</v>
      </c>
      <c r="D329" s="34">
        <f t="shared" ref="D329:E329" si="136">D330</f>
        <v>1016.8</v>
      </c>
      <c r="E329" s="34">
        <f t="shared" si="136"/>
        <v>0</v>
      </c>
      <c r="F329" s="2"/>
    </row>
    <row r="330" spans="1:6" ht="25.5" hidden="1" outlineLevel="6" x14ac:dyDescent="0.25">
      <c r="A330" s="32" t="s">
        <v>176</v>
      </c>
      <c r="B330" s="33" t="s">
        <v>358</v>
      </c>
      <c r="C330" s="34">
        <f>'№ 5-8 ведомственная'!F385</f>
        <v>528</v>
      </c>
      <c r="D330" s="34">
        <f>'№ 5-8 ведомственная'!G385</f>
        <v>1016.8</v>
      </c>
      <c r="E330" s="34">
        <f>'№ 5-8 ведомственная'!H385</f>
        <v>0</v>
      </c>
      <c r="F330" s="2"/>
    </row>
    <row r="331" spans="1:6" outlineLevel="1" collapsed="1" x14ac:dyDescent="0.25">
      <c r="A331" s="42" t="s">
        <v>184</v>
      </c>
      <c r="B331" s="43" t="s">
        <v>318</v>
      </c>
      <c r="C331" s="20">
        <f>'№ 5-8 ведомственная'!F386</f>
        <v>236902.80000000002</v>
      </c>
      <c r="D331" s="20">
        <f>'№ 5-8 ведомственная'!G386</f>
        <v>182940.79999999996</v>
      </c>
      <c r="E331" s="20">
        <f>'№ 5-8 ведомственная'!H386</f>
        <v>173115.59999999995</v>
      </c>
      <c r="F331" s="2"/>
    </row>
    <row r="332" spans="1:6" ht="38.25" hidden="1" outlineLevel="2" x14ac:dyDescent="0.25">
      <c r="A332" s="35" t="s">
        <v>184</v>
      </c>
      <c r="B332" s="36" t="s">
        <v>317</v>
      </c>
      <c r="C332" s="37" t="e">
        <f>C333</f>
        <v>#REF!</v>
      </c>
      <c r="D332" s="37" t="e">
        <f t="shared" ref="D332:E332" si="137">D333</f>
        <v>#REF!</v>
      </c>
      <c r="E332" s="37" t="e">
        <f t="shared" si="137"/>
        <v>#REF!</v>
      </c>
      <c r="F332" s="2"/>
    </row>
    <row r="333" spans="1:6" ht="25.5" hidden="1" outlineLevel="3" x14ac:dyDescent="0.25">
      <c r="A333" s="17" t="s">
        <v>184</v>
      </c>
      <c r="B333" s="19" t="s">
        <v>478</v>
      </c>
      <c r="C333" s="9" t="e">
        <f>C334+C343</f>
        <v>#REF!</v>
      </c>
      <c r="D333" s="9" t="e">
        <f>D334+D343</f>
        <v>#REF!</v>
      </c>
      <c r="E333" s="9" t="e">
        <f>E334+E343</f>
        <v>#REF!</v>
      </c>
      <c r="F333" s="2"/>
    </row>
    <row r="334" spans="1:6" ht="38.25" hidden="1" outlineLevel="4" x14ac:dyDescent="0.25">
      <c r="A334" s="17" t="s">
        <v>184</v>
      </c>
      <c r="B334" s="19" t="s">
        <v>479</v>
      </c>
      <c r="C334" s="9" t="e">
        <f>C335+C337+C339+C341</f>
        <v>#REF!</v>
      </c>
      <c r="D334" s="9" t="e">
        <f t="shared" ref="D334:E334" si="138">D335+D337+D339+D341</f>
        <v>#REF!</v>
      </c>
      <c r="E334" s="9" t="e">
        <f t="shared" si="138"/>
        <v>#REF!</v>
      </c>
      <c r="F334" s="2"/>
    </row>
    <row r="335" spans="1:6" ht="51" hidden="1" outlineLevel="5" x14ac:dyDescent="0.25">
      <c r="A335" s="17" t="s">
        <v>184</v>
      </c>
      <c r="B335" s="19" t="s">
        <v>480</v>
      </c>
      <c r="C335" s="9">
        <f>C336</f>
        <v>129622.9</v>
      </c>
      <c r="D335" s="9">
        <f t="shared" ref="D335:E335" si="139">D336</f>
        <v>107693.7</v>
      </c>
      <c r="E335" s="9">
        <f t="shared" si="139"/>
        <v>107693.7</v>
      </c>
      <c r="F335" s="2"/>
    </row>
    <row r="336" spans="1:6" ht="25.5" hidden="1" outlineLevel="6" x14ac:dyDescent="0.25">
      <c r="A336" s="17" t="s">
        <v>184</v>
      </c>
      <c r="B336" s="19" t="s">
        <v>358</v>
      </c>
      <c r="C336" s="9">
        <f>'№ 5-8 ведомственная'!F393</f>
        <v>129622.9</v>
      </c>
      <c r="D336" s="9">
        <f>'№ 5-8 ведомственная'!G393</f>
        <v>107693.7</v>
      </c>
      <c r="E336" s="9">
        <f>'№ 5-8 ведомственная'!H393</f>
        <v>107693.7</v>
      </c>
      <c r="F336" s="2"/>
    </row>
    <row r="337" spans="1:6" ht="51" hidden="1" outlineLevel="5" x14ac:dyDescent="0.25">
      <c r="A337" s="35" t="s">
        <v>184</v>
      </c>
      <c r="B337" s="36" t="s">
        <v>481</v>
      </c>
      <c r="C337" s="37">
        <f>C338</f>
        <v>42401.200000000004</v>
      </c>
      <c r="D337" s="37">
        <f t="shared" ref="D337:E337" si="140">D338</f>
        <v>35188.699999999997</v>
      </c>
      <c r="E337" s="37">
        <f t="shared" si="140"/>
        <v>34188.6</v>
      </c>
      <c r="F337" s="2"/>
    </row>
    <row r="338" spans="1:6" ht="25.5" hidden="1" outlineLevel="6" x14ac:dyDescent="0.25">
      <c r="A338" s="17" t="s">
        <v>184</v>
      </c>
      <c r="B338" s="19" t="s">
        <v>358</v>
      </c>
      <c r="C338" s="9">
        <f>'№ 5-8 ведомственная'!F397</f>
        <v>42401.200000000004</v>
      </c>
      <c r="D338" s="9">
        <f>'№ 5-8 ведомственная'!G397</f>
        <v>35188.699999999997</v>
      </c>
      <c r="E338" s="9">
        <f>'№ 5-8 ведомственная'!H397</f>
        <v>34188.6</v>
      </c>
      <c r="F338" s="2"/>
    </row>
    <row r="339" spans="1:6" ht="25.5" hidden="1" outlineLevel="5" x14ac:dyDescent="0.25">
      <c r="A339" s="17" t="s">
        <v>184</v>
      </c>
      <c r="B339" s="19" t="s">
        <v>482</v>
      </c>
      <c r="C339" s="9" t="e">
        <f>C340</f>
        <v>#REF!</v>
      </c>
      <c r="D339" s="9" t="e">
        <f t="shared" ref="D339:E339" si="141">D340</f>
        <v>#REF!</v>
      </c>
      <c r="E339" s="9" t="e">
        <f t="shared" si="141"/>
        <v>#REF!</v>
      </c>
      <c r="F339" s="2"/>
    </row>
    <row r="340" spans="1:6" ht="25.5" hidden="1" outlineLevel="6" x14ac:dyDescent="0.25">
      <c r="A340" s="17" t="s">
        <v>184</v>
      </c>
      <c r="B340" s="19" t="s">
        <v>358</v>
      </c>
      <c r="C340" s="9" t="e">
        <f>'№ 5-8 ведомственная'!#REF!</f>
        <v>#REF!</v>
      </c>
      <c r="D340" s="9" t="e">
        <f>'№ 5-8 ведомственная'!#REF!</f>
        <v>#REF!</v>
      </c>
      <c r="E340" s="9" t="e">
        <f>'№ 5-8 ведомственная'!#REF!</f>
        <v>#REF!</v>
      </c>
      <c r="F340" s="2"/>
    </row>
    <row r="341" spans="1:6" ht="25.5" hidden="1" outlineLevel="5" x14ac:dyDescent="0.25">
      <c r="A341" s="17" t="s">
        <v>184</v>
      </c>
      <c r="B341" s="19" t="s">
        <v>483</v>
      </c>
      <c r="C341" s="9">
        <f>C342</f>
        <v>5041.2</v>
      </c>
      <c r="D341" s="9">
        <f t="shared" ref="D341:E341" si="142">D342</f>
        <v>1729.6</v>
      </c>
      <c r="E341" s="9">
        <f t="shared" si="142"/>
        <v>0</v>
      </c>
      <c r="F341" s="2"/>
    </row>
    <row r="342" spans="1:6" ht="25.5" hidden="1" outlineLevel="6" x14ac:dyDescent="0.25">
      <c r="A342" s="17" t="s">
        <v>184</v>
      </c>
      <c r="B342" s="19" t="s">
        <v>358</v>
      </c>
      <c r="C342" s="9">
        <f>'№ 5-8 ведомственная'!F411</f>
        <v>5041.2</v>
      </c>
      <c r="D342" s="9">
        <f>'№ 5-8 ведомственная'!G411</f>
        <v>1729.6</v>
      </c>
      <c r="E342" s="9">
        <f>'№ 5-8 ведомственная'!H411</f>
        <v>0</v>
      </c>
      <c r="F342" s="2"/>
    </row>
    <row r="343" spans="1:6" hidden="1" outlineLevel="4" x14ac:dyDescent="0.25">
      <c r="A343" s="35" t="s">
        <v>184</v>
      </c>
      <c r="B343" s="36" t="s">
        <v>484</v>
      </c>
      <c r="C343" s="37">
        <f>C344+C346</f>
        <v>9006.1</v>
      </c>
      <c r="D343" s="37">
        <f t="shared" ref="D343:E343" si="143">D344+D346</f>
        <v>8900</v>
      </c>
      <c r="E343" s="37">
        <f t="shared" si="143"/>
        <v>8402.6</v>
      </c>
      <c r="F343" s="2"/>
    </row>
    <row r="344" spans="1:6" ht="25.5" hidden="1" outlineLevel="5" x14ac:dyDescent="0.25">
      <c r="A344" s="17" t="s">
        <v>184</v>
      </c>
      <c r="B344" s="19" t="s">
        <v>485</v>
      </c>
      <c r="C344" s="9">
        <f>C345</f>
        <v>4206.1000000000004</v>
      </c>
      <c r="D344" s="9">
        <f t="shared" ref="D344:E344" si="144">D345</f>
        <v>4100</v>
      </c>
      <c r="E344" s="9">
        <f t="shared" si="144"/>
        <v>3602.6</v>
      </c>
      <c r="F344" s="2"/>
    </row>
    <row r="345" spans="1:6" ht="25.5" hidden="1" outlineLevel="6" x14ac:dyDescent="0.25">
      <c r="A345" s="17" t="s">
        <v>184</v>
      </c>
      <c r="B345" s="19" t="s">
        <v>358</v>
      </c>
      <c r="C345" s="9">
        <f>'№ 5-8 ведомственная'!F418</f>
        <v>4206.1000000000004</v>
      </c>
      <c r="D345" s="9">
        <f>'№ 5-8 ведомственная'!G418</f>
        <v>4100</v>
      </c>
      <c r="E345" s="9">
        <f>'№ 5-8 ведомственная'!H418</f>
        <v>3602.6</v>
      </c>
      <c r="F345" s="2"/>
    </row>
    <row r="346" spans="1:6" ht="25.5" hidden="1" outlineLevel="5" x14ac:dyDescent="0.25">
      <c r="A346" s="17" t="s">
        <v>184</v>
      </c>
      <c r="B346" s="19" t="s">
        <v>486</v>
      </c>
      <c r="C346" s="9">
        <f>C347</f>
        <v>4800</v>
      </c>
      <c r="D346" s="9">
        <f t="shared" ref="D346:E346" si="145">D347</f>
        <v>4800</v>
      </c>
      <c r="E346" s="9">
        <f t="shared" si="145"/>
        <v>4800</v>
      </c>
      <c r="F346" s="2"/>
    </row>
    <row r="347" spans="1:6" ht="25.5" hidden="1" outlineLevel="6" x14ac:dyDescent="0.25">
      <c r="A347" s="17" t="s">
        <v>184</v>
      </c>
      <c r="B347" s="19" t="s">
        <v>358</v>
      </c>
      <c r="C347" s="9">
        <f>'№ 5-8 ведомственная'!F420</f>
        <v>4800</v>
      </c>
      <c r="D347" s="9">
        <f>'№ 5-8 ведомственная'!G420</f>
        <v>4800</v>
      </c>
      <c r="E347" s="9">
        <f>'№ 5-8 ведомственная'!H420</f>
        <v>4800</v>
      </c>
      <c r="F347" s="2"/>
    </row>
    <row r="348" spans="1:6" ht="38.25" hidden="1" outlineLevel="2" x14ac:dyDescent="0.25">
      <c r="A348" s="17" t="s">
        <v>184</v>
      </c>
      <c r="B348" s="19" t="s">
        <v>294</v>
      </c>
      <c r="C348" s="9">
        <f>C349+C353</f>
        <v>200</v>
      </c>
      <c r="D348" s="9">
        <f t="shared" ref="D348:E348" si="146">D349+D353</f>
        <v>200</v>
      </c>
      <c r="E348" s="9">
        <f t="shared" si="146"/>
        <v>200</v>
      </c>
      <c r="F348" s="2"/>
    </row>
    <row r="349" spans="1:6" ht="25.5" hidden="1" outlineLevel="3" x14ac:dyDescent="0.25">
      <c r="A349" s="17" t="s">
        <v>184</v>
      </c>
      <c r="B349" s="19" t="s">
        <v>487</v>
      </c>
      <c r="C349" s="9">
        <f>C350</f>
        <v>150</v>
      </c>
      <c r="D349" s="9">
        <f t="shared" ref="D349:E351" si="147">D350</f>
        <v>150</v>
      </c>
      <c r="E349" s="9">
        <f t="shared" si="147"/>
        <v>150</v>
      </c>
      <c r="F349" s="2"/>
    </row>
    <row r="350" spans="1:6" ht="51" hidden="1" outlineLevel="4" x14ac:dyDescent="0.25">
      <c r="A350" s="17" t="s">
        <v>184</v>
      </c>
      <c r="B350" s="19" t="s">
        <v>488</v>
      </c>
      <c r="C350" s="9">
        <f>C351</f>
        <v>150</v>
      </c>
      <c r="D350" s="9">
        <f t="shared" si="147"/>
        <v>150</v>
      </c>
      <c r="E350" s="9">
        <f t="shared" si="147"/>
        <v>150</v>
      </c>
      <c r="F350" s="2"/>
    </row>
    <row r="351" spans="1:6" hidden="1" outlineLevel="5" x14ac:dyDescent="0.25">
      <c r="A351" s="17" t="s">
        <v>184</v>
      </c>
      <c r="B351" s="19" t="s">
        <v>489</v>
      </c>
      <c r="C351" s="9">
        <f>C352</f>
        <v>150</v>
      </c>
      <c r="D351" s="9">
        <f t="shared" si="147"/>
        <v>150</v>
      </c>
      <c r="E351" s="9">
        <f t="shared" si="147"/>
        <v>150</v>
      </c>
      <c r="F351" s="2"/>
    </row>
    <row r="352" spans="1:6" ht="25.5" hidden="1" outlineLevel="6" x14ac:dyDescent="0.25">
      <c r="A352" s="17" t="s">
        <v>184</v>
      </c>
      <c r="B352" s="19" t="s">
        <v>358</v>
      </c>
      <c r="C352" s="9">
        <f>'№ 5-8 ведомственная'!F428</f>
        <v>150</v>
      </c>
      <c r="D352" s="9">
        <f>'№ 5-8 ведомственная'!G428</f>
        <v>150</v>
      </c>
      <c r="E352" s="9">
        <f>'№ 5-8 ведомственная'!H428</f>
        <v>150</v>
      </c>
      <c r="F352" s="2"/>
    </row>
    <row r="353" spans="1:6" ht="51" hidden="1" outlineLevel="3" x14ac:dyDescent="0.25">
      <c r="A353" s="17" t="s">
        <v>184</v>
      </c>
      <c r="B353" s="19" t="s">
        <v>490</v>
      </c>
      <c r="C353" s="9">
        <f>C354</f>
        <v>50</v>
      </c>
      <c r="D353" s="9">
        <f t="shared" ref="D353:E355" si="148">D354</f>
        <v>50</v>
      </c>
      <c r="E353" s="9">
        <f t="shared" si="148"/>
        <v>50</v>
      </c>
      <c r="F353" s="2"/>
    </row>
    <row r="354" spans="1:6" ht="25.5" hidden="1" outlineLevel="4" x14ac:dyDescent="0.25">
      <c r="A354" s="17" t="s">
        <v>184</v>
      </c>
      <c r="B354" s="19" t="s">
        <v>491</v>
      </c>
      <c r="C354" s="9">
        <f>C355</f>
        <v>50</v>
      </c>
      <c r="D354" s="9">
        <f t="shared" si="148"/>
        <v>50</v>
      </c>
      <c r="E354" s="9">
        <f t="shared" si="148"/>
        <v>50</v>
      </c>
      <c r="F354" s="2"/>
    </row>
    <row r="355" spans="1:6" ht="25.5" hidden="1" outlineLevel="5" x14ac:dyDescent="0.25">
      <c r="A355" s="17" t="s">
        <v>184</v>
      </c>
      <c r="B355" s="19" t="s">
        <v>492</v>
      </c>
      <c r="C355" s="9">
        <f>C356</f>
        <v>50</v>
      </c>
      <c r="D355" s="9">
        <f t="shared" si="148"/>
        <v>50</v>
      </c>
      <c r="E355" s="9">
        <f t="shared" si="148"/>
        <v>50</v>
      </c>
      <c r="F355" s="2"/>
    </row>
    <row r="356" spans="1:6" ht="25.5" hidden="1" outlineLevel="6" x14ac:dyDescent="0.25">
      <c r="A356" s="17" t="s">
        <v>184</v>
      </c>
      <c r="B356" s="19" t="s">
        <v>358</v>
      </c>
      <c r="C356" s="9">
        <f>'№ 5-8 ведомственная'!F432</f>
        <v>50</v>
      </c>
      <c r="D356" s="9">
        <f>'№ 5-8 ведомственная'!G432</f>
        <v>50</v>
      </c>
      <c r="E356" s="9">
        <f>'№ 5-8 ведомственная'!H432</f>
        <v>50</v>
      </c>
      <c r="F356" s="2"/>
    </row>
    <row r="357" spans="1:6" outlineLevel="1" collapsed="1" x14ac:dyDescent="0.25">
      <c r="A357" s="17" t="s">
        <v>199</v>
      </c>
      <c r="B357" s="19" t="s">
        <v>319</v>
      </c>
      <c r="C357" s="9">
        <f>'№ 5-8 ведомственная'!F433+'№ 5-8 ведомственная'!F531</f>
        <v>25201.899999999998</v>
      </c>
      <c r="D357" s="9">
        <f>'№ 5-8 ведомственная'!G433+'№ 5-8 ведомственная'!G531</f>
        <v>21010.3</v>
      </c>
      <c r="E357" s="9">
        <f>'№ 5-8 ведомственная'!H433+'№ 5-8 ведомственная'!H531</f>
        <v>20020.3</v>
      </c>
      <c r="F357" s="2"/>
    </row>
    <row r="358" spans="1:6" ht="38.25" hidden="1" outlineLevel="2" x14ac:dyDescent="0.25">
      <c r="A358" s="17" t="s">
        <v>199</v>
      </c>
      <c r="B358" s="19" t="s">
        <v>317</v>
      </c>
      <c r="C358" s="9">
        <f>C359</f>
        <v>15048.300000000001</v>
      </c>
      <c r="D358" s="9">
        <f t="shared" ref="D358:E361" si="149">D359</f>
        <v>12999.699999999999</v>
      </c>
      <c r="E358" s="9">
        <f t="shared" si="149"/>
        <v>12999.699999999999</v>
      </c>
      <c r="F358" s="2"/>
    </row>
    <row r="359" spans="1:6" ht="25.5" hidden="1" outlineLevel="3" x14ac:dyDescent="0.25">
      <c r="A359" s="17" t="s">
        <v>199</v>
      </c>
      <c r="B359" s="19" t="s">
        <v>493</v>
      </c>
      <c r="C359" s="9">
        <f>C360</f>
        <v>15048.300000000001</v>
      </c>
      <c r="D359" s="9">
        <f t="shared" si="149"/>
        <v>12999.699999999999</v>
      </c>
      <c r="E359" s="9">
        <f t="shared" si="149"/>
        <v>12999.699999999999</v>
      </c>
      <c r="F359" s="2"/>
    </row>
    <row r="360" spans="1:6" ht="25.5" hidden="1" outlineLevel="4" x14ac:dyDescent="0.25">
      <c r="A360" s="17" t="s">
        <v>199</v>
      </c>
      <c r="B360" s="19" t="s">
        <v>494</v>
      </c>
      <c r="C360" s="9">
        <f>C361</f>
        <v>15048.300000000001</v>
      </c>
      <c r="D360" s="9">
        <f t="shared" si="149"/>
        <v>12999.699999999999</v>
      </c>
      <c r="E360" s="9">
        <f t="shared" si="149"/>
        <v>12999.699999999999</v>
      </c>
      <c r="F360" s="2"/>
    </row>
    <row r="361" spans="1:6" ht="38.25" hidden="1" outlineLevel="5" x14ac:dyDescent="0.25">
      <c r="A361" s="35" t="s">
        <v>199</v>
      </c>
      <c r="B361" s="36" t="s">
        <v>495</v>
      </c>
      <c r="C361" s="37">
        <f>C362</f>
        <v>15048.300000000001</v>
      </c>
      <c r="D361" s="37">
        <f t="shared" si="149"/>
        <v>12999.699999999999</v>
      </c>
      <c r="E361" s="37">
        <f t="shared" si="149"/>
        <v>12999.699999999999</v>
      </c>
      <c r="F361" s="2"/>
    </row>
    <row r="362" spans="1:6" ht="25.5" hidden="1" outlineLevel="6" x14ac:dyDescent="0.25">
      <c r="A362" s="17" t="s">
        <v>199</v>
      </c>
      <c r="B362" s="19" t="s">
        <v>358</v>
      </c>
      <c r="C362" s="9">
        <f>'№ 5-8 ведомственная'!F440</f>
        <v>15048.300000000001</v>
      </c>
      <c r="D362" s="9">
        <f>'№ 5-8 ведомственная'!G440</f>
        <v>12999.699999999999</v>
      </c>
      <c r="E362" s="9">
        <f>'№ 5-8 ведомственная'!H440</f>
        <v>12999.699999999999</v>
      </c>
      <c r="F362" s="2"/>
    </row>
    <row r="363" spans="1:6" ht="38.25" hidden="1" outlineLevel="2" x14ac:dyDescent="0.25">
      <c r="A363" s="35" t="s">
        <v>199</v>
      </c>
      <c r="B363" s="36" t="s">
        <v>325</v>
      </c>
      <c r="C363" s="37">
        <f>C364</f>
        <v>5760.0999999999985</v>
      </c>
      <c r="D363" s="37">
        <f t="shared" ref="D363:E366" si="150">D364</f>
        <v>5353.0999999999995</v>
      </c>
      <c r="E363" s="37">
        <f t="shared" si="150"/>
        <v>4353.0999999999995</v>
      </c>
      <c r="F363" s="2"/>
    </row>
    <row r="364" spans="1:6" ht="38.25" hidden="1" outlineLevel="3" x14ac:dyDescent="0.25">
      <c r="A364" s="17" t="s">
        <v>199</v>
      </c>
      <c r="B364" s="19" t="s">
        <v>516</v>
      </c>
      <c r="C364" s="9">
        <f>C365</f>
        <v>5760.0999999999985</v>
      </c>
      <c r="D364" s="9">
        <f t="shared" si="150"/>
        <v>5353.0999999999995</v>
      </c>
      <c r="E364" s="9">
        <f t="shared" si="150"/>
        <v>4353.0999999999995</v>
      </c>
      <c r="F364" s="2"/>
    </row>
    <row r="365" spans="1:6" ht="25.5" hidden="1" outlineLevel="4" x14ac:dyDescent="0.25">
      <c r="A365" s="17" t="s">
        <v>199</v>
      </c>
      <c r="B365" s="19" t="s">
        <v>517</v>
      </c>
      <c r="C365" s="9">
        <f>C366</f>
        <v>5760.0999999999985</v>
      </c>
      <c r="D365" s="9">
        <f t="shared" si="150"/>
        <v>5353.0999999999995</v>
      </c>
      <c r="E365" s="9">
        <f t="shared" si="150"/>
        <v>4353.0999999999995</v>
      </c>
      <c r="F365" s="2"/>
    </row>
    <row r="366" spans="1:6" ht="51" hidden="1" outlineLevel="5" x14ac:dyDescent="0.25">
      <c r="A366" s="35" t="s">
        <v>199</v>
      </c>
      <c r="B366" s="36" t="s">
        <v>518</v>
      </c>
      <c r="C366" s="37">
        <f>C367</f>
        <v>5760.0999999999985</v>
      </c>
      <c r="D366" s="37">
        <f t="shared" si="150"/>
        <v>5353.0999999999995</v>
      </c>
      <c r="E366" s="37">
        <f t="shared" si="150"/>
        <v>4353.0999999999995</v>
      </c>
      <c r="F366" s="2"/>
    </row>
    <row r="367" spans="1:6" ht="25.5" hidden="1" outlineLevel="6" x14ac:dyDescent="0.25">
      <c r="A367" s="17" t="s">
        <v>199</v>
      </c>
      <c r="B367" s="19" t="s">
        <v>358</v>
      </c>
      <c r="C367" s="9">
        <f>'№ 5-8 ведомственная'!F538</f>
        <v>5760.0999999999985</v>
      </c>
      <c r="D367" s="9">
        <f>'№ 5-8 ведомственная'!G538</f>
        <v>5353.0999999999995</v>
      </c>
      <c r="E367" s="9">
        <f>'№ 5-8 ведомственная'!H538</f>
        <v>4353.0999999999995</v>
      </c>
      <c r="F367" s="2"/>
    </row>
    <row r="368" spans="1:6" ht="25.5" outlineLevel="1" collapsed="1" x14ac:dyDescent="0.25">
      <c r="A368" s="35" t="s">
        <v>203</v>
      </c>
      <c r="B368" s="36" t="s">
        <v>320</v>
      </c>
      <c r="C368" s="37">
        <f>'№ 5-8 ведомственная'!F443</f>
        <v>100</v>
      </c>
      <c r="D368" s="37">
        <f>'№ 5-8 ведомственная'!G443</f>
        <v>100</v>
      </c>
      <c r="E368" s="37">
        <f>'№ 5-8 ведомственная'!H443</f>
        <v>100</v>
      </c>
      <c r="F368" s="2"/>
    </row>
    <row r="369" spans="1:6" ht="38.25" hidden="1" outlineLevel="2" x14ac:dyDescent="0.25">
      <c r="A369" s="17" t="s">
        <v>203</v>
      </c>
      <c r="B369" s="19" t="s">
        <v>317</v>
      </c>
      <c r="C369" s="9">
        <f>C370+C374</f>
        <v>100</v>
      </c>
      <c r="D369" s="9">
        <f t="shared" ref="D369:E369" si="151">D370+D374</f>
        <v>100</v>
      </c>
      <c r="E369" s="9">
        <f t="shared" si="151"/>
        <v>100</v>
      </c>
      <c r="F369" s="2"/>
    </row>
    <row r="370" spans="1:6" ht="25.5" hidden="1" outlineLevel="3" x14ac:dyDescent="0.25">
      <c r="A370" s="17" t="s">
        <v>203</v>
      </c>
      <c r="B370" s="19" t="s">
        <v>472</v>
      </c>
      <c r="C370" s="9">
        <f>C371</f>
        <v>24</v>
      </c>
      <c r="D370" s="9">
        <f t="shared" ref="D370:E372" si="152">D371</f>
        <v>50</v>
      </c>
      <c r="E370" s="9">
        <f t="shared" si="152"/>
        <v>50</v>
      </c>
      <c r="F370" s="2"/>
    </row>
    <row r="371" spans="1:6" ht="25.5" hidden="1" outlineLevel="4" x14ac:dyDescent="0.25">
      <c r="A371" s="17" t="s">
        <v>203</v>
      </c>
      <c r="B371" s="19" t="s">
        <v>496</v>
      </c>
      <c r="C371" s="9">
        <f>C372</f>
        <v>24</v>
      </c>
      <c r="D371" s="9">
        <f t="shared" si="152"/>
        <v>50</v>
      </c>
      <c r="E371" s="9">
        <f t="shared" si="152"/>
        <v>50</v>
      </c>
      <c r="F371" s="2"/>
    </row>
    <row r="372" spans="1:6" hidden="1" outlineLevel="5" x14ac:dyDescent="0.25">
      <c r="A372" s="17" t="s">
        <v>203</v>
      </c>
      <c r="B372" s="19" t="s">
        <v>497</v>
      </c>
      <c r="C372" s="9">
        <f>C373</f>
        <v>24</v>
      </c>
      <c r="D372" s="9">
        <f t="shared" si="152"/>
        <v>50</v>
      </c>
      <c r="E372" s="9">
        <f t="shared" si="152"/>
        <v>50</v>
      </c>
      <c r="F372" s="2"/>
    </row>
    <row r="373" spans="1:6" ht="25.5" hidden="1" outlineLevel="6" x14ac:dyDescent="0.25">
      <c r="A373" s="17" t="s">
        <v>203</v>
      </c>
      <c r="B373" s="19" t="s">
        <v>358</v>
      </c>
      <c r="C373" s="9">
        <f>'№ 5-8 ведомственная'!F448</f>
        <v>24</v>
      </c>
      <c r="D373" s="9">
        <f>'№ 5-8 ведомственная'!G448</f>
        <v>50</v>
      </c>
      <c r="E373" s="9">
        <f>'№ 5-8 ведомственная'!H448</f>
        <v>50</v>
      </c>
      <c r="F373" s="2"/>
    </row>
    <row r="374" spans="1:6" ht="25.5" hidden="1" outlineLevel="3" x14ac:dyDescent="0.25">
      <c r="A374" s="17" t="s">
        <v>203</v>
      </c>
      <c r="B374" s="19" t="s">
        <v>478</v>
      </c>
      <c r="C374" s="9">
        <f>C375</f>
        <v>76</v>
      </c>
      <c r="D374" s="9">
        <f t="shared" ref="D374:E376" si="153">D375</f>
        <v>50</v>
      </c>
      <c r="E374" s="9">
        <f t="shared" si="153"/>
        <v>50</v>
      </c>
      <c r="F374" s="2"/>
    </row>
    <row r="375" spans="1:6" ht="38.25" hidden="1" outlineLevel="4" x14ac:dyDescent="0.25">
      <c r="A375" s="17" t="s">
        <v>203</v>
      </c>
      <c r="B375" s="19" t="s">
        <v>479</v>
      </c>
      <c r="C375" s="9">
        <f>C376</f>
        <v>76</v>
      </c>
      <c r="D375" s="9">
        <f t="shared" si="153"/>
        <v>50</v>
      </c>
      <c r="E375" s="9">
        <f t="shared" si="153"/>
        <v>50</v>
      </c>
      <c r="F375" s="2"/>
    </row>
    <row r="376" spans="1:6" hidden="1" outlineLevel="5" x14ac:dyDescent="0.25">
      <c r="A376" s="17" t="s">
        <v>203</v>
      </c>
      <c r="B376" s="19" t="s">
        <v>498</v>
      </c>
      <c r="C376" s="9">
        <f>C377</f>
        <v>76</v>
      </c>
      <c r="D376" s="9">
        <f t="shared" si="153"/>
        <v>50</v>
      </c>
      <c r="E376" s="9">
        <f t="shared" si="153"/>
        <v>50</v>
      </c>
      <c r="F376" s="2"/>
    </row>
    <row r="377" spans="1:6" ht="25.5" hidden="1" outlineLevel="6" x14ac:dyDescent="0.25">
      <c r="A377" s="17" t="s">
        <v>203</v>
      </c>
      <c r="B377" s="19" t="s">
        <v>358</v>
      </c>
      <c r="C377" s="9">
        <f>'№ 5-8 ведомственная'!F452</f>
        <v>76</v>
      </c>
      <c r="D377" s="9">
        <f>'№ 5-8 ведомственная'!G452</f>
        <v>50</v>
      </c>
      <c r="E377" s="9">
        <f>'№ 5-8 ведомственная'!H452</f>
        <v>50</v>
      </c>
      <c r="F377" s="2"/>
    </row>
    <row r="378" spans="1:6" outlineLevel="1" collapsed="1" x14ac:dyDescent="0.25">
      <c r="A378" s="17" t="s">
        <v>207</v>
      </c>
      <c r="B378" s="19" t="s">
        <v>321</v>
      </c>
      <c r="C378" s="9">
        <f>'№ 5-8 ведомственная'!F453+'№ 5-8 ведомственная'!F546</f>
        <v>8965</v>
      </c>
      <c r="D378" s="9">
        <f>'№ 5-8 ведомственная'!G453+'№ 5-8 ведомственная'!G546</f>
        <v>5068.5</v>
      </c>
      <c r="E378" s="9">
        <f>'№ 5-8 ведомственная'!H453+'№ 5-8 ведомственная'!H546</f>
        <v>5068.5</v>
      </c>
      <c r="F378" s="2"/>
    </row>
    <row r="379" spans="1:6" ht="38.25" hidden="1" outlineLevel="2" x14ac:dyDescent="0.25">
      <c r="A379" s="17" t="s">
        <v>207</v>
      </c>
      <c r="B379" s="19" t="s">
        <v>317</v>
      </c>
      <c r="C379" s="9">
        <f>C380</f>
        <v>4317.3999999999996</v>
      </c>
      <c r="D379" s="9">
        <f t="shared" ref="D379:E380" si="154">D380</f>
        <v>3200</v>
      </c>
      <c r="E379" s="9">
        <f t="shared" si="154"/>
        <v>3200</v>
      </c>
      <c r="F379" s="2"/>
    </row>
    <row r="380" spans="1:6" ht="25.5" hidden="1" outlineLevel="3" x14ac:dyDescent="0.25">
      <c r="A380" s="17" t="s">
        <v>207</v>
      </c>
      <c r="B380" s="19" t="s">
        <v>499</v>
      </c>
      <c r="C380" s="9">
        <f>C381</f>
        <v>4317.3999999999996</v>
      </c>
      <c r="D380" s="9">
        <f t="shared" si="154"/>
        <v>3200</v>
      </c>
      <c r="E380" s="9">
        <f t="shared" si="154"/>
        <v>3200</v>
      </c>
      <c r="F380" s="2"/>
    </row>
    <row r="381" spans="1:6" ht="25.5" hidden="1" outlineLevel="4" x14ac:dyDescent="0.25">
      <c r="A381" s="17" t="s">
        <v>207</v>
      </c>
      <c r="B381" s="19" t="s">
        <v>500</v>
      </c>
      <c r="C381" s="9">
        <f>C382+C384</f>
        <v>4317.3999999999996</v>
      </c>
      <c r="D381" s="9">
        <f t="shared" ref="D381:E381" si="155">D382+D384</f>
        <v>3200</v>
      </c>
      <c r="E381" s="9">
        <f t="shared" si="155"/>
        <v>3200</v>
      </c>
      <c r="F381" s="2"/>
    </row>
    <row r="382" spans="1:6" ht="38.25" hidden="1" outlineLevel="5" x14ac:dyDescent="0.25">
      <c r="A382" s="35" t="s">
        <v>207</v>
      </c>
      <c r="B382" s="36" t="s">
        <v>501</v>
      </c>
      <c r="C382" s="37">
        <f>C383</f>
        <v>3697.1</v>
      </c>
      <c r="D382" s="37">
        <f t="shared" ref="D382:E382" si="156">D383</f>
        <v>2330.5</v>
      </c>
      <c r="E382" s="37">
        <f t="shared" si="156"/>
        <v>3200</v>
      </c>
      <c r="F382" s="2"/>
    </row>
    <row r="383" spans="1:6" ht="25.5" hidden="1" outlineLevel="6" x14ac:dyDescent="0.25">
      <c r="A383" s="17" t="s">
        <v>207</v>
      </c>
      <c r="B383" s="19" t="s">
        <v>358</v>
      </c>
      <c r="C383" s="9">
        <f>'№ 5-8 ведомственная'!F460</f>
        <v>3697.1</v>
      </c>
      <c r="D383" s="9">
        <f>'№ 5-8 ведомственная'!G460</f>
        <v>2330.5</v>
      </c>
      <c r="E383" s="9">
        <f>'№ 5-8 ведомственная'!H460</f>
        <v>3200</v>
      </c>
      <c r="F383" s="2"/>
    </row>
    <row r="384" spans="1:6" ht="25.5" hidden="1" outlineLevel="5" x14ac:dyDescent="0.25">
      <c r="A384" s="32" t="s">
        <v>207</v>
      </c>
      <c r="B384" s="33" t="s">
        <v>574</v>
      </c>
      <c r="C384" s="34">
        <f>C385</f>
        <v>620.29999999999995</v>
      </c>
      <c r="D384" s="34">
        <f t="shared" ref="D384:E384" si="157">D385</f>
        <v>869.5</v>
      </c>
      <c r="E384" s="34">
        <f t="shared" si="157"/>
        <v>0</v>
      </c>
      <c r="F384" s="2"/>
    </row>
    <row r="385" spans="1:6" ht="25.5" hidden="1" outlineLevel="6" x14ac:dyDescent="0.25">
      <c r="A385" s="42" t="s">
        <v>207</v>
      </c>
      <c r="B385" s="43" t="s">
        <v>358</v>
      </c>
      <c r="C385" s="20">
        <f>'№ 5-8 ведомственная'!F464</f>
        <v>620.29999999999995</v>
      </c>
      <c r="D385" s="20">
        <f>'№ 5-8 ведомственная'!G464</f>
        <v>869.5</v>
      </c>
      <c r="E385" s="20">
        <f>'№ 5-8 ведомственная'!H464</f>
        <v>0</v>
      </c>
      <c r="F385" s="2"/>
    </row>
    <row r="386" spans="1:6" ht="38.25" hidden="1" outlineLevel="2" x14ac:dyDescent="0.25">
      <c r="A386" s="17" t="s">
        <v>207</v>
      </c>
      <c r="B386" s="19" t="s">
        <v>311</v>
      </c>
      <c r="C386" s="9">
        <f>C387</f>
        <v>143</v>
      </c>
      <c r="D386" s="9">
        <f t="shared" ref="D386:E386" si="158">D387</f>
        <v>158</v>
      </c>
      <c r="E386" s="9">
        <f t="shared" si="158"/>
        <v>158</v>
      </c>
      <c r="F386" s="2"/>
    </row>
    <row r="387" spans="1:6" ht="25.5" hidden="1" outlineLevel="3" x14ac:dyDescent="0.25">
      <c r="A387" s="17" t="s">
        <v>207</v>
      </c>
      <c r="B387" s="19" t="s">
        <v>515</v>
      </c>
      <c r="C387" s="9">
        <f>C388+C391+C396+C399+C402+C405</f>
        <v>143</v>
      </c>
      <c r="D387" s="9">
        <f t="shared" ref="D387:E387" si="159">D388+D391+D396+D399+D402+D405</f>
        <v>158</v>
      </c>
      <c r="E387" s="9">
        <f t="shared" si="159"/>
        <v>158</v>
      </c>
      <c r="F387" s="2"/>
    </row>
    <row r="388" spans="1:6" hidden="1" outlineLevel="4" x14ac:dyDescent="0.25">
      <c r="A388" s="17" t="s">
        <v>207</v>
      </c>
      <c r="B388" s="19" t="s">
        <v>519</v>
      </c>
      <c r="C388" s="9">
        <f>C389</f>
        <v>32</v>
      </c>
      <c r="D388" s="9">
        <f t="shared" ref="D388:E389" si="160">D389</f>
        <v>32</v>
      </c>
      <c r="E388" s="9">
        <f t="shared" si="160"/>
        <v>32</v>
      </c>
      <c r="F388" s="2"/>
    </row>
    <row r="389" spans="1:6" ht="38.25" hidden="1" outlineLevel="5" x14ac:dyDescent="0.25">
      <c r="A389" s="17" t="s">
        <v>207</v>
      </c>
      <c r="B389" s="19" t="s">
        <v>520</v>
      </c>
      <c r="C389" s="9">
        <f>C390</f>
        <v>32</v>
      </c>
      <c r="D389" s="9">
        <f t="shared" si="160"/>
        <v>32</v>
      </c>
      <c r="E389" s="9">
        <f t="shared" si="160"/>
        <v>32</v>
      </c>
      <c r="F389" s="2"/>
    </row>
    <row r="390" spans="1:6" ht="25.5" hidden="1" outlineLevel="6" x14ac:dyDescent="0.25">
      <c r="A390" s="17" t="s">
        <v>207</v>
      </c>
      <c r="B390" s="19" t="s">
        <v>332</v>
      </c>
      <c r="C390" s="9">
        <f>'№ 5-8 ведомственная'!F551</f>
        <v>32</v>
      </c>
      <c r="D390" s="9">
        <f>'№ 5-8 ведомственная'!G551</f>
        <v>32</v>
      </c>
      <c r="E390" s="9">
        <f>'№ 5-8 ведомственная'!H551</f>
        <v>32</v>
      </c>
      <c r="F390" s="2"/>
    </row>
    <row r="391" spans="1:6" ht="25.5" hidden="1" outlineLevel="4" x14ac:dyDescent="0.25">
      <c r="A391" s="17" t="s">
        <v>207</v>
      </c>
      <c r="B391" s="19" t="s">
        <v>521</v>
      </c>
      <c r="C391" s="9">
        <f>C392+C394</f>
        <v>26</v>
      </c>
      <c r="D391" s="9">
        <f t="shared" ref="D391:E391" si="161">D392+D394</f>
        <v>26</v>
      </c>
      <c r="E391" s="9">
        <f t="shared" si="161"/>
        <v>26</v>
      </c>
      <c r="F391" s="2"/>
    </row>
    <row r="392" spans="1:6" ht="38.25" hidden="1" outlineLevel="5" x14ac:dyDescent="0.25">
      <c r="A392" s="17" t="s">
        <v>207</v>
      </c>
      <c r="B392" s="19" t="s">
        <v>522</v>
      </c>
      <c r="C392" s="9">
        <f>C393</f>
        <v>22</v>
      </c>
      <c r="D392" s="9">
        <f t="shared" ref="D392:E392" si="162">D393</f>
        <v>22</v>
      </c>
      <c r="E392" s="9">
        <f t="shared" si="162"/>
        <v>22</v>
      </c>
      <c r="F392" s="2"/>
    </row>
    <row r="393" spans="1:6" ht="25.5" hidden="1" outlineLevel="6" x14ac:dyDescent="0.25">
      <c r="A393" s="17" t="s">
        <v>207</v>
      </c>
      <c r="B393" s="19" t="s">
        <v>332</v>
      </c>
      <c r="C393" s="9">
        <f>'№ 5-8 ведомственная'!F554</f>
        <v>22</v>
      </c>
      <c r="D393" s="9">
        <f>'№ 5-8 ведомственная'!G554</f>
        <v>22</v>
      </c>
      <c r="E393" s="9">
        <f>'№ 5-8 ведомственная'!H554</f>
        <v>22</v>
      </c>
      <c r="F393" s="2"/>
    </row>
    <row r="394" spans="1:6" ht="25.5" hidden="1" outlineLevel="5" x14ac:dyDescent="0.25">
      <c r="A394" s="17" t="s">
        <v>207</v>
      </c>
      <c r="B394" s="19" t="s">
        <v>523</v>
      </c>
      <c r="C394" s="9">
        <f>C395</f>
        <v>4</v>
      </c>
      <c r="D394" s="9">
        <f t="shared" ref="D394:E394" si="163">D395</f>
        <v>4</v>
      </c>
      <c r="E394" s="9">
        <f t="shared" si="163"/>
        <v>4</v>
      </c>
      <c r="F394" s="2"/>
    </row>
    <row r="395" spans="1:6" ht="25.5" hidden="1" outlineLevel="6" x14ac:dyDescent="0.25">
      <c r="A395" s="17" t="s">
        <v>207</v>
      </c>
      <c r="B395" s="19" t="s">
        <v>332</v>
      </c>
      <c r="C395" s="9">
        <f>'№ 5-8 ведомственная'!F556</f>
        <v>4</v>
      </c>
      <c r="D395" s="9">
        <f>'№ 5-8 ведомственная'!G556</f>
        <v>4</v>
      </c>
      <c r="E395" s="9">
        <f>'№ 5-8 ведомственная'!H556</f>
        <v>4</v>
      </c>
      <c r="F395" s="2"/>
    </row>
    <row r="396" spans="1:6" ht="25.5" hidden="1" outlineLevel="4" x14ac:dyDescent="0.25">
      <c r="A396" s="17" t="s">
        <v>207</v>
      </c>
      <c r="B396" s="19" t="s">
        <v>524</v>
      </c>
      <c r="C396" s="9">
        <f>C397</f>
        <v>40</v>
      </c>
      <c r="D396" s="9">
        <f t="shared" ref="D396:E397" si="164">D397</f>
        <v>40</v>
      </c>
      <c r="E396" s="9">
        <f t="shared" si="164"/>
        <v>40</v>
      </c>
      <c r="F396" s="2"/>
    </row>
    <row r="397" spans="1:6" ht="25.5" hidden="1" outlineLevel="5" x14ac:dyDescent="0.25">
      <c r="A397" s="17" t="s">
        <v>207</v>
      </c>
      <c r="B397" s="19" t="s">
        <v>525</v>
      </c>
      <c r="C397" s="9">
        <f>C398</f>
        <v>40</v>
      </c>
      <c r="D397" s="9">
        <f t="shared" si="164"/>
        <v>40</v>
      </c>
      <c r="E397" s="9">
        <f t="shared" si="164"/>
        <v>40</v>
      </c>
      <c r="F397" s="2"/>
    </row>
    <row r="398" spans="1:6" ht="25.5" hidden="1" outlineLevel="6" x14ac:dyDescent="0.25">
      <c r="A398" s="17" t="s">
        <v>207</v>
      </c>
      <c r="B398" s="19" t="s">
        <v>332</v>
      </c>
      <c r="C398" s="9">
        <f>'№ 5-8 ведомственная'!F559</f>
        <v>40</v>
      </c>
      <c r="D398" s="9">
        <f>'№ 5-8 ведомственная'!G559</f>
        <v>40</v>
      </c>
      <c r="E398" s="9">
        <f>'№ 5-8 ведомственная'!H559</f>
        <v>40</v>
      </c>
      <c r="F398" s="2"/>
    </row>
    <row r="399" spans="1:6" ht="38.25" hidden="1" outlineLevel="4" x14ac:dyDescent="0.25">
      <c r="A399" s="17" t="s">
        <v>207</v>
      </c>
      <c r="B399" s="19" t="s">
        <v>526</v>
      </c>
      <c r="C399" s="9">
        <f>C400</f>
        <v>15</v>
      </c>
      <c r="D399" s="9">
        <f t="shared" ref="D399:E400" si="165">D400</f>
        <v>30</v>
      </c>
      <c r="E399" s="9">
        <f t="shared" si="165"/>
        <v>30</v>
      </c>
      <c r="F399" s="2"/>
    </row>
    <row r="400" spans="1:6" ht="38.25" hidden="1" outlineLevel="5" x14ac:dyDescent="0.25">
      <c r="A400" s="17" t="s">
        <v>207</v>
      </c>
      <c r="B400" s="19" t="s">
        <v>527</v>
      </c>
      <c r="C400" s="9">
        <f>C401</f>
        <v>15</v>
      </c>
      <c r="D400" s="9">
        <f t="shared" si="165"/>
        <v>30</v>
      </c>
      <c r="E400" s="9">
        <f t="shared" si="165"/>
        <v>30</v>
      </c>
      <c r="F400" s="2"/>
    </row>
    <row r="401" spans="1:6" ht="25.5" hidden="1" outlineLevel="6" x14ac:dyDescent="0.25">
      <c r="A401" s="17" t="s">
        <v>207</v>
      </c>
      <c r="B401" s="19" t="s">
        <v>332</v>
      </c>
      <c r="C401" s="9">
        <f>'№ 5-8 ведомственная'!F562</f>
        <v>15</v>
      </c>
      <c r="D401" s="9">
        <f>'№ 5-8 ведомственная'!G562</f>
        <v>30</v>
      </c>
      <c r="E401" s="9">
        <f>'№ 5-8 ведомственная'!H562</f>
        <v>30</v>
      </c>
      <c r="F401" s="2"/>
    </row>
    <row r="402" spans="1:6" ht="25.5" hidden="1" outlineLevel="4" x14ac:dyDescent="0.25">
      <c r="A402" s="17" t="s">
        <v>207</v>
      </c>
      <c r="B402" s="19" t="s">
        <v>528</v>
      </c>
      <c r="C402" s="9">
        <f>C403</f>
        <v>29</v>
      </c>
      <c r="D402" s="9">
        <f t="shared" ref="D402:E403" si="166">D403</f>
        <v>29</v>
      </c>
      <c r="E402" s="9">
        <f t="shared" si="166"/>
        <v>29</v>
      </c>
      <c r="F402" s="2"/>
    </row>
    <row r="403" spans="1:6" ht="25.5" hidden="1" outlineLevel="5" x14ac:dyDescent="0.25">
      <c r="A403" s="17" t="s">
        <v>207</v>
      </c>
      <c r="B403" s="19" t="s">
        <v>529</v>
      </c>
      <c r="C403" s="9">
        <f>C404</f>
        <v>29</v>
      </c>
      <c r="D403" s="9">
        <f t="shared" si="166"/>
        <v>29</v>
      </c>
      <c r="E403" s="9">
        <f t="shared" si="166"/>
        <v>29</v>
      </c>
      <c r="F403" s="2"/>
    </row>
    <row r="404" spans="1:6" ht="25.5" hidden="1" outlineLevel="6" x14ac:dyDescent="0.25">
      <c r="A404" s="17" t="s">
        <v>207</v>
      </c>
      <c r="B404" s="19" t="s">
        <v>332</v>
      </c>
      <c r="C404" s="9">
        <f>'№ 5-8 ведомственная'!F565</f>
        <v>29</v>
      </c>
      <c r="D404" s="9">
        <f>'№ 5-8 ведомственная'!G565</f>
        <v>29</v>
      </c>
      <c r="E404" s="9">
        <f>'№ 5-8 ведомственная'!H565</f>
        <v>29</v>
      </c>
      <c r="F404" s="2"/>
    </row>
    <row r="405" spans="1:6" ht="25.5" hidden="1" outlineLevel="4" x14ac:dyDescent="0.25">
      <c r="A405" s="17" t="s">
        <v>207</v>
      </c>
      <c r="B405" s="19" t="s">
        <v>530</v>
      </c>
      <c r="C405" s="9">
        <f>C406</f>
        <v>1</v>
      </c>
      <c r="D405" s="9">
        <f t="shared" ref="D405:E406" si="167">D406</f>
        <v>1</v>
      </c>
      <c r="E405" s="9">
        <f t="shared" si="167"/>
        <v>1</v>
      </c>
      <c r="F405" s="2"/>
    </row>
    <row r="406" spans="1:6" ht="25.5" hidden="1" outlineLevel="5" x14ac:dyDescent="0.25">
      <c r="A406" s="17" t="s">
        <v>207</v>
      </c>
      <c r="B406" s="19" t="s">
        <v>531</v>
      </c>
      <c r="C406" s="9">
        <f>C407</f>
        <v>1</v>
      </c>
      <c r="D406" s="9">
        <f t="shared" si="167"/>
        <v>1</v>
      </c>
      <c r="E406" s="9">
        <f t="shared" si="167"/>
        <v>1</v>
      </c>
      <c r="F406" s="2"/>
    </row>
    <row r="407" spans="1:6" ht="25.5" hidden="1" outlineLevel="6" x14ac:dyDescent="0.25">
      <c r="A407" s="17" t="s">
        <v>207</v>
      </c>
      <c r="B407" s="19" t="s">
        <v>332</v>
      </c>
      <c r="C407" s="9">
        <f>'№ 5-8 ведомственная'!F568</f>
        <v>1</v>
      </c>
      <c r="D407" s="9">
        <f>'№ 5-8 ведомственная'!G568</f>
        <v>1</v>
      </c>
      <c r="E407" s="9">
        <f>'№ 5-8 ведомственная'!H568</f>
        <v>1</v>
      </c>
      <c r="F407" s="2"/>
    </row>
    <row r="408" spans="1:6" outlineLevel="1" collapsed="1" x14ac:dyDescent="0.25">
      <c r="A408" s="17" t="s">
        <v>211</v>
      </c>
      <c r="B408" s="19" t="s">
        <v>322</v>
      </c>
      <c r="C408" s="9">
        <f>'№ 5-8 ведомственная'!F470</f>
        <v>16172.999999999998</v>
      </c>
      <c r="D408" s="9">
        <f>'№ 5-8 ведомственная'!G470</f>
        <v>15655.400000000001</v>
      </c>
      <c r="E408" s="9">
        <f>'№ 5-8 ведомственная'!H470</f>
        <v>15655.400000000001</v>
      </c>
      <c r="F408" s="2"/>
    </row>
    <row r="409" spans="1:6" ht="38.25" hidden="1" outlineLevel="2" x14ac:dyDescent="0.25">
      <c r="A409" s="17" t="s">
        <v>211</v>
      </c>
      <c r="B409" s="19" t="s">
        <v>317</v>
      </c>
      <c r="C409" s="9">
        <f>C410</f>
        <v>16172.999999999998</v>
      </c>
      <c r="D409" s="9">
        <f t="shared" ref="D409:E410" si="168">D410</f>
        <v>15655.400000000001</v>
      </c>
      <c r="E409" s="9">
        <f t="shared" si="168"/>
        <v>15655.400000000001</v>
      </c>
      <c r="F409" s="2"/>
    </row>
    <row r="410" spans="1:6" ht="38.25" hidden="1" outlineLevel="3" x14ac:dyDescent="0.25">
      <c r="A410" s="32" t="s">
        <v>211</v>
      </c>
      <c r="B410" s="33" t="s">
        <v>502</v>
      </c>
      <c r="C410" s="34">
        <f>C411</f>
        <v>16172.999999999998</v>
      </c>
      <c r="D410" s="34">
        <f t="shared" si="168"/>
        <v>15655.400000000001</v>
      </c>
      <c r="E410" s="34">
        <f t="shared" si="168"/>
        <v>15655.400000000001</v>
      </c>
      <c r="F410" s="2"/>
    </row>
    <row r="411" spans="1:6" ht="25.5" hidden="1" outlineLevel="4" x14ac:dyDescent="0.25">
      <c r="A411" s="42" t="s">
        <v>211</v>
      </c>
      <c r="B411" s="43" t="s">
        <v>503</v>
      </c>
      <c r="C411" s="20">
        <f>C412+C416</f>
        <v>16172.999999999998</v>
      </c>
      <c r="D411" s="20">
        <f t="shared" ref="D411:E411" si="169">D412+D416</f>
        <v>15655.400000000001</v>
      </c>
      <c r="E411" s="20">
        <f t="shared" si="169"/>
        <v>15655.400000000001</v>
      </c>
      <c r="F411" s="2"/>
    </row>
    <row r="412" spans="1:6" ht="25.5" hidden="1" outlineLevel="5" x14ac:dyDescent="0.25">
      <c r="A412" s="35" t="s">
        <v>211</v>
      </c>
      <c r="B412" s="36" t="s">
        <v>504</v>
      </c>
      <c r="C412" s="37">
        <f>C413+C414+C415</f>
        <v>11560.899999999998</v>
      </c>
      <c r="D412" s="37">
        <f t="shared" ref="D412:E412" si="170">D413+D414+D415</f>
        <v>11134.2</v>
      </c>
      <c r="E412" s="37">
        <f t="shared" si="170"/>
        <v>11134.2</v>
      </c>
      <c r="F412" s="2"/>
    </row>
    <row r="413" spans="1:6" ht="51" hidden="1" outlineLevel="6" x14ac:dyDescent="0.25">
      <c r="A413" s="17" t="s">
        <v>211</v>
      </c>
      <c r="B413" s="19" t="s">
        <v>331</v>
      </c>
      <c r="C413" s="9">
        <f>'№ 5-8 ведомственная'!F475</f>
        <v>9436.9</v>
      </c>
      <c r="D413" s="9">
        <f>'№ 5-8 ведомственная'!G475</f>
        <v>9465</v>
      </c>
      <c r="E413" s="9">
        <f>'№ 5-8 ведомственная'!H475</f>
        <v>9465</v>
      </c>
      <c r="F413" s="2"/>
    </row>
    <row r="414" spans="1:6" ht="25.5" hidden="1" outlineLevel="6" x14ac:dyDescent="0.25">
      <c r="A414" s="17" t="s">
        <v>211</v>
      </c>
      <c r="B414" s="19" t="s">
        <v>332</v>
      </c>
      <c r="C414" s="9">
        <f>'№ 5-8 ведомственная'!F476</f>
        <v>2118.6999999999998</v>
      </c>
      <c r="D414" s="9">
        <f>'№ 5-8 ведомственная'!G476</f>
        <v>1663.1</v>
      </c>
      <c r="E414" s="9">
        <f>'№ 5-8 ведомственная'!H476</f>
        <v>1663.1</v>
      </c>
      <c r="F414" s="2"/>
    </row>
    <row r="415" spans="1:6" hidden="1" outlineLevel="6" x14ac:dyDescent="0.25">
      <c r="A415" s="17" t="s">
        <v>211</v>
      </c>
      <c r="B415" s="19" t="s">
        <v>333</v>
      </c>
      <c r="C415" s="9">
        <f>'№ 5-8 ведомственная'!F477</f>
        <v>5.3</v>
      </c>
      <c r="D415" s="9">
        <f>'№ 5-8 ведомственная'!G477</f>
        <v>6.1</v>
      </c>
      <c r="E415" s="9">
        <f>'№ 5-8 ведомственная'!H477</f>
        <v>6.1</v>
      </c>
      <c r="F415" s="2"/>
    </row>
    <row r="416" spans="1:6" ht="25.5" hidden="1" outlineLevel="5" x14ac:dyDescent="0.25">
      <c r="A416" s="17" t="s">
        <v>211</v>
      </c>
      <c r="B416" s="19" t="s">
        <v>505</v>
      </c>
      <c r="C416" s="9">
        <f>C417+C418</f>
        <v>4612.1000000000004</v>
      </c>
      <c r="D416" s="9">
        <f t="shared" ref="D416:E416" si="171">D417+D418</f>
        <v>4521.2</v>
      </c>
      <c r="E416" s="9">
        <f t="shared" si="171"/>
        <v>4521.2</v>
      </c>
      <c r="F416" s="2"/>
    </row>
    <row r="417" spans="1:6" ht="51" hidden="1" outlineLevel="6" x14ac:dyDescent="0.25">
      <c r="A417" s="17" t="s">
        <v>211</v>
      </c>
      <c r="B417" s="19" t="s">
        <v>331</v>
      </c>
      <c r="C417" s="9">
        <f>'№ 5-8 ведомственная'!F479</f>
        <v>4448</v>
      </c>
      <c r="D417" s="9">
        <f>'№ 5-8 ведомственная'!G479</f>
        <v>4351.7</v>
      </c>
      <c r="E417" s="9">
        <f>'№ 5-8 ведомственная'!H479</f>
        <v>4351.7</v>
      </c>
      <c r="F417" s="2"/>
    </row>
    <row r="418" spans="1:6" ht="25.5" hidden="1" outlineLevel="6" x14ac:dyDescent="0.25">
      <c r="A418" s="32" t="s">
        <v>211</v>
      </c>
      <c r="B418" s="33" t="s">
        <v>332</v>
      </c>
      <c r="C418" s="34">
        <f>'№ 5-8 ведомственная'!F480</f>
        <v>164.1</v>
      </c>
      <c r="D418" s="34">
        <f>'№ 5-8 ведомственная'!G480</f>
        <v>169.5</v>
      </c>
      <c r="E418" s="34">
        <f>'№ 5-8 ведомственная'!H480</f>
        <v>169.5</v>
      </c>
      <c r="F418" s="2"/>
    </row>
    <row r="419" spans="1:6" s="30" customFormat="1" collapsed="1" x14ac:dyDescent="0.25">
      <c r="A419" s="44" t="s">
        <v>140</v>
      </c>
      <c r="B419" s="46" t="s">
        <v>280</v>
      </c>
      <c r="C419" s="47">
        <f>C420+C433</f>
        <v>44317.3</v>
      </c>
      <c r="D419" s="47">
        <f>D420+D433</f>
        <v>43619.8</v>
      </c>
      <c r="E419" s="47">
        <f>E420+E433</f>
        <v>39708.30000000001</v>
      </c>
      <c r="F419" s="4"/>
    </row>
    <row r="420" spans="1:6" outlineLevel="1" x14ac:dyDescent="0.25">
      <c r="A420" s="35" t="s">
        <v>141</v>
      </c>
      <c r="B420" s="36" t="s">
        <v>307</v>
      </c>
      <c r="C420" s="37">
        <f>'№ 5-8 ведомственная'!F573</f>
        <v>40490.400000000001</v>
      </c>
      <c r="D420" s="37">
        <f>'№ 5-8 ведомственная'!G573</f>
        <v>39792.9</v>
      </c>
      <c r="E420" s="37">
        <f>'№ 5-8 ведомственная'!H573</f>
        <v>35881.400000000009</v>
      </c>
      <c r="F420" s="2"/>
    </row>
    <row r="421" spans="1:6" ht="38.25" hidden="1" outlineLevel="2" x14ac:dyDescent="0.25">
      <c r="A421" s="17" t="s">
        <v>141</v>
      </c>
      <c r="B421" s="19" t="s">
        <v>325</v>
      </c>
      <c r="C421" s="9" t="e">
        <f>C422</f>
        <v>#REF!</v>
      </c>
      <c r="D421" s="9" t="e">
        <f t="shared" ref="D421:E421" si="172">D422</f>
        <v>#REF!</v>
      </c>
      <c r="E421" s="9" t="e">
        <f t="shared" si="172"/>
        <v>#REF!</v>
      </c>
      <c r="F421" s="2"/>
    </row>
    <row r="422" spans="1:6" ht="25.5" hidden="1" outlineLevel="3" x14ac:dyDescent="0.25">
      <c r="A422" s="17" t="s">
        <v>141</v>
      </c>
      <c r="B422" s="19" t="s">
        <v>532</v>
      </c>
      <c r="C422" s="9" t="e">
        <f>C423+C430</f>
        <v>#REF!</v>
      </c>
      <c r="D422" s="9" t="e">
        <f>D423+D430</f>
        <v>#REF!</v>
      </c>
      <c r="E422" s="9" t="e">
        <f>E423+E430</f>
        <v>#REF!</v>
      </c>
      <c r="F422" s="2"/>
    </row>
    <row r="423" spans="1:6" hidden="1" outlineLevel="4" x14ac:dyDescent="0.25">
      <c r="A423" s="17" t="s">
        <v>141</v>
      </c>
      <c r="B423" s="19" t="s">
        <v>533</v>
      </c>
      <c r="C423" s="9" t="e">
        <f>C424+C428</f>
        <v>#REF!</v>
      </c>
      <c r="D423" s="9" t="e">
        <f t="shared" ref="D423:E423" si="173">D424+D428</f>
        <v>#REF!</v>
      </c>
      <c r="E423" s="9" t="e">
        <f t="shared" si="173"/>
        <v>#REF!</v>
      </c>
      <c r="F423" s="2"/>
    </row>
    <row r="424" spans="1:6" hidden="1" outlineLevel="5" x14ac:dyDescent="0.25">
      <c r="A424" s="17" t="s">
        <v>141</v>
      </c>
      <c r="B424" s="19" t="s">
        <v>534</v>
      </c>
      <c r="C424" s="9">
        <f>C425+C426+C427</f>
        <v>9322.6999999999989</v>
      </c>
      <c r="D424" s="9">
        <f t="shared" ref="D424:E424" si="174">D425+D426+D427</f>
        <v>8616.1</v>
      </c>
      <c r="E424" s="9">
        <f t="shared" si="174"/>
        <v>7616.1</v>
      </c>
      <c r="F424" s="2"/>
    </row>
    <row r="425" spans="1:6" ht="51" hidden="1" outlineLevel="6" x14ac:dyDescent="0.25">
      <c r="A425" s="17" t="s">
        <v>141</v>
      </c>
      <c r="B425" s="19" t="s">
        <v>331</v>
      </c>
      <c r="C425" s="9">
        <f>'№ 5-8 ведомственная'!F580</f>
        <v>5869.1</v>
      </c>
      <c r="D425" s="9">
        <f>'№ 5-8 ведомственная'!G580</f>
        <v>5880</v>
      </c>
      <c r="E425" s="9">
        <f>'№ 5-8 ведомственная'!H580</f>
        <v>5880</v>
      </c>
      <c r="F425" s="2"/>
    </row>
    <row r="426" spans="1:6" ht="25.5" hidden="1" outlineLevel="6" x14ac:dyDescent="0.25">
      <c r="A426" s="17" t="s">
        <v>141</v>
      </c>
      <c r="B426" s="19" t="s">
        <v>332</v>
      </c>
      <c r="C426" s="9">
        <f>'№ 5-8 ведомственная'!F581</f>
        <v>3415.7</v>
      </c>
      <c r="D426" s="9">
        <f>'№ 5-8 ведомственная'!G581</f>
        <v>2699.1</v>
      </c>
      <c r="E426" s="9">
        <f>'№ 5-8 ведомственная'!H581</f>
        <v>1699.1</v>
      </c>
      <c r="F426" s="2"/>
    </row>
    <row r="427" spans="1:6" hidden="1" outlineLevel="6" x14ac:dyDescent="0.25">
      <c r="A427" s="17" t="s">
        <v>141</v>
      </c>
      <c r="B427" s="19" t="s">
        <v>333</v>
      </c>
      <c r="C427" s="9">
        <f>'№ 5-8 ведомственная'!F582</f>
        <v>37.9</v>
      </c>
      <c r="D427" s="9">
        <f>'№ 5-8 ведомственная'!G582</f>
        <v>37</v>
      </c>
      <c r="E427" s="9">
        <f>'№ 5-8 ведомственная'!H582</f>
        <v>37</v>
      </c>
      <c r="F427" s="2"/>
    </row>
    <row r="428" spans="1:6" ht="38.25" hidden="1" outlineLevel="5" x14ac:dyDescent="0.25">
      <c r="A428" s="17" t="s">
        <v>141</v>
      </c>
      <c r="B428" s="19" t="s">
        <v>560</v>
      </c>
      <c r="C428" s="9" t="e">
        <f>C429</f>
        <v>#REF!</v>
      </c>
      <c r="D428" s="9" t="e">
        <f t="shared" ref="D428:E428" si="175">D429</f>
        <v>#REF!</v>
      </c>
      <c r="E428" s="9" t="e">
        <f t="shared" si="175"/>
        <v>#REF!</v>
      </c>
      <c r="F428" s="2"/>
    </row>
    <row r="429" spans="1:6" ht="25.5" hidden="1" outlineLevel="6" x14ac:dyDescent="0.25">
      <c r="A429" s="17" t="s">
        <v>141</v>
      </c>
      <c r="B429" s="19" t="s">
        <v>332</v>
      </c>
      <c r="C429" s="9" t="e">
        <f>'№ 5-8 ведомственная'!#REF!</f>
        <v>#REF!</v>
      </c>
      <c r="D429" s="9" t="e">
        <f>'№ 5-8 ведомственная'!#REF!</f>
        <v>#REF!</v>
      </c>
      <c r="E429" s="9" t="e">
        <f>'№ 5-8 ведомственная'!#REF!</f>
        <v>#REF!</v>
      </c>
      <c r="F429" s="2"/>
    </row>
    <row r="430" spans="1:6" ht="25.5" hidden="1" outlineLevel="4" x14ac:dyDescent="0.25">
      <c r="A430" s="17" t="s">
        <v>141</v>
      </c>
      <c r="B430" s="19" t="s">
        <v>535</v>
      </c>
      <c r="C430" s="9">
        <f>C431</f>
        <v>19214.599999999999</v>
      </c>
      <c r="D430" s="9">
        <f t="shared" ref="D430:E431" si="176">D431</f>
        <v>16424.5</v>
      </c>
      <c r="E430" s="9">
        <f t="shared" si="176"/>
        <v>16044.8</v>
      </c>
      <c r="F430" s="2"/>
    </row>
    <row r="431" spans="1:6" ht="25.5" hidden="1" outlineLevel="5" x14ac:dyDescent="0.25">
      <c r="A431" s="17" t="s">
        <v>141</v>
      </c>
      <c r="B431" s="19" t="s">
        <v>536</v>
      </c>
      <c r="C431" s="9">
        <f>C432</f>
        <v>19214.599999999999</v>
      </c>
      <c r="D431" s="9">
        <f t="shared" si="176"/>
        <v>16424.5</v>
      </c>
      <c r="E431" s="9">
        <f t="shared" si="176"/>
        <v>16044.8</v>
      </c>
      <c r="F431" s="2"/>
    </row>
    <row r="432" spans="1:6" ht="25.5" hidden="1" outlineLevel="6" x14ac:dyDescent="0.25">
      <c r="A432" s="17" t="s">
        <v>141</v>
      </c>
      <c r="B432" s="19" t="s">
        <v>358</v>
      </c>
      <c r="C432" s="9">
        <f>'№ 5-8 ведомственная'!F593</f>
        <v>19214.599999999999</v>
      </c>
      <c r="D432" s="9">
        <f>'№ 5-8 ведомственная'!G593</f>
        <v>16424.5</v>
      </c>
      <c r="E432" s="9">
        <f>'№ 5-8 ведомственная'!H593</f>
        <v>16044.8</v>
      </c>
      <c r="F432" s="2"/>
    </row>
    <row r="433" spans="1:6" outlineLevel="1" collapsed="1" x14ac:dyDescent="0.25">
      <c r="A433" s="17" t="s">
        <v>253</v>
      </c>
      <c r="B433" s="19" t="s">
        <v>326</v>
      </c>
      <c r="C433" s="9">
        <f>'№ 5-8 ведомственная'!F612</f>
        <v>3826.9</v>
      </c>
      <c r="D433" s="9">
        <f>'№ 5-8 ведомственная'!G612</f>
        <v>3826.8999999999996</v>
      </c>
      <c r="E433" s="9">
        <f>'№ 5-8 ведомственная'!H612</f>
        <v>3826.8999999999996</v>
      </c>
      <c r="F433" s="2"/>
    </row>
    <row r="434" spans="1:6" ht="38.25" hidden="1" outlineLevel="2" x14ac:dyDescent="0.25">
      <c r="A434" s="17" t="s">
        <v>253</v>
      </c>
      <c r="B434" s="19" t="s">
        <v>325</v>
      </c>
      <c r="C434" s="9" t="e">
        <f>C435</f>
        <v>#REF!</v>
      </c>
      <c r="D434" s="9" t="e">
        <f t="shared" ref="D434:E435" si="177">D435</f>
        <v>#REF!</v>
      </c>
      <c r="E434" s="9" t="e">
        <f t="shared" si="177"/>
        <v>#REF!</v>
      </c>
      <c r="F434" s="2"/>
    </row>
    <row r="435" spans="1:6" ht="38.25" hidden="1" outlineLevel="3" x14ac:dyDescent="0.25">
      <c r="A435" s="17" t="s">
        <v>253</v>
      </c>
      <c r="B435" s="19" t="s">
        <v>575</v>
      </c>
      <c r="C435" s="9" t="e">
        <f>C436</f>
        <v>#REF!</v>
      </c>
      <c r="D435" s="9" t="e">
        <f t="shared" si="177"/>
        <v>#REF!</v>
      </c>
      <c r="E435" s="9" t="e">
        <f t="shared" si="177"/>
        <v>#REF!</v>
      </c>
      <c r="F435" s="2"/>
    </row>
    <row r="436" spans="1:6" ht="38.25" hidden="1" outlineLevel="5" x14ac:dyDescent="0.25">
      <c r="A436" s="17" t="s">
        <v>253</v>
      </c>
      <c r="B436" s="19" t="s">
        <v>537</v>
      </c>
      <c r="C436" s="9" t="e">
        <f>C437+C438+C439</f>
        <v>#REF!</v>
      </c>
      <c r="D436" s="9" t="e">
        <f t="shared" ref="D436:E436" si="178">D437+D438+D439</f>
        <v>#REF!</v>
      </c>
      <c r="E436" s="9" t="e">
        <f t="shared" si="178"/>
        <v>#REF!</v>
      </c>
      <c r="F436" s="2"/>
    </row>
    <row r="437" spans="1:6" ht="51" hidden="1" outlineLevel="6" x14ac:dyDescent="0.25">
      <c r="A437" s="17" t="s">
        <v>253</v>
      </c>
      <c r="B437" s="19" t="s">
        <v>331</v>
      </c>
      <c r="C437" s="9">
        <f>'№ 5-8 ведомственная'!F616</f>
        <v>3610.7999999999997</v>
      </c>
      <c r="D437" s="9">
        <f>'№ 5-8 ведомственная'!G616</f>
        <v>3593.2</v>
      </c>
      <c r="E437" s="9">
        <f>'№ 5-8 ведомственная'!H616</f>
        <v>3593.2</v>
      </c>
      <c r="F437" s="2"/>
    </row>
    <row r="438" spans="1:6" ht="25.5" hidden="1" outlineLevel="6" x14ac:dyDescent="0.25">
      <c r="A438" s="17" t="s">
        <v>253</v>
      </c>
      <c r="B438" s="19" t="s">
        <v>332</v>
      </c>
      <c r="C438" s="9">
        <f>'№ 5-8 ведомственная'!F617</f>
        <v>214.8</v>
      </c>
      <c r="D438" s="9">
        <f>'№ 5-8 ведомственная'!G617</f>
        <v>233.7</v>
      </c>
      <c r="E438" s="9">
        <f>'№ 5-8 ведомственная'!H617</f>
        <v>233.7</v>
      </c>
      <c r="F438" s="2"/>
    </row>
    <row r="439" spans="1:6" hidden="1" outlineLevel="6" x14ac:dyDescent="0.25">
      <c r="A439" s="17" t="s">
        <v>253</v>
      </c>
      <c r="B439" s="19" t="s">
        <v>333</v>
      </c>
      <c r="C439" s="9" t="e">
        <f>'№ 5-8 ведомственная'!#REF!</f>
        <v>#REF!</v>
      </c>
      <c r="D439" s="9" t="e">
        <f>'№ 5-8 ведомственная'!#REF!</f>
        <v>#REF!</v>
      </c>
      <c r="E439" s="9" t="e">
        <f>'№ 5-8 ведомственная'!#REF!</f>
        <v>#REF!</v>
      </c>
      <c r="F439" s="2"/>
    </row>
    <row r="440" spans="1:6" s="30" customFormat="1" collapsed="1" x14ac:dyDescent="0.25">
      <c r="A440" s="22" t="s">
        <v>142</v>
      </c>
      <c r="B440" s="23" t="s">
        <v>281</v>
      </c>
      <c r="C440" s="8">
        <f>C441+C447+C478</f>
        <v>19349.599999999999</v>
      </c>
      <c r="D440" s="8">
        <f>D441+D447+D478</f>
        <v>12739.5</v>
      </c>
      <c r="E440" s="8">
        <f>E441+E447+E478</f>
        <v>13870.400000000001</v>
      </c>
      <c r="F440" s="4"/>
    </row>
    <row r="441" spans="1:6" outlineLevel="1" x14ac:dyDescent="0.25">
      <c r="A441" s="17" t="s">
        <v>143</v>
      </c>
      <c r="B441" s="19" t="s">
        <v>308</v>
      </c>
      <c r="C441" s="9">
        <f>'№ 5-8 ведомственная'!F305</f>
        <v>1200</v>
      </c>
      <c r="D441" s="9">
        <f>'№ 5-8 ведомственная'!G305</f>
        <v>1300</v>
      </c>
      <c r="E441" s="9">
        <f>'№ 5-8 ведомственная'!H305</f>
        <v>1300</v>
      </c>
      <c r="F441" s="2"/>
    </row>
    <row r="442" spans="1:6" ht="51" hidden="1" outlineLevel="2" x14ac:dyDescent="0.25">
      <c r="A442" s="17" t="s">
        <v>143</v>
      </c>
      <c r="B442" s="19" t="s">
        <v>288</v>
      </c>
      <c r="C442" s="9">
        <f>C443</f>
        <v>0</v>
      </c>
      <c r="D442" s="9">
        <f t="shared" ref="D442:E445" si="179">D443</f>
        <v>0</v>
      </c>
      <c r="E442" s="9">
        <f t="shared" si="179"/>
        <v>0</v>
      </c>
      <c r="F442" s="2"/>
    </row>
    <row r="443" spans="1:6" ht="25.5" hidden="1" outlineLevel="3" x14ac:dyDescent="0.25">
      <c r="A443" s="17" t="s">
        <v>143</v>
      </c>
      <c r="B443" s="19" t="s">
        <v>360</v>
      </c>
      <c r="C443" s="9">
        <f>C444</f>
        <v>0</v>
      </c>
      <c r="D443" s="9">
        <f t="shared" si="179"/>
        <v>0</v>
      </c>
      <c r="E443" s="9">
        <f t="shared" si="179"/>
        <v>0</v>
      </c>
      <c r="F443" s="2"/>
    </row>
    <row r="444" spans="1:6" ht="38.25" hidden="1" outlineLevel="4" x14ac:dyDescent="0.25">
      <c r="A444" s="17" t="s">
        <v>143</v>
      </c>
      <c r="B444" s="19" t="s">
        <v>452</v>
      </c>
      <c r="C444" s="9">
        <f>C445</f>
        <v>0</v>
      </c>
      <c r="D444" s="9">
        <f t="shared" si="179"/>
        <v>0</v>
      </c>
      <c r="E444" s="9">
        <f t="shared" si="179"/>
        <v>0</v>
      </c>
      <c r="F444" s="2"/>
    </row>
    <row r="445" spans="1:6" ht="25.5" hidden="1" outlineLevel="5" x14ac:dyDescent="0.25">
      <c r="A445" s="17" t="s">
        <v>143</v>
      </c>
      <c r="B445" s="19" t="s">
        <v>453</v>
      </c>
      <c r="C445" s="9">
        <f>C446</f>
        <v>0</v>
      </c>
      <c r="D445" s="9">
        <f t="shared" si="179"/>
        <v>0</v>
      </c>
      <c r="E445" s="9">
        <f t="shared" si="179"/>
        <v>0</v>
      </c>
      <c r="F445" s="2"/>
    </row>
    <row r="446" spans="1:6" hidden="1" outlineLevel="6" x14ac:dyDescent="0.25">
      <c r="A446" s="17" t="s">
        <v>143</v>
      </c>
      <c r="B446" s="19" t="s">
        <v>343</v>
      </c>
      <c r="C446" s="9"/>
      <c r="D446" s="9"/>
      <c r="E446" s="9"/>
      <c r="F446" s="2"/>
    </row>
    <row r="447" spans="1:6" outlineLevel="1" collapsed="1" x14ac:dyDescent="0.25">
      <c r="A447" s="17" t="s">
        <v>146</v>
      </c>
      <c r="B447" s="19" t="s">
        <v>309</v>
      </c>
      <c r="C447" s="9">
        <f>'№ 5-8 ведомственная'!F311+'№ 5-8 ведомственная'!F482</f>
        <v>2474.5</v>
      </c>
      <c r="D447" s="9">
        <f>'№ 5-8 ведомственная'!G311+'№ 5-8 ведомственная'!G482</f>
        <v>2461</v>
      </c>
      <c r="E447" s="9">
        <f>'№ 5-8 ведомственная'!H311+'№ 5-8 ведомственная'!H482</f>
        <v>2461</v>
      </c>
      <c r="F447" s="2"/>
    </row>
    <row r="448" spans="1:6" ht="38.25" hidden="1" outlineLevel="2" x14ac:dyDescent="0.25">
      <c r="A448" s="17" t="s">
        <v>146</v>
      </c>
      <c r="B448" s="19" t="s">
        <v>317</v>
      </c>
      <c r="C448" s="9">
        <f>C449+C453</f>
        <v>1381.5</v>
      </c>
      <c r="D448" s="9">
        <f t="shared" ref="D448:E448" si="180">D449+D453</f>
        <v>1368</v>
      </c>
      <c r="E448" s="9">
        <f t="shared" si="180"/>
        <v>1368</v>
      </c>
      <c r="F448" s="2"/>
    </row>
    <row r="449" spans="1:6" ht="25.5" hidden="1" outlineLevel="3" x14ac:dyDescent="0.25">
      <c r="A449" s="17" t="s">
        <v>146</v>
      </c>
      <c r="B449" s="19" t="s">
        <v>472</v>
      </c>
      <c r="C449" s="9">
        <f>C450</f>
        <v>305</v>
      </c>
      <c r="D449" s="9">
        <f t="shared" ref="D449:E451" si="181">D450</f>
        <v>306</v>
      </c>
      <c r="E449" s="9">
        <f t="shared" si="181"/>
        <v>306</v>
      </c>
      <c r="F449" s="2"/>
    </row>
    <row r="450" spans="1:6" ht="25.5" hidden="1" outlineLevel="4" x14ac:dyDescent="0.25">
      <c r="A450" s="17" t="s">
        <v>146</v>
      </c>
      <c r="B450" s="19" t="s">
        <v>496</v>
      </c>
      <c r="C450" s="9">
        <f>C451</f>
        <v>305</v>
      </c>
      <c r="D450" s="9">
        <f t="shared" si="181"/>
        <v>306</v>
      </c>
      <c r="E450" s="9">
        <f t="shared" si="181"/>
        <v>306</v>
      </c>
      <c r="F450" s="2"/>
    </row>
    <row r="451" spans="1:6" ht="63.75" hidden="1" outlineLevel="5" x14ac:dyDescent="0.25">
      <c r="A451" s="17" t="s">
        <v>146</v>
      </c>
      <c r="B451" s="19" t="s">
        <v>506</v>
      </c>
      <c r="C451" s="9">
        <f>C452</f>
        <v>305</v>
      </c>
      <c r="D451" s="9">
        <f t="shared" si="181"/>
        <v>306</v>
      </c>
      <c r="E451" s="9">
        <f t="shared" si="181"/>
        <v>306</v>
      </c>
      <c r="F451" s="2"/>
    </row>
    <row r="452" spans="1:6" hidden="1" outlineLevel="6" x14ac:dyDescent="0.25">
      <c r="A452" s="17" t="s">
        <v>146</v>
      </c>
      <c r="B452" s="19" t="s">
        <v>343</v>
      </c>
      <c r="C452" s="9">
        <f>'№ 5-8 ведомственная'!F487</f>
        <v>305</v>
      </c>
      <c r="D452" s="9">
        <f>'№ 5-8 ведомственная'!G487</f>
        <v>306</v>
      </c>
      <c r="E452" s="9">
        <f>'№ 5-8 ведомственная'!H487</f>
        <v>306</v>
      </c>
      <c r="F452" s="2"/>
    </row>
    <row r="453" spans="1:6" ht="25.5" hidden="1" outlineLevel="3" x14ac:dyDescent="0.25">
      <c r="A453" s="17" t="s">
        <v>146</v>
      </c>
      <c r="B453" s="19" t="s">
        <v>478</v>
      </c>
      <c r="C453" s="9">
        <f>C454</f>
        <v>1076.5</v>
      </c>
      <c r="D453" s="9">
        <f t="shared" ref="D453:E455" si="182">D454</f>
        <v>1062</v>
      </c>
      <c r="E453" s="9">
        <f t="shared" si="182"/>
        <v>1062</v>
      </c>
      <c r="F453" s="2"/>
    </row>
    <row r="454" spans="1:6" ht="38.25" hidden="1" outlineLevel="4" x14ac:dyDescent="0.25">
      <c r="A454" s="17" t="s">
        <v>146</v>
      </c>
      <c r="B454" s="19" t="s">
        <v>479</v>
      </c>
      <c r="C454" s="9">
        <f>C455</f>
        <v>1076.5</v>
      </c>
      <c r="D454" s="9">
        <f t="shared" si="182"/>
        <v>1062</v>
      </c>
      <c r="E454" s="9">
        <f t="shared" si="182"/>
        <v>1062</v>
      </c>
      <c r="F454" s="2"/>
    </row>
    <row r="455" spans="1:6" ht="63.75" hidden="1" outlineLevel="5" x14ac:dyDescent="0.25">
      <c r="A455" s="17" t="s">
        <v>146</v>
      </c>
      <c r="B455" s="19" t="s">
        <v>506</v>
      </c>
      <c r="C455" s="9">
        <f>C456</f>
        <v>1076.5</v>
      </c>
      <c r="D455" s="9">
        <f t="shared" si="182"/>
        <v>1062</v>
      </c>
      <c r="E455" s="9">
        <f t="shared" si="182"/>
        <v>1062</v>
      </c>
      <c r="F455" s="2"/>
    </row>
    <row r="456" spans="1:6" hidden="1" outlineLevel="6" x14ac:dyDescent="0.25">
      <c r="A456" s="17" t="s">
        <v>146</v>
      </c>
      <c r="B456" s="19" t="s">
        <v>343</v>
      </c>
      <c r="C456" s="9">
        <f>'№ 5-8 ведомственная'!F491</f>
        <v>1076.5</v>
      </c>
      <c r="D456" s="9">
        <f>'№ 5-8 ведомственная'!G491</f>
        <v>1062</v>
      </c>
      <c r="E456" s="9">
        <f>'№ 5-8 ведомственная'!H491</f>
        <v>1062</v>
      </c>
      <c r="F456" s="2"/>
    </row>
    <row r="457" spans="1:6" ht="38.25" hidden="1" outlineLevel="2" x14ac:dyDescent="0.25">
      <c r="A457" s="17" t="s">
        <v>146</v>
      </c>
      <c r="B457" s="19" t="s">
        <v>310</v>
      </c>
      <c r="C457" s="9">
        <f>C458</f>
        <v>100</v>
      </c>
      <c r="D457" s="9">
        <f t="shared" ref="D457:E460" si="183">D458</f>
        <v>100</v>
      </c>
      <c r="E457" s="9">
        <f t="shared" si="183"/>
        <v>100</v>
      </c>
      <c r="F457" s="2"/>
    </row>
    <row r="458" spans="1:6" ht="25.5" hidden="1" outlineLevel="3" x14ac:dyDescent="0.25">
      <c r="A458" s="17" t="s">
        <v>146</v>
      </c>
      <c r="B458" s="19" t="s">
        <v>454</v>
      </c>
      <c r="C458" s="9">
        <f>C459</f>
        <v>100</v>
      </c>
      <c r="D458" s="9">
        <f t="shared" si="183"/>
        <v>100</v>
      </c>
      <c r="E458" s="9">
        <f t="shared" si="183"/>
        <v>100</v>
      </c>
      <c r="F458" s="2"/>
    </row>
    <row r="459" spans="1:6" ht="25.5" hidden="1" outlineLevel="4" x14ac:dyDescent="0.25">
      <c r="A459" s="17" t="s">
        <v>146</v>
      </c>
      <c r="B459" s="19" t="s">
        <v>455</v>
      </c>
      <c r="C459" s="9">
        <f>C460</f>
        <v>100</v>
      </c>
      <c r="D459" s="9">
        <f t="shared" si="183"/>
        <v>100</v>
      </c>
      <c r="E459" s="9">
        <f t="shared" si="183"/>
        <v>100</v>
      </c>
      <c r="F459" s="2"/>
    </row>
    <row r="460" spans="1:6" ht="38.25" hidden="1" outlineLevel="5" x14ac:dyDescent="0.25">
      <c r="A460" s="17" t="s">
        <v>146</v>
      </c>
      <c r="B460" s="19" t="s">
        <v>456</v>
      </c>
      <c r="C460" s="9">
        <f>C461</f>
        <v>100</v>
      </c>
      <c r="D460" s="9">
        <f t="shared" si="183"/>
        <v>100</v>
      </c>
      <c r="E460" s="9">
        <f t="shared" si="183"/>
        <v>100</v>
      </c>
      <c r="F460" s="2"/>
    </row>
    <row r="461" spans="1:6" hidden="1" outlineLevel="6" x14ac:dyDescent="0.25">
      <c r="A461" s="17" t="s">
        <v>146</v>
      </c>
      <c r="B461" s="19" t="s">
        <v>343</v>
      </c>
      <c r="C461" s="9">
        <f>'№ 5-8 ведомственная'!F316</f>
        <v>100</v>
      </c>
      <c r="D461" s="9">
        <f>'№ 5-8 ведомственная'!G316</f>
        <v>100</v>
      </c>
      <c r="E461" s="9">
        <f>'№ 5-8 ведомственная'!H316</f>
        <v>100</v>
      </c>
      <c r="F461" s="2"/>
    </row>
    <row r="462" spans="1:6" ht="51" hidden="1" outlineLevel="2" x14ac:dyDescent="0.25">
      <c r="A462" s="17" t="s">
        <v>146</v>
      </c>
      <c r="B462" s="19" t="s">
        <v>288</v>
      </c>
      <c r="C462" s="9">
        <f>C463</f>
        <v>693</v>
      </c>
      <c r="D462" s="9">
        <f t="shared" ref="D462:E463" si="184">D463</f>
        <v>693</v>
      </c>
      <c r="E462" s="9">
        <f t="shared" si="184"/>
        <v>693</v>
      </c>
      <c r="F462" s="2"/>
    </row>
    <row r="463" spans="1:6" ht="25.5" hidden="1" outlineLevel="3" x14ac:dyDescent="0.25">
      <c r="A463" s="17" t="s">
        <v>146</v>
      </c>
      <c r="B463" s="19" t="s">
        <v>360</v>
      </c>
      <c r="C463" s="9">
        <f>C464</f>
        <v>693</v>
      </c>
      <c r="D463" s="9">
        <f t="shared" si="184"/>
        <v>693</v>
      </c>
      <c r="E463" s="9">
        <f t="shared" si="184"/>
        <v>693</v>
      </c>
      <c r="F463" s="2"/>
    </row>
    <row r="464" spans="1:6" ht="38.25" hidden="1" outlineLevel="4" x14ac:dyDescent="0.25">
      <c r="A464" s="17" t="s">
        <v>146</v>
      </c>
      <c r="B464" s="19" t="s">
        <v>452</v>
      </c>
      <c r="C464" s="9">
        <f>C465+C467</f>
        <v>693</v>
      </c>
      <c r="D464" s="9">
        <f t="shared" ref="D464:E464" si="185">D465+D467</f>
        <v>693</v>
      </c>
      <c r="E464" s="9">
        <f t="shared" si="185"/>
        <v>693</v>
      </c>
      <c r="F464" s="2"/>
    </row>
    <row r="465" spans="1:6" ht="25.5" hidden="1" outlineLevel="5" x14ac:dyDescent="0.25">
      <c r="A465" s="17" t="s">
        <v>146</v>
      </c>
      <c r="B465" s="19" t="s">
        <v>457</v>
      </c>
      <c r="C465" s="9">
        <f>C466</f>
        <v>205</v>
      </c>
      <c r="D465" s="9">
        <f t="shared" ref="D465:E465" si="186">D466</f>
        <v>205</v>
      </c>
      <c r="E465" s="9">
        <f t="shared" si="186"/>
        <v>205</v>
      </c>
      <c r="F465" s="2"/>
    </row>
    <row r="466" spans="1:6" hidden="1" outlineLevel="6" x14ac:dyDescent="0.25">
      <c r="A466" s="17" t="s">
        <v>146</v>
      </c>
      <c r="B466" s="19" t="s">
        <v>343</v>
      </c>
      <c r="C466" s="9">
        <f>'№ 5-8 ведомственная'!F321</f>
        <v>205</v>
      </c>
      <c r="D466" s="9">
        <f>'№ 5-8 ведомственная'!G321</f>
        <v>205</v>
      </c>
      <c r="E466" s="9">
        <f>'№ 5-8 ведомственная'!H321</f>
        <v>205</v>
      </c>
      <c r="F466" s="2"/>
    </row>
    <row r="467" spans="1:6" ht="25.5" hidden="1" outlineLevel="5" x14ac:dyDescent="0.25">
      <c r="A467" s="17" t="s">
        <v>146</v>
      </c>
      <c r="B467" s="19" t="s">
        <v>564</v>
      </c>
      <c r="C467" s="9">
        <f>C468</f>
        <v>488</v>
      </c>
      <c r="D467" s="9">
        <f t="shared" ref="D467:E467" si="187">D468</f>
        <v>488</v>
      </c>
      <c r="E467" s="9">
        <f t="shared" si="187"/>
        <v>488</v>
      </c>
      <c r="F467" s="2"/>
    </row>
    <row r="468" spans="1:6" hidden="1" outlineLevel="6" x14ac:dyDescent="0.25">
      <c r="A468" s="17" t="s">
        <v>146</v>
      </c>
      <c r="B468" s="19" t="s">
        <v>343</v>
      </c>
      <c r="C468" s="9">
        <f>'№ 5-8 ведомственная'!F323</f>
        <v>488</v>
      </c>
      <c r="D468" s="9">
        <f>'№ 5-8 ведомственная'!G323</f>
        <v>488</v>
      </c>
      <c r="E468" s="9">
        <f>'№ 5-8 ведомственная'!H323</f>
        <v>488</v>
      </c>
      <c r="F468" s="2"/>
    </row>
    <row r="469" spans="1:6" ht="38.25" hidden="1" outlineLevel="2" x14ac:dyDescent="0.25">
      <c r="A469" s="17" t="s">
        <v>146</v>
      </c>
      <c r="B469" s="19" t="s">
        <v>311</v>
      </c>
      <c r="C469" s="9" t="e">
        <f>C470+C474</f>
        <v>#REF!</v>
      </c>
      <c r="D469" s="9" t="e">
        <f t="shared" ref="D469:E469" si="188">D470+D474</f>
        <v>#REF!</v>
      </c>
      <c r="E469" s="9" t="e">
        <f t="shared" si="188"/>
        <v>#REF!</v>
      </c>
      <c r="F469" s="2"/>
    </row>
    <row r="470" spans="1:6" ht="38.25" hidden="1" outlineLevel="3" x14ac:dyDescent="0.25">
      <c r="A470" s="17" t="s">
        <v>146</v>
      </c>
      <c r="B470" s="19" t="s">
        <v>458</v>
      </c>
      <c r="C470" s="9">
        <f>C471</f>
        <v>300</v>
      </c>
      <c r="D470" s="9">
        <f t="shared" ref="D470:E472" si="189">D471</f>
        <v>300</v>
      </c>
      <c r="E470" s="9">
        <f t="shared" si="189"/>
        <v>300</v>
      </c>
      <c r="F470" s="2"/>
    </row>
    <row r="471" spans="1:6" ht="38.25" hidden="1" outlineLevel="4" x14ac:dyDescent="0.25">
      <c r="A471" s="17" t="s">
        <v>146</v>
      </c>
      <c r="B471" s="19" t="s">
        <v>459</v>
      </c>
      <c r="C471" s="9">
        <f>C472</f>
        <v>300</v>
      </c>
      <c r="D471" s="9">
        <f t="shared" si="189"/>
        <v>300</v>
      </c>
      <c r="E471" s="9">
        <f t="shared" si="189"/>
        <v>300</v>
      </c>
      <c r="F471" s="2"/>
    </row>
    <row r="472" spans="1:6" ht="38.25" hidden="1" outlineLevel="5" x14ac:dyDescent="0.25">
      <c r="A472" s="17" t="s">
        <v>146</v>
      </c>
      <c r="B472" s="19" t="s">
        <v>460</v>
      </c>
      <c r="C472" s="9">
        <f>C473</f>
        <v>300</v>
      </c>
      <c r="D472" s="9">
        <f t="shared" si="189"/>
        <v>300</v>
      </c>
      <c r="E472" s="9">
        <f t="shared" si="189"/>
        <v>300</v>
      </c>
      <c r="F472" s="2"/>
    </row>
    <row r="473" spans="1:6" hidden="1" outlineLevel="6" x14ac:dyDescent="0.25">
      <c r="A473" s="17" t="s">
        <v>146</v>
      </c>
      <c r="B473" s="19" t="s">
        <v>343</v>
      </c>
      <c r="C473" s="9">
        <f>'№ 5-8 ведомственная'!F328</f>
        <v>300</v>
      </c>
      <c r="D473" s="9">
        <f>'№ 5-8 ведомственная'!G328</f>
        <v>300</v>
      </c>
      <c r="E473" s="9">
        <f>'№ 5-8 ведомственная'!H328</f>
        <v>300</v>
      </c>
      <c r="F473" s="2"/>
    </row>
    <row r="474" spans="1:6" ht="25.5" hidden="1" outlineLevel="3" x14ac:dyDescent="0.25">
      <c r="A474" s="17" t="s">
        <v>146</v>
      </c>
      <c r="B474" s="19" t="s">
        <v>461</v>
      </c>
      <c r="C474" s="9" t="e">
        <f>C475</f>
        <v>#REF!</v>
      </c>
      <c r="D474" s="9" t="e">
        <f t="shared" ref="D474:E476" si="190">D475</f>
        <v>#REF!</v>
      </c>
      <c r="E474" s="9" t="e">
        <f t="shared" si="190"/>
        <v>#REF!</v>
      </c>
      <c r="F474" s="2"/>
    </row>
    <row r="475" spans="1:6" ht="25.5" hidden="1" outlineLevel="4" x14ac:dyDescent="0.25">
      <c r="A475" s="17" t="s">
        <v>146</v>
      </c>
      <c r="B475" s="19" t="s">
        <v>462</v>
      </c>
      <c r="C475" s="9" t="e">
        <f>C476</f>
        <v>#REF!</v>
      </c>
      <c r="D475" s="9" t="e">
        <f t="shared" si="190"/>
        <v>#REF!</v>
      </c>
      <c r="E475" s="9" t="e">
        <f t="shared" si="190"/>
        <v>#REF!</v>
      </c>
      <c r="F475" s="2"/>
    </row>
    <row r="476" spans="1:6" ht="38.25" hidden="1" outlineLevel="5" x14ac:dyDescent="0.25">
      <c r="A476" s="17" t="s">
        <v>146</v>
      </c>
      <c r="B476" s="19" t="s">
        <v>463</v>
      </c>
      <c r="C476" s="9" t="e">
        <f>C477</f>
        <v>#REF!</v>
      </c>
      <c r="D476" s="9" t="e">
        <f t="shared" si="190"/>
        <v>#REF!</v>
      </c>
      <c r="E476" s="9" t="e">
        <f t="shared" si="190"/>
        <v>#REF!</v>
      </c>
      <c r="F476" s="2"/>
    </row>
    <row r="477" spans="1:6" hidden="1" outlineLevel="6" x14ac:dyDescent="0.25">
      <c r="A477" s="17" t="s">
        <v>146</v>
      </c>
      <c r="B477" s="19" t="s">
        <v>343</v>
      </c>
      <c r="C477" s="9" t="e">
        <f>'№ 5-8 ведомственная'!#REF!</f>
        <v>#REF!</v>
      </c>
      <c r="D477" s="9" t="e">
        <f>'№ 5-8 ведомственная'!#REF!</f>
        <v>#REF!</v>
      </c>
      <c r="E477" s="9" t="e">
        <f>'№ 5-8 ведомственная'!#REF!</f>
        <v>#REF!</v>
      </c>
      <c r="F477" s="2"/>
    </row>
    <row r="478" spans="1:6" outlineLevel="1" collapsed="1" x14ac:dyDescent="0.25">
      <c r="A478" s="17" t="s">
        <v>160</v>
      </c>
      <c r="B478" s="19" t="s">
        <v>312</v>
      </c>
      <c r="C478" s="9">
        <f>'№ 5-8 ведомственная'!F329+'№ 5-8 ведомственная'!F492</f>
        <v>15675.099999999999</v>
      </c>
      <c r="D478" s="9">
        <f>'№ 5-8 ведомственная'!G329+'№ 5-8 ведомственная'!G492</f>
        <v>8978.5</v>
      </c>
      <c r="E478" s="9">
        <f>'№ 5-8 ведомственная'!H329+'№ 5-8 ведомственная'!H492</f>
        <v>10109.400000000001</v>
      </c>
      <c r="F478" s="2"/>
    </row>
    <row r="479" spans="1:6" ht="38.25" hidden="1" outlineLevel="2" x14ac:dyDescent="0.25">
      <c r="A479" s="17" t="s">
        <v>160</v>
      </c>
      <c r="B479" s="19" t="s">
        <v>317</v>
      </c>
      <c r="C479" s="9">
        <f>C480</f>
        <v>4980.8</v>
      </c>
      <c r="D479" s="9">
        <f t="shared" ref="D479:E481" si="191">D480</f>
        <v>4980.8</v>
      </c>
      <c r="E479" s="9">
        <f t="shared" si="191"/>
        <v>4980.8</v>
      </c>
      <c r="F479" s="2"/>
    </row>
    <row r="480" spans="1:6" ht="25.5" hidden="1" outlineLevel="3" x14ac:dyDescent="0.25">
      <c r="A480" s="17" t="s">
        <v>160</v>
      </c>
      <c r="B480" s="19" t="s">
        <v>472</v>
      </c>
      <c r="C480" s="9">
        <f>C481</f>
        <v>4980.8</v>
      </c>
      <c r="D480" s="9">
        <f t="shared" si="191"/>
        <v>4980.8</v>
      </c>
      <c r="E480" s="9">
        <f t="shared" si="191"/>
        <v>4980.8</v>
      </c>
      <c r="F480" s="2"/>
    </row>
    <row r="481" spans="1:6" ht="25.5" hidden="1" outlineLevel="4" x14ac:dyDescent="0.25">
      <c r="A481" s="17" t="s">
        <v>160</v>
      </c>
      <c r="B481" s="19" t="s">
        <v>473</v>
      </c>
      <c r="C481" s="9">
        <f>C482</f>
        <v>4980.8</v>
      </c>
      <c r="D481" s="9">
        <f t="shared" si="191"/>
        <v>4980.8</v>
      </c>
      <c r="E481" s="9">
        <f t="shared" si="191"/>
        <v>4980.8</v>
      </c>
      <c r="F481" s="2"/>
    </row>
    <row r="482" spans="1:6" ht="51" hidden="1" outlineLevel="5" x14ac:dyDescent="0.25">
      <c r="A482" s="17" t="s">
        <v>160</v>
      </c>
      <c r="B482" s="19" t="s">
        <v>507</v>
      </c>
      <c r="C482" s="9">
        <f>C483+C484</f>
        <v>4980.8</v>
      </c>
      <c r="D482" s="9">
        <f t="shared" ref="D482:E482" si="192">D483+D484</f>
        <v>4980.8</v>
      </c>
      <c r="E482" s="9">
        <f t="shared" si="192"/>
        <v>4980.8</v>
      </c>
      <c r="F482" s="2"/>
    </row>
    <row r="483" spans="1:6" ht="25.5" hidden="1" outlineLevel="6" x14ac:dyDescent="0.25">
      <c r="A483" s="17" t="s">
        <v>160</v>
      </c>
      <c r="B483" s="19" t="s">
        <v>332</v>
      </c>
      <c r="C483" s="9">
        <f>'№ 5-8 ведомственная'!F497</f>
        <v>124.5</v>
      </c>
      <c r="D483" s="9">
        <f>'№ 5-8 ведомственная'!G497</f>
        <v>124.5</v>
      </c>
      <c r="E483" s="9">
        <f>'№ 5-8 ведомственная'!H497</f>
        <v>124.5</v>
      </c>
      <c r="F483" s="2"/>
    </row>
    <row r="484" spans="1:6" hidden="1" outlineLevel="6" x14ac:dyDescent="0.25">
      <c r="A484" s="17" t="s">
        <v>160</v>
      </c>
      <c r="B484" s="19" t="s">
        <v>343</v>
      </c>
      <c r="C484" s="9">
        <f>'№ 5-8 ведомственная'!F498</f>
        <v>4856.3</v>
      </c>
      <c r="D484" s="9">
        <f>'№ 5-8 ведомственная'!G498</f>
        <v>4856.3</v>
      </c>
      <c r="E484" s="9">
        <f>'№ 5-8 ведомственная'!H498</f>
        <v>4856.3</v>
      </c>
      <c r="F484" s="2"/>
    </row>
    <row r="485" spans="1:6" ht="38.25" hidden="1" outlineLevel="2" x14ac:dyDescent="0.25">
      <c r="A485" s="17" t="s">
        <v>160</v>
      </c>
      <c r="B485" s="19" t="s">
        <v>313</v>
      </c>
      <c r="C485" s="9">
        <f>C486</f>
        <v>3355.8</v>
      </c>
      <c r="D485" s="9">
        <f t="shared" ref="D485:E488" si="193">D486</f>
        <v>1131</v>
      </c>
      <c r="E485" s="9">
        <f t="shared" si="193"/>
        <v>2261.9</v>
      </c>
      <c r="F485" s="2"/>
    </row>
    <row r="486" spans="1:6" ht="51" hidden="1" outlineLevel="3" x14ac:dyDescent="0.25">
      <c r="A486" s="17" t="s">
        <v>160</v>
      </c>
      <c r="B486" s="19" t="s">
        <v>464</v>
      </c>
      <c r="C486" s="9">
        <f>C487</f>
        <v>3355.8</v>
      </c>
      <c r="D486" s="9">
        <f t="shared" si="193"/>
        <v>1131</v>
      </c>
      <c r="E486" s="9">
        <f t="shared" si="193"/>
        <v>2261.9</v>
      </c>
      <c r="F486" s="2"/>
    </row>
    <row r="487" spans="1:6" ht="76.5" hidden="1" outlineLevel="4" x14ac:dyDescent="0.25">
      <c r="A487" s="17" t="s">
        <v>160</v>
      </c>
      <c r="B487" s="19" t="s">
        <v>465</v>
      </c>
      <c r="C487" s="9">
        <f>C488</f>
        <v>3355.8</v>
      </c>
      <c r="D487" s="9">
        <f t="shared" si="193"/>
        <v>1131</v>
      </c>
      <c r="E487" s="9">
        <f t="shared" si="193"/>
        <v>2261.9</v>
      </c>
      <c r="F487" s="2"/>
    </row>
    <row r="488" spans="1:6" ht="51" hidden="1" outlineLevel="5" x14ac:dyDescent="0.25">
      <c r="A488" s="17" t="s">
        <v>160</v>
      </c>
      <c r="B488" s="19" t="s">
        <v>466</v>
      </c>
      <c r="C488" s="9">
        <f>C489</f>
        <v>3355.8</v>
      </c>
      <c r="D488" s="9">
        <f t="shared" si="193"/>
        <v>1131</v>
      </c>
      <c r="E488" s="9">
        <f t="shared" si="193"/>
        <v>2261.9</v>
      </c>
      <c r="F488" s="2"/>
    </row>
    <row r="489" spans="1:6" ht="25.5" hidden="1" outlineLevel="6" x14ac:dyDescent="0.25">
      <c r="A489" s="17" t="s">
        <v>160</v>
      </c>
      <c r="B489" s="19" t="s">
        <v>424</v>
      </c>
      <c r="C489" s="9">
        <f>'№ 5-8 ведомственная'!F334</f>
        <v>3355.8</v>
      </c>
      <c r="D489" s="9">
        <f>'№ 5-8 ведомственная'!G334</f>
        <v>1131</v>
      </c>
      <c r="E489" s="9">
        <f>'№ 5-8 ведомственная'!H334</f>
        <v>2261.9</v>
      </c>
      <c r="F489" s="2"/>
    </row>
    <row r="490" spans="1:6" s="30" customFormat="1" collapsed="1" x14ac:dyDescent="0.25">
      <c r="A490" s="22" t="s">
        <v>219</v>
      </c>
      <c r="B490" s="23" t="s">
        <v>284</v>
      </c>
      <c r="C490" s="8">
        <f>C492+C517+C491</f>
        <v>9145.1</v>
      </c>
      <c r="D490" s="8">
        <f t="shared" ref="D490:E490" si="194">D492+D517+D491</f>
        <v>5454.9</v>
      </c>
      <c r="E490" s="8">
        <f t="shared" si="194"/>
        <v>4754.8999999999996</v>
      </c>
      <c r="F490" s="4"/>
    </row>
    <row r="491" spans="1:6" s="86" customFormat="1" x14ac:dyDescent="0.25">
      <c r="A491" s="17">
        <v>1101</v>
      </c>
      <c r="B491" s="19" t="s">
        <v>744</v>
      </c>
      <c r="C491" s="9">
        <f>'№ 5-8 ведомственная'!F620</f>
        <v>1733</v>
      </c>
      <c r="D491" s="9">
        <f>'№ 5-8 ведомственная'!G620</f>
        <v>593.20000000000005</v>
      </c>
      <c r="E491" s="9">
        <f>'№ 5-8 ведомственная'!H620</f>
        <v>0</v>
      </c>
      <c r="F491" s="85"/>
    </row>
    <row r="492" spans="1:6" outlineLevel="1" x14ac:dyDescent="0.25">
      <c r="A492" s="17" t="s">
        <v>256</v>
      </c>
      <c r="B492" s="19" t="s">
        <v>327</v>
      </c>
      <c r="C492" s="9">
        <f>'№ 5-8 ведомственная'!F630</f>
        <v>5043.8999999999996</v>
      </c>
      <c r="D492" s="9">
        <f>'№ 5-8 ведомственная'!G630</f>
        <v>2704.7</v>
      </c>
      <c r="E492" s="9">
        <f>'№ 5-8 ведомственная'!H630</f>
        <v>2597.9</v>
      </c>
      <c r="F492" s="2"/>
    </row>
    <row r="493" spans="1:6" ht="38.25" hidden="1" outlineLevel="2" x14ac:dyDescent="0.25">
      <c r="A493" s="17" t="s">
        <v>256</v>
      </c>
      <c r="B493" s="19" t="s">
        <v>328</v>
      </c>
      <c r="C493" s="9" t="e">
        <f>C494+C509</f>
        <v>#REF!</v>
      </c>
      <c r="D493" s="9" t="e">
        <f>D494+D509</f>
        <v>#REF!</v>
      </c>
      <c r="E493" s="9" t="e">
        <f>E494+E509</f>
        <v>#REF!</v>
      </c>
      <c r="F493" s="2"/>
    </row>
    <row r="494" spans="1:6" ht="25.5" hidden="1" outlineLevel="3" x14ac:dyDescent="0.25">
      <c r="A494" s="17" t="s">
        <v>256</v>
      </c>
      <c r="B494" s="19" t="s">
        <v>538</v>
      </c>
      <c r="C494" s="9" t="e">
        <f>C495+C501+C506</f>
        <v>#REF!</v>
      </c>
      <c r="D494" s="9" t="e">
        <f t="shared" ref="D494:E494" si="195">D495+D501+D506</f>
        <v>#REF!</v>
      </c>
      <c r="E494" s="9" t="e">
        <f t="shared" si="195"/>
        <v>#REF!</v>
      </c>
      <c r="F494" s="2"/>
    </row>
    <row r="495" spans="1:6" ht="63.75" hidden="1" outlineLevel="4" x14ac:dyDescent="0.25">
      <c r="A495" s="17" t="s">
        <v>256</v>
      </c>
      <c r="B495" s="19" t="s">
        <v>539</v>
      </c>
      <c r="C495" s="9">
        <f>C496+C499</f>
        <v>500.8</v>
      </c>
      <c r="D495" s="9">
        <f t="shared" ref="D495:E495" si="196">D496+D499</f>
        <v>5.8</v>
      </c>
      <c r="E495" s="9">
        <f t="shared" si="196"/>
        <v>205.8</v>
      </c>
      <c r="F495" s="2"/>
    </row>
    <row r="496" spans="1:6" ht="89.25" hidden="1" outlineLevel="5" x14ac:dyDescent="0.25">
      <c r="A496" s="17" t="s">
        <v>256</v>
      </c>
      <c r="B496" s="19" t="s">
        <v>540</v>
      </c>
      <c r="C496" s="9">
        <f>C497+C498</f>
        <v>500.8</v>
      </c>
      <c r="D496" s="9">
        <f t="shared" ref="D496:E496" si="197">D497+D498</f>
        <v>0.79999999999999982</v>
      </c>
      <c r="E496" s="9">
        <f t="shared" si="197"/>
        <v>200.8</v>
      </c>
      <c r="F496" s="2"/>
    </row>
    <row r="497" spans="1:6" ht="51" hidden="1" outlineLevel="6" x14ac:dyDescent="0.25">
      <c r="A497" s="17" t="s">
        <v>256</v>
      </c>
      <c r="B497" s="19" t="s">
        <v>331</v>
      </c>
      <c r="C497" s="9">
        <f>'№ 5-8 ведомственная'!F635</f>
        <v>5.2</v>
      </c>
      <c r="D497" s="9">
        <f>'№ 5-8 ведомственная'!G635</f>
        <v>0.79999999999999982</v>
      </c>
      <c r="E497" s="9">
        <f>'№ 5-8 ведомственная'!H635</f>
        <v>5.2</v>
      </c>
      <c r="F497" s="2"/>
    </row>
    <row r="498" spans="1:6" ht="25.5" hidden="1" outlineLevel="6" x14ac:dyDescent="0.25">
      <c r="A498" s="17" t="s">
        <v>256</v>
      </c>
      <c r="B498" s="19" t="s">
        <v>332</v>
      </c>
      <c r="C498" s="9">
        <f>'№ 5-8 ведомственная'!F636</f>
        <v>495.6</v>
      </c>
      <c r="D498" s="9">
        <f>'№ 5-8 ведомственная'!G636</f>
        <v>0</v>
      </c>
      <c r="E498" s="9">
        <f>'№ 5-8 ведомственная'!H636</f>
        <v>195.60000000000002</v>
      </c>
      <c r="F498" s="2"/>
    </row>
    <row r="499" spans="1:6" ht="25.5" hidden="1" outlineLevel="5" x14ac:dyDescent="0.25">
      <c r="A499" s="17" t="s">
        <v>256</v>
      </c>
      <c r="B499" s="19" t="s">
        <v>541</v>
      </c>
      <c r="C499" s="9">
        <f>C500</f>
        <v>0</v>
      </c>
      <c r="D499" s="9">
        <f t="shared" ref="D499:E499" si="198">D500</f>
        <v>5</v>
      </c>
      <c r="E499" s="9">
        <f t="shared" si="198"/>
        <v>5</v>
      </c>
      <c r="F499" s="2"/>
    </row>
    <row r="500" spans="1:6" ht="25.5" hidden="1" outlineLevel="6" x14ac:dyDescent="0.25">
      <c r="A500" s="17" t="s">
        <v>256</v>
      </c>
      <c r="B500" s="19" t="s">
        <v>332</v>
      </c>
      <c r="C500" s="9">
        <f>'№ 5-8 ведомственная'!F638</f>
        <v>0</v>
      </c>
      <c r="D500" s="9">
        <f>'№ 5-8 ведомственная'!G638</f>
        <v>5</v>
      </c>
      <c r="E500" s="9">
        <f>'№ 5-8 ведомственная'!H638</f>
        <v>5</v>
      </c>
      <c r="F500" s="2"/>
    </row>
    <row r="501" spans="1:6" ht="38.25" hidden="1" outlineLevel="4" x14ac:dyDescent="0.25">
      <c r="A501" s="17" t="s">
        <v>256</v>
      </c>
      <c r="B501" s="19" t="s">
        <v>542</v>
      </c>
      <c r="C501" s="9" t="e">
        <f>C502</f>
        <v>#REF!</v>
      </c>
      <c r="D501" s="9" t="e">
        <f t="shared" ref="D501:E501" si="199">D502</f>
        <v>#REF!</v>
      </c>
      <c r="E501" s="9" t="e">
        <f t="shared" si="199"/>
        <v>#REF!</v>
      </c>
      <c r="F501" s="2"/>
    </row>
    <row r="502" spans="1:6" ht="38.25" hidden="1" outlineLevel="5" x14ac:dyDescent="0.25">
      <c r="A502" s="17" t="s">
        <v>256</v>
      </c>
      <c r="B502" s="19" t="s">
        <v>543</v>
      </c>
      <c r="C502" s="9" t="e">
        <f>C503+C504+C505</f>
        <v>#REF!</v>
      </c>
      <c r="D502" s="9" t="e">
        <f t="shared" ref="D502:E502" si="200">D503+D504+D505</f>
        <v>#REF!</v>
      </c>
      <c r="E502" s="9" t="e">
        <f t="shared" si="200"/>
        <v>#REF!</v>
      </c>
      <c r="F502" s="2"/>
    </row>
    <row r="503" spans="1:6" ht="51" hidden="1" outlineLevel="6" x14ac:dyDescent="0.25">
      <c r="A503" s="17" t="s">
        <v>256</v>
      </c>
      <c r="B503" s="19" t="s">
        <v>331</v>
      </c>
      <c r="C503" s="9">
        <f>'№ 5-8 ведомственная'!F643</f>
        <v>409.5</v>
      </c>
      <c r="D503" s="9">
        <f>'№ 5-8 ведомственная'!G643</f>
        <v>365.8</v>
      </c>
      <c r="E503" s="9">
        <f>'№ 5-8 ведомственная'!H643</f>
        <v>197</v>
      </c>
      <c r="F503" s="2"/>
    </row>
    <row r="504" spans="1:6" ht="25.5" hidden="1" outlineLevel="6" x14ac:dyDescent="0.25">
      <c r="A504" s="17" t="s">
        <v>256</v>
      </c>
      <c r="B504" s="19" t="s">
        <v>332</v>
      </c>
      <c r="C504" s="9">
        <f>'№ 5-8 ведомственная'!F644</f>
        <v>814.6</v>
      </c>
      <c r="D504" s="9">
        <f>'№ 5-8 ведомственная'!G644</f>
        <v>0</v>
      </c>
      <c r="E504" s="9">
        <f>'№ 5-8 ведомственная'!H644</f>
        <v>262</v>
      </c>
      <c r="F504" s="2"/>
    </row>
    <row r="505" spans="1:6" hidden="1" outlineLevel="6" x14ac:dyDescent="0.25">
      <c r="A505" s="17" t="s">
        <v>256</v>
      </c>
      <c r="B505" s="19" t="s">
        <v>333</v>
      </c>
      <c r="C505" s="9" t="e">
        <f>'№ 5-8 ведомственная'!#REF!</f>
        <v>#REF!</v>
      </c>
      <c r="D505" s="9" t="e">
        <f>'№ 5-8 ведомственная'!#REF!</f>
        <v>#REF!</v>
      </c>
      <c r="E505" s="9" t="e">
        <f>'№ 5-8 ведомственная'!#REF!</f>
        <v>#REF!</v>
      </c>
      <c r="F505" s="2"/>
    </row>
    <row r="506" spans="1:6" ht="25.5" hidden="1" outlineLevel="4" x14ac:dyDescent="0.25">
      <c r="A506" s="17" t="s">
        <v>256</v>
      </c>
      <c r="B506" s="19" t="s">
        <v>544</v>
      </c>
      <c r="C506" s="9" t="e">
        <f>C507</f>
        <v>#REF!</v>
      </c>
      <c r="D506" s="9" t="e">
        <f t="shared" ref="D506:E507" si="201">D507</f>
        <v>#REF!</v>
      </c>
      <c r="E506" s="9" t="e">
        <f t="shared" si="201"/>
        <v>#REF!</v>
      </c>
      <c r="F506" s="2"/>
    </row>
    <row r="507" spans="1:6" hidden="1" outlineLevel="5" x14ac:dyDescent="0.25">
      <c r="A507" s="17" t="s">
        <v>256</v>
      </c>
      <c r="B507" s="19" t="s">
        <v>545</v>
      </c>
      <c r="C507" s="9" t="e">
        <f>C508</f>
        <v>#REF!</v>
      </c>
      <c r="D507" s="9" t="e">
        <f t="shared" si="201"/>
        <v>#REF!</v>
      </c>
      <c r="E507" s="9" t="e">
        <f t="shared" si="201"/>
        <v>#REF!</v>
      </c>
      <c r="F507" s="2"/>
    </row>
    <row r="508" spans="1:6" ht="25.5" hidden="1" outlineLevel="6" x14ac:dyDescent="0.25">
      <c r="A508" s="17" t="s">
        <v>256</v>
      </c>
      <c r="B508" s="19" t="s">
        <v>332</v>
      </c>
      <c r="C508" s="9" t="e">
        <f>'№ 5-8 ведомственная'!#REF!</f>
        <v>#REF!</v>
      </c>
      <c r="D508" s="9" t="e">
        <f>'№ 5-8 ведомственная'!#REF!</f>
        <v>#REF!</v>
      </c>
      <c r="E508" s="9" t="e">
        <f>'№ 5-8 ведомственная'!#REF!</f>
        <v>#REF!</v>
      </c>
      <c r="F508" s="2"/>
    </row>
    <row r="509" spans="1:6" ht="25.5" hidden="1" outlineLevel="3" x14ac:dyDescent="0.25">
      <c r="A509" s="17" t="s">
        <v>256</v>
      </c>
      <c r="B509" s="19" t="s">
        <v>546</v>
      </c>
      <c r="C509" s="9" t="e">
        <f>C510</f>
        <v>#REF!</v>
      </c>
      <c r="D509" s="9" t="e">
        <f t="shared" ref="D509:E509" si="202">D510</f>
        <v>#REF!</v>
      </c>
      <c r="E509" s="9" t="e">
        <f t="shared" si="202"/>
        <v>#REF!</v>
      </c>
      <c r="F509" s="2"/>
    </row>
    <row r="510" spans="1:6" ht="25.5" hidden="1" outlineLevel="4" x14ac:dyDescent="0.25">
      <c r="A510" s="17" t="s">
        <v>256</v>
      </c>
      <c r="B510" s="19" t="s">
        <v>547</v>
      </c>
      <c r="C510" s="9" t="e">
        <f>C511+C515</f>
        <v>#REF!</v>
      </c>
      <c r="D510" s="9" t="e">
        <f t="shared" ref="D510:E510" si="203">D511+D515</f>
        <v>#REF!</v>
      </c>
      <c r="E510" s="9" t="e">
        <f t="shared" si="203"/>
        <v>#REF!</v>
      </c>
      <c r="F510" s="2"/>
    </row>
    <row r="511" spans="1:6" ht="25.5" hidden="1" outlineLevel="5" x14ac:dyDescent="0.25">
      <c r="A511" s="17" t="s">
        <v>256</v>
      </c>
      <c r="B511" s="19" t="s">
        <v>548</v>
      </c>
      <c r="C511" s="9" t="e">
        <f>C512+C513+C514</f>
        <v>#REF!</v>
      </c>
      <c r="D511" s="9" t="e">
        <f t="shared" ref="D511:E511" si="204">D512+D513+D514</f>
        <v>#REF!</v>
      </c>
      <c r="E511" s="9" t="e">
        <f t="shared" si="204"/>
        <v>#REF!</v>
      </c>
      <c r="F511" s="2"/>
    </row>
    <row r="512" spans="1:6" ht="51" hidden="1" outlineLevel="6" x14ac:dyDescent="0.25">
      <c r="A512" s="17" t="s">
        <v>256</v>
      </c>
      <c r="B512" s="19" t="s">
        <v>331</v>
      </c>
      <c r="C512" s="9">
        <f>'№ 5-8 ведомственная'!F656</f>
        <v>949</v>
      </c>
      <c r="D512" s="9">
        <f>'№ 5-8 ведомственная'!G656</f>
        <v>1064</v>
      </c>
      <c r="E512" s="9">
        <f>'№ 5-8 ведомственная'!H656</f>
        <v>1064</v>
      </c>
      <c r="F512" s="2"/>
    </row>
    <row r="513" spans="1:6" ht="25.5" hidden="1" outlineLevel="6" x14ac:dyDescent="0.25">
      <c r="A513" s="17" t="s">
        <v>256</v>
      </c>
      <c r="B513" s="19" t="s">
        <v>332</v>
      </c>
      <c r="C513" s="9">
        <f>'№ 5-8 ведомственная'!F657</f>
        <v>675.1</v>
      </c>
      <c r="D513" s="9">
        <f>'№ 5-8 ведомственная'!G657</f>
        <v>463.9</v>
      </c>
      <c r="E513" s="9">
        <f>'№ 5-8 ведомственная'!H657</f>
        <v>463.9</v>
      </c>
      <c r="F513" s="2"/>
    </row>
    <row r="514" spans="1:6" hidden="1" outlineLevel="6" x14ac:dyDescent="0.25">
      <c r="A514" s="17" t="s">
        <v>256</v>
      </c>
      <c r="B514" s="19" t="s">
        <v>333</v>
      </c>
      <c r="C514" s="9" t="e">
        <f>'№ 5-8 ведомственная'!#REF!</f>
        <v>#REF!</v>
      </c>
      <c r="D514" s="9" t="e">
        <f>'№ 5-8 ведомственная'!#REF!</f>
        <v>#REF!</v>
      </c>
      <c r="E514" s="9" t="e">
        <f>'№ 5-8 ведомственная'!#REF!</f>
        <v>#REF!</v>
      </c>
      <c r="F514" s="2"/>
    </row>
    <row r="515" spans="1:6" hidden="1" outlineLevel="5" x14ac:dyDescent="0.25">
      <c r="A515" s="17" t="s">
        <v>256</v>
      </c>
      <c r="B515" s="19" t="s">
        <v>576</v>
      </c>
      <c r="C515" s="9">
        <f>C516</f>
        <v>0</v>
      </c>
      <c r="D515" s="9">
        <f t="shared" ref="D515:E515" si="205">D516</f>
        <v>0</v>
      </c>
      <c r="E515" s="9">
        <f t="shared" si="205"/>
        <v>0</v>
      </c>
      <c r="F515" s="2"/>
    </row>
    <row r="516" spans="1:6" ht="25.5" hidden="1" outlineLevel="6" x14ac:dyDescent="0.25">
      <c r="A516" s="17" t="s">
        <v>256</v>
      </c>
      <c r="B516" s="19" t="s">
        <v>332</v>
      </c>
      <c r="C516" s="9"/>
      <c r="D516" s="9"/>
      <c r="E516" s="9"/>
      <c r="F516" s="2"/>
    </row>
    <row r="517" spans="1:6" outlineLevel="1" collapsed="1" x14ac:dyDescent="0.25">
      <c r="A517" s="17" t="s">
        <v>220</v>
      </c>
      <c r="B517" s="19" t="s">
        <v>323</v>
      </c>
      <c r="C517" s="9">
        <f>'№ 5-8 ведомственная'!F500</f>
        <v>2368.2000000000003</v>
      </c>
      <c r="D517" s="9">
        <f>'№ 5-8 ведомственная'!G500</f>
        <v>2157</v>
      </c>
      <c r="E517" s="9">
        <f>'№ 5-8 ведомственная'!H500</f>
        <v>2157</v>
      </c>
      <c r="F517" s="2"/>
    </row>
    <row r="518" spans="1:6" ht="38.25" hidden="1" outlineLevel="2" x14ac:dyDescent="0.25">
      <c r="A518" s="17" t="s">
        <v>220</v>
      </c>
      <c r="B518" s="19" t="s">
        <v>317</v>
      </c>
      <c r="C518" s="9">
        <f>C519</f>
        <v>2145.9</v>
      </c>
      <c r="D518" s="9">
        <f t="shared" ref="D518:E521" si="206">D519</f>
        <v>2124</v>
      </c>
      <c r="E518" s="9">
        <f t="shared" si="206"/>
        <v>2157</v>
      </c>
      <c r="F518" s="2"/>
    </row>
    <row r="519" spans="1:6" ht="25.5" hidden="1" outlineLevel="3" x14ac:dyDescent="0.25">
      <c r="A519" s="17" t="s">
        <v>220</v>
      </c>
      <c r="B519" s="19" t="s">
        <v>493</v>
      </c>
      <c r="C519" s="9">
        <f>C520</f>
        <v>2145.9</v>
      </c>
      <c r="D519" s="9">
        <f t="shared" si="206"/>
        <v>2124</v>
      </c>
      <c r="E519" s="9">
        <f t="shared" si="206"/>
        <v>2157</v>
      </c>
      <c r="F519" s="2"/>
    </row>
    <row r="520" spans="1:6" ht="25.5" hidden="1" outlineLevel="4" x14ac:dyDescent="0.25">
      <c r="A520" s="17" t="s">
        <v>220</v>
      </c>
      <c r="B520" s="19" t="s">
        <v>494</v>
      </c>
      <c r="C520" s="9">
        <f>C521</f>
        <v>2145.9</v>
      </c>
      <c r="D520" s="9">
        <f t="shared" si="206"/>
        <v>2124</v>
      </c>
      <c r="E520" s="9">
        <f t="shared" si="206"/>
        <v>2157</v>
      </c>
      <c r="F520" s="2"/>
    </row>
    <row r="521" spans="1:6" ht="38.25" hidden="1" outlineLevel="5" x14ac:dyDescent="0.25">
      <c r="A521" s="17" t="s">
        <v>220</v>
      </c>
      <c r="B521" s="19" t="s">
        <v>508</v>
      </c>
      <c r="C521" s="9">
        <f>C522</f>
        <v>2145.9</v>
      </c>
      <c r="D521" s="9">
        <f t="shared" si="206"/>
        <v>2124</v>
      </c>
      <c r="E521" s="9">
        <f t="shared" si="206"/>
        <v>2157</v>
      </c>
      <c r="F521" s="2"/>
    </row>
    <row r="522" spans="1:6" ht="25.5" hidden="1" outlineLevel="6" x14ac:dyDescent="0.25">
      <c r="A522" s="17" t="s">
        <v>220</v>
      </c>
      <c r="B522" s="19" t="s">
        <v>358</v>
      </c>
      <c r="C522" s="9">
        <f>'№ 5-8 ведомственная'!F505</f>
        <v>2145.9</v>
      </c>
      <c r="D522" s="9">
        <f>'№ 5-8 ведомственная'!G505</f>
        <v>2124</v>
      </c>
      <c r="E522" s="9">
        <f>'№ 5-8 ведомственная'!H505</f>
        <v>2157</v>
      </c>
      <c r="F522" s="2"/>
    </row>
    <row r="523" spans="1:6" s="30" customFormat="1" collapsed="1" x14ac:dyDescent="0.25">
      <c r="A523" s="22" t="s">
        <v>165</v>
      </c>
      <c r="B523" s="23" t="s">
        <v>282</v>
      </c>
      <c r="C523" s="8">
        <f t="shared" ref="C523:C528" si="207">C524</f>
        <v>2301.6</v>
      </c>
      <c r="D523" s="8">
        <f t="shared" ref="D523:E528" si="208">D524</f>
        <v>2191.6</v>
      </c>
      <c r="E523" s="8">
        <f t="shared" si="208"/>
        <v>2191.6</v>
      </c>
      <c r="F523" s="4"/>
    </row>
    <row r="524" spans="1:6" outlineLevel="1" x14ac:dyDescent="0.25">
      <c r="A524" s="17" t="s">
        <v>166</v>
      </c>
      <c r="B524" s="19" t="s">
        <v>314</v>
      </c>
      <c r="C524" s="9">
        <f>'№ 5-8 ведомственная'!F348</f>
        <v>2301.6</v>
      </c>
      <c r="D524" s="9">
        <f>'№ 5-8 ведомственная'!G348</f>
        <v>2191.6</v>
      </c>
      <c r="E524" s="9">
        <f>'№ 5-8 ведомственная'!H348</f>
        <v>2191.6</v>
      </c>
      <c r="F524" s="2"/>
    </row>
    <row r="525" spans="1:6" ht="51" hidden="1" outlineLevel="2" x14ac:dyDescent="0.25">
      <c r="A525" s="17" t="s">
        <v>166</v>
      </c>
      <c r="B525" s="19" t="s">
        <v>288</v>
      </c>
      <c r="C525" s="9">
        <f t="shared" si="207"/>
        <v>1235.5999999999999</v>
      </c>
      <c r="D525" s="9">
        <f t="shared" si="208"/>
        <v>1235.5999999999999</v>
      </c>
      <c r="E525" s="9">
        <f t="shared" si="208"/>
        <v>1235.5999999999999</v>
      </c>
      <c r="F525" s="2"/>
    </row>
    <row r="526" spans="1:6" ht="25.5" hidden="1" outlineLevel="3" x14ac:dyDescent="0.25">
      <c r="A526" s="17" t="s">
        <v>166</v>
      </c>
      <c r="B526" s="19" t="s">
        <v>467</v>
      </c>
      <c r="C526" s="9">
        <f t="shared" si="207"/>
        <v>1235.5999999999999</v>
      </c>
      <c r="D526" s="9">
        <f t="shared" si="208"/>
        <v>1235.5999999999999</v>
      </c>
      <c r="E526" s="9">
        <f t="shared" si="208"/>
        <v>1235.5999999999999</v>
      </c>
      <c r="F526" s="2"/>
    </row>
    <row r="527" spans="1:6" hidden="1" outlineLevel="4" x14ac:dyDescent="0.25">
      <c r="A527" s="17" t="s">
        <v>166</v>
      </c>
      <c r="B527" s="19" t="s">
        <v>565</v>
      </c>
      <c r="C527" s="9">
        <f t="shared" si="207"/>
        <v>1235.5999999999999</v>
      </c>
      <c r="D527" s="9">
        <f t="shared" si="208"/>
        <v>1235.5999999999999</v>
      </c>
      <c r="E527" s="9">
        <f t="shared" si="208"/>
        <v>1235.5999999999999</v>
      </c>
      <c r="F527" s="2"/>
    </row>
    <row r="528" spans="1:6" hidden="1" outlineLevel="5" x14ac:dyDescent="0.25">
      <c r="A528" s="17" t="s">
        <v>166</v>
      </c>
      <c r="B528" s="19" t="s">
        <v>468</v>
      </c>
      <c r="C528" s="9">
        <f t="shared" si="207"/>
        <v>1235.5999999999999</v>
      </c>
      <c r="D528" s="9">
        <f t="shared" si="208"/>
        <v>1235.5999999999999</v>
      </c>
      <c r="E528" s="9">
        <f t="shared" si="208"/>
        <v>1235.5999999999999</v>
      </c>
      <c r="F528" s="2"/>
    </row>
    <row r="529" spans="1:6" ht="25.5" hidden="1" outlineLevel="6" x14ac:dyDescent="0.25">
      <c r="A529" s="17" t="s">
        <v>166</v>
      </c>
      <c r="B529" s="19" t="s">
        <v>358</v>
      </c>
      <c r="C529" s="9">
        <f>'№ 5-8 ведомственная'!F355</f>
        <v>1235.5999999999999</v>
      </c>
      <c r="D529" s="9">
        <f>'№ 5-8 ведомственная'!G355</f>
        <v>1235.5999999999999</v>
      </c>
      <c r="E529" s="9">
        <f>'№ 5-8 ведомственная'!H355</f>
        <v>1235.5999999999999</v>
      </c>
      <c r="F529" s="2"/>
    </row>
    <row r="530" spans="1:6" hidden="1" outlineLevel="2" x14ac:dyDescent="0.25">
      <c r="A530" s="39" t="s">
        <v>9</v>
      </c>
      <c r="B530" s="40" t="s">
        <v>286</v>
      </c>
      <c r="C530" s="41">
        <f>C531</f>
        <v>0</v>
      </c>
      <c r="D530" s="41">
        <f t="shared" ref="D530:E532" si="209">D531</f>
        <v>0</v>
      </c>
      <c r="E530" s="41">
        <f t="shared" si="209"/>
        <v>0</v>
      </c>
      <c r="F530" s="2"/>
    </row>
    <row r="531" spans="1:6" ht="25.5" hidden="1" outlineLevel="3" x14ac:dyDescent="0.25">
      <c r="A531" s="39" t="s">
        <v>9</v>
      </c>
      <c r="B531" s="40" t="s">
        <v>334</v>
      </c>
      <c r="C531" s="41">
        <f>C532</f>
        <v>0</v>
      </c>
      <c r="D531" s="41">
        <f t="shared" si="209"/>
        <v>0</v>
      </c>
      <c r="E531" s="41">
        <f t="shared" si="209"/>
        <v>0</v>
      </c>
      <c r="F531" s="2"/>
    </row>
    <row r="532" spans="1:6" ht="25.5" hidden="1" outlineLevel="5" x14ac:dyDescent="0.25">
      <c r="A532" s="39" t="s">
        <v>9</v>
      </c>
      <c r="B532" s="40" t="s">
        <v>335</v>
      </c>
      <c r="C532" s="41">
        <f>C533</f>
        <v>0</v>
      </c>
      <c r="D532" s="41">
        <f t="shared" si="209"/>
        <v>0</v>
      </c>
      <c r="E532" s="41">
        <f t="shared" si="209"/>
        <v>0</v>
      </c>
      <c r="F532" s="2"/>
    </row>
    <row r="533" spans="1:6" hidden="1" outlineLevel="6" x14ac:dyDescent="0.25">
      <c r="A533" s="39" t="s">
        <v>9</v>
      </c>
      <c r="B533" s="40" t="s">
        <v>336</v>
      </c>
      <c r="C533" s="41"/>
      <c r="D533" s="41"/>
      <c r="E533" s="41"/>
      <c r="F533" s="2"/>
    </row>
    <row r="534" spans="1:6" ht="12.75" customHeight="1" collapsed="1" x14ac:dyDescent="0.25">
      <c r="B534" s="38"/>
      <c r="C534" s="10"/>
      <c r="D534" s="10"/>
      <c r="E534" s="14" t="s">
        <v>779</v>
      </c>
      <c r="F534" s="2"/>
    </row>
    <row r="535" spans="1:6" ht="12.75" customHeight="1" x14ac:dyDescent="0.25">
      <c r="A535" s="27"/>
      <c r="B535" s="27"/>
      <c r="C535" s="5"/>
      <c r="D535" s="5"/>
      <c r="E535" s="5"/>
      <c r="F535" s="2"/>
    </row>
    <row r="536" spans="1:6" ht="15.2" customHeight="1" x14ac:dyDescent="0.25">
      <c r="B536" s="118"/>
      <c r="C536" s="119"/>
      <c r="D536" s="119"/>
      <c r="E536" s="119"/>
      <c r="F536" s="2"/>
    </row>
  </sheetData>
  <mergeCells count="16">
    <mergeCell ref="C1:E1"/>
    <mergeCell ref="C2:E2"/>
    <mergeCell ref="C3:E3"/>
    <mergeCell ref="B14:E14"/>
    <mergeCell ref="B536:E536"/>
    <mergeCell ref="C5:E5"/>
    <mergeCell ref="C6:E6"/>
    <mergeCell ref="C7:E7"/>
    <mergeCell ref="A11:E12"/>
    <mergeCell ref="B13:E13"/>
    <mergeCell ref="C8:E8"/>
    <mergeCell ref="C9:E9"/>
    <mergeCell ref="C10:E10"/>
    <mergeCell ref="A15:A16"/>
    <mergeCell ref="B15:B16"/>
    <mergeCell ref="C15:E15"/>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45"/>
  <sheetViews>
    <sheetView showGridLines="0" zoomScale="120" zoomScaleNormal="120" zoomScaleSheetLayoutView="100" workbookViewId="0">
      <selection activeCell="H8" sqref="H8"/>
    </sheetView>
  </sheetViews>
  <sheetFormatPr defaultColWidth="9.140625" defaultRowHeight="15" outlineLevelRow="6" x14ac:dyDescent="0.25"/>
  <cols>
    <col min="1" max="1" width="7.7109375" style="24" customWidth="1"/>
    <col min="2" max="2" width="10.7109375" style="51" customWidth="1"/>
    <col min="3" max="3" width="7.7109375" style="24" customWidth="1"/>
    <col min="4" max="4" width="53.85546875" style="24" customWidth="1"/>
    <col min="5" max="5" width="11.7109375" style="106" customWidth="1"/>
    <col min="6" max="6" width="12.140625" style="106" customWidth="1"/>
    <col min="7" max="7" width="13.140625" style="106" customWidth="1"/>
    <col min="8" max="8" width="9.140625" style="80" customWidth="1"/>
    <col min="9" max="16384" width="9.140625" style="25"/>
  </cols>
  <sheetData>
    <row r="1" spans="1:8" x14ac:dyDescent="0.25">
      <c r="E1" s="120" t="s">
        <v>777</v>
      </c>
      <c r="F1" s="130"/>
      <c r="G1" s="130"/>
    </row>
    <row r="2" spans="1:8" x14ac:dyDescent="0.25">
      <c r="E2" s="114" t="s">
        <v>781</v>
      </c>
      <c r="F2" s="115"/>
      <c r="G2" s="115"/>
    </row>
    <row r="3" spans="1:8" x14ac:dyDescent="0.25">
      <c r="E3" s="114" t="s">
        <v>832</v>
      </c>
      <c r="F3" s="115"/>
      <c r="G3" s="115"/>
    </row>
    <row r="5" spans="1:8" x14ac:dyDescent="0.25">
      <c r="B5" s="24"/>
      <c r="C5" s="80"/>
      <c r="D5" s="111"/>
      <c r="E5" s="120" t="s">
        <v>782</v>
      </c>
      <c r="F5" s="120"/>
      <c r="G5" s="120"/>
    </row>
    <row r="6" spans="1:8" x14ac:dyDescent="0.25">
      <c r="B6" s="24"/>
      <c r="C6" s="80"/>
      <c r="D6" s="111"/>
      <c r="E6" s="114" t="s">
        <v>557</v>
      </c>
      <c r="F6" s="114"/>
      <c r="G6" s="114"/>
    </row>
    <row r="7" spans="1:8" x14ac:dyDescent="0.25">
      <c r="B7" s="24"/>
      <c r="C7" s="80"/>
      <c r="D7" s="111"/>
      <c r="E7" s="114" t="s">
        <v>800</v>
      </c>
      <c r="F7" s="114"/>
      <c r="G7" s="114"/>
    </row>
    <row r="8" spans="1:8" ht="15.75" customHeight="1" x14ac:dyDescent="0.25">
      <c r="D8" s="107"/>
      <c r="E8" s="131" t="s">
        <v>703</v>
      </c>
      <c r="F8" s="115"/>
      <c r="G8" s="115"/>
      <c r="H8" s="79"/>
    </row>
    <row r="9" spans="1:8" ht="15.75" customHeight="1" x14ac:dyDescent="0.25">
      <c r="D9" s="107"/>
      <c r="E9" s="131" t="s">
        <v>704</v>
      </c>
      <c r="F9" s="115"/>
      <c r="G9" s="115"/>
      <c r="H9" s="79"/>
    </row>
    <row r="10" spans="1:8" ht="15.75" customHeight="1" x14ac:dyDescent="0.25">
      <c r="D10" s="107"/>
      <c r="E10" s="131" t="s">
        <v>706</v>
      </c>
      <c r="F10" s="115"/>
      <c r="G10" s="115"/>
      <c r="H10" s="79"/>
    </row>
    <row r="11" spans="1:8" ht="15.75" customHeight="1" x14ac:dyDescent="0.25">
      <c r="A11" s="121" t="s">
        <v>693</v>
      </c>
      <c r="B11" s="121"/>
      <c r="C11" s="121"/>
      <c r="D11" s="121"/>
      <c r="E11" s="121"/>
      <c r="F11" s="121"/>
      <c r="G11" s="121"/>
      <c r="H11" s="79"/>
    </row>
    <row r="12" spans="1:8" ht="72.75" customHeight="1" x14ac:dyDescent="0.25">
      <c r="A12" s="121"/>
      <c r="B12" s="121"/>
      <c r="C12" s="121"/>
      <c r="D12" s="121"/>
      <c r="E12" s="121"/>
      <c r="F12" s="121"/>
      <c r="G12" s="121"/>
      <c r="H12" s="79"/>
    </row>
    <row r="13" spans="1:8" ht="15.75" customHeight="1" x14ac:dyDescent="0.25">
      <c r="D13" s="122"/>
      <c r="E13" s="123"/>
      <c r="F13" s="123"/>
      <c r="G13" s="123"/>
      <c r="H13" s="79"/>
    </row>
    <row r="14" spans="1:8" ht="12" customHeight="1" x14ac:dyDescent="0.25">
      <c r="D14" s="116"/>
      <c r="E14" s="117"/>
      <c r="F14" s="117"/>
      <c r="G14" s="117"/>
      <c r="H14" s="79"/>
    </row>
    <row r="15" spans="1:8" ht="18" customHeight="1" x14ac:dyDescent="0.25">
      <c r="A15" s="124" t="s">
        <v>551</v>
      </c>
      <c r="B15" s="129" t="s">
        <v>552</v>
      </c>
      <c r="C15" s="124" t="s">
        <v>553</v>
      </c>
      <c r="D15" s="124" t="s">
        <v>554</v>
      </c>
      <c r="E15" s="126" t="s">
        <v>555</v>
      </c>
      <c r="F15" s="127"/>
      <c r="G15" s="128"/>
      <c r="H15" s="79"/>
    </row>
    <row r="16" spans="1:8" ht="42.75" customHeight="1" x14ac:dyDescent="0.25">
      <c r="A16" s="125"/>
      <c r="B16" s="125"/>
      <c r="C16" s="125"/>
      <c r="D16" s="125"/>
      <c r="E16" s="75" t="s">
        <v>694</v>
      </c>
      <c r="F16" s="11" t="s">
        <v>707</v>
      </c>
      <c r="G16" s="11" t="s">
        <v>696</v>
      </c>
      <c r="H16" s="79"/>
    </row>
    <row r="17" spans="1:9" ht="15.75" customHeight="1" x14ac:dyDescent="0.25">
      <c r="A17" s="69">
        <v>1</v>
      </c>
      <c r="B17" s="70">
        <v>2</v>
      </c>
      <c r="C17" s="69">
        <v>3</v>
      </c>
      <c r="D17" s="69">
        <v>4</v>
      </c>
      <c r="E17" s="6">
        <v>5</v>
      </c>
      <c r="F17" s="6">
        <v>6</v>
      </c>
      <c r="G17" s="6">
        <v>7</v>
      </c>
      <c r="H17" s="79"/>
    </row>
    <row r="18" spans="1:9" s="30" customFormat="1" ht="15.75" customHeight="1" x14ac:dyDescent="0.25">
      <c r="A18" s="28"/>
      <c r="B18" s="52"/>
      <c r="C18" s="28"/>
      <c r="D18" s="29" t="s">
        <v>566</v>
      </c>
      <c r="E18" s="7">
        <f>E19+E104+E152+E214+E324+E475+E522+E580+E631</f>
        <v>733074.3</v>
      </c>
      <c r="F18" s="7">
        <f>F19+F104+F152+F214+F324+F475+F522+F580+F631</f>
        <v>588483</v>
      </c>
      <c r="G18" s="7">
        <f>G19+G104+G152+G214+G324+G475+G522+G580+G631</f>
        <v>560096</v>
      </c>
      <c r="H18" s="87"/>
      <c r="I18" s="16"/>
    </row>
    <row r="19" spans="1:9" s="30" customFormat="1" x14ac:dyDescent="0.25">
      <c r="A19" s="22" t="s">
        <v>1</v>
      </c>
      <c r="B19" s="50"/>
      <c r="C19" s="22"/>
      <c r="D19" s="23" t="s">
        <v>276</v>
      </c>
      <c r="E19" s="8">
        <f>E20+E26+E40+E46+E62+E67+E56</f>
        <v>55149.8</v>
      </c>
      <c r="F19" s="8">
        <f t="shared" ref="F19:G19" si="0">F20+F26+F40+F46+F62+F67+F56</f>
        <v>49613</v>
      </c>
      <c r="G19" s="8">
        <f t="shared" si="0"/>
        <v>49489.2</v>
      </c>
      <c r="H19" s="88"/>
    </row>
    <row r="20" spans="1:9" ht="25.5" outlineLevel="1" x14ac:dyDescent="0.25">
      <c r="A20" s="17" t="s">
        <v>12</v>
      </c>
      <c r="B20" s="18"/>
      <c r="C20" s="17"/>
      <c r="D20" s="19" t="s">
        <v>287</v>
      </c>
      <c r="E20" s="9">
        <f>E21</f>
        <v>2856.3</v>
      </c>
      <c r="F20" s="9">
        <f t="shared" ref="F20:G20" si="1">F21</f>
        <v>1701.5</v>
      </c>
      <c r="G20" s="9">
        <f t="shared" si="1"/>
        <v>1701.5</v>
      </c>
      <c r="H20" s="79"/>
    </row>
    <row r="21" spans="1:9" ht="51" outlineLevel="2" x14ac:dyDescent="0.25">
      <c r="A21" s="17" t="s">
        <v>12</v>
      </c>
      <c r="B21" s="18" t="s">
        <v>13</v>
      </c>
      <c r="C21" s="17"/>
      <c r="D21" s="19" t="s">
        <v>288</v>
      </c>
      <c r="E21" s="9">
        <f>E22</f>
        <v>2856.3</v>
      </c>
      <c r="F21" s="9">
        <f t="shared" ref="F21:G21" si="2">F22</f>
        <v>1701.5</v>
      </c>
      <c r="G21" s="9">
        <f t="shared" si="2"/>
        <v>1701.5</v>
      </c>
      <c r="H21" s="79"/>
      <c r="I21" s="31"/>
    </row>
    <row r="22" spans="1:9" ht="25.5" outlineLevel="3" x14ac:dyDescent="0.25">
      <c r="A22" s="17" t="s">
        <v>12</v>
      </c>
      <c r="B22" s="18" t="s">
        <v>14</v>
      </c>
      <c r="C22" s="17"/>
      <c r="D22" s="19" t="s">
        <v>337</v>
      </c>
      <c r="E22" s="9">
        <f>E23</f>
        <v>2856.3</v>
      </c>
      <c r="F22" s="9">
        <f t="shared" ref="F22:G22" si="3">F23</f>
        <v>1701.5</v>
      </c>
      <c r="G22" s="9">
        <f t="shared" si="3"/>
        <v>1701.5</v>
      </c>
      <c r="H22" s="79"/>
    </row>
    <row r="23" spans="1:9" ht="25.5" outlineLevel="4" x14ac:dyDescent="0.25">
      <c r="A23" s="17" t="s">
        <v>12</v>
      </c>
      <c r="B23" s="18" t="s">
        <v>15</v>
      </c>
      <c r="C23" s="17"/>
      <c r="D23" s="19" t="s">
        <v>338</v>
      </c>
      <c r="E23" s="9">
        <f>E24</f>
        <v>2856.3</v>
      </c>
      <c r="F23" s="9">
        <f t="shared" ref="F23:G23" si="4">F24</f>
        <v>1701.5</v>
      </c>
      <c r="G23" s="9">
        <f t="shared" si="4"/>
        <v>1701.5</v>
      </c>
      <c r="H23" s="79"/>
    </row>
    <row r="24" spans="1:9" outlineLevel="5" x14ac:dyDescent="0.25">
      <c r="A24" s="17" t="s">
        <v>12</v>
      </c>
      <c r="B24" s="18" t="s">
        <v>16</v>
      </c>
      <c r="C24" s="17"/>
      <c r="D24" s="19" t="s">
        <v>339</v>
      </c>
      <c r="E24" s="9">
        <f>E25</f>
        <v>2856.3</v>
      </c>
      <c r="F24" s="9">
        <f t="shared" ref="F24:G24" si="5">F25</f>
        <v>1701.5</v>
      </c>
      <c r="G24" s="9">
        <f t="shared" si="5"/>
        <v>1701.5</v>
      </c>
      <c r="H24" s="79"/>
    </row>
    <row r="25" spans="1:9" ht="51" outlineLevel="6" x14ac:dyDescent="0.25">
      <c r="A25" s="17" t="s">
        <v>12</v>
      </c>
      <c r="B25" s="18" t="s">
        <v>16</v>
      </c>
      <c r="C25" s="17" t="s">
        <v>6</v>
      </c>
      <c r="D25" s="19" t="s">
        <v>331</v>
      </c>
      <c r="E25" s="9">
        <f>'№ 5-8 ведомственная'!F34</f>
        <v>2856.3</v>
      </c>
      <c r="F25" s="9">
        <f>'№ 5-8 ведомственная'!G34</f>
        <v>1701.5</v>
      </c>
      <c r="G25" s="9">
        <f>'№ 5-8 ведомственная'!H34</f>
        <v>1701.5</v>
      </c>
      <c r="H25" s="79"/>
    </row>
    <row r="26" spans="1:9" ht="38.25" outlineLevel="1" x14ac:dyDescent="0.25">
      <c r="A26" s="17" t="s">
        <v>17</v>
      </c>
      <c r="B26" s="18"/>
      <c r="C26" s="17"/>
      <c r="D26" s="19" t="s">
        <v>289</v>
      </c>
      <c r="E26" s="9">
        <f>E27</f>
        <v>36755.1</v>
      </c>
      <c r="F26" s="9">
        <f t="shared" ref="F26:G26" si="6">F27</f>
        <v>35487.300000000003</v>
      </c>
      <c r="G26" s="9">
        <f t="shared" si="6"/>
        <v>35490.6</v>
      </c>
      <c r="H26" s="79"/>
    </row>
    <row r="27" spans="1:9" ht="51" outlineLevel="2" x14ac:dyDescent="0.25">
      <c r="A27" s="17" t="s">
        <v>17</v>
      </c>
      <c r="B27" s="18" t="s">
        <v>13</v>
      </c>
      <c r="C27" s="17"/>
      <c r="D27" s="19" t="s">
        <v>288</v>
      </c>
      <c r="E27" s="9">
        <f>E28+E33</f>
        <v>36755.1</v>
      </c>
      <c r="F27" s="9">
        <f t="shared" ref="F27:G27" si="7">F28+F33</f>
        <v>35487.300000000003</v>
      </c>
      <c r="G27" s="9">
        <f t="shared" si="7"/>
        <v>35490.6</v>
      </c>
      <c r="H27" s="79"/>
    </row>
    <row r="28" spans="1:9" ht="51" outlineLevel="3" x14ac:dyDescent="0.25">
      <c r="A28" s="17" t="s">
        <v>17</v>
      </c>
      <c r="B28" s="18" t="s">
        <v>18</v>
      </c>
      <c r="C28" s="17"/>
      <c r="D28" s="19" t="s">
        <v>340</v>
      </c>
      <c r="E28" s="9">
        <f>E29</f>
        <v>338.20000000000005</v>
      </c>
      <c r="F28" s="9">
        <f t="shared" ref="F28:G29" si="8">F29</f>
        <v>341.40000000000003</v>
      </c>
      <c r="G28" s="9">
        <f t="shared" si="8"/>
        <v>344.70000000000005</v>
      </c>
      <c r="H28" s="79"/>
    </row>
    <row r="29" spans="1:9" ht="63.75" outlineLevel="4" x14ac:dyDescent="0.25">
      <c r="A29" s="17" t="s">
        <v>17</v>
      </c>
      <c r="B29" s="18" t="s">
        <v>19</v>
      </c>
      <c r="C29" s="17"/>
      <c r="D29" s="19" t="s">
        <v>341</v>
      </c>
      <c r="E29" s="9">
        <f>E30</f>
        <v>338.20000000000005</v>
      </c>
      <c r="F29" s="9">
        <f t="shared" si="8"/>
        <v>341.40000000000003</v>
      </c>
      <c r="G29" s="9">
        <f t="shared" si="8"/>
        <v>344.70000000000005</v>
      </c>
      <c r="H29" s="79"/>
    </row>
    <row r="30" spans="1:9" ht="38.25" outlineLevel="5" x14ac:dyDescent="0.25">
      <c r="A30" s="17" t="s">
        <v>17</v>
      </c>
      <c r="B30" s="18" t="s">
        <v>20</v>
      </c>
      <c r="C30" s="17"/>
      <c r="D30" s="19" t="s">
        <v>342</v>
      </c>
      <c r="E30" s="9">
        <f>E31+E32</f>
        <v>338.20000000000005</v>
      </c>
      <c r="F30" s="9">
        <f t="shared" ref="F30:G30" si="9">F31+F32</f>
        <v>341.40000000000003</v>
      </c>
      <c r="G30" s="9">
        <f t="shared" si="9"/>
        <v>344.70000000000005</v>
      </c>
      <c r="H30" s="79"/>
    </row>
    <row r="31" spans="1:9" ht="51" outlineLevel="6" x14ac:dyDescent="0.25">
      <c r="A31" s="17" t="s">
        <v>17</v>
      </c>
      <c r="B31" s="18" t="s">
        <v>20</v>
      </c>
      <c r="C31" s="17" t="s">
        <v>6</v>
      </c>
      <c r="D31" s="19" t="s">
        <v>331</v>
      </c>
      <c r="E31" s="9">
        <f>'№ 5-8 ведомственная'!F40</f>
        <v>284.60000000000002</v>
      </c>
      <c r="F31" s="9">
        <f>'№ 5-8 ведомственная'!G40</f>
        <v>284.60000000000002</v>
      </c>
      <c r="G31" s="9">
        <f>'№ 5-8 ведомственная'!H40</f>
        <v>284.60000000000002</v>
      </c>
      <c r="H31" s="79"/>
    </row>
    <row r="32" spans="1:9" ht="25.5" outlineLevel="6" x14ac:dyDescent="0.25">
      <c r="A32" s="17" t="s">
        <v>17</v>
      </c>
      <c r="B32" s="18" t="s">
        <v>20</v>
      </c>
      <c r="C32" s="17" t="s">
        <v>7</v>
      </c>
      <c r="D32" s="19" t="s">
        <v>332</v>
      </c>
      <c r="E32" s="9">
        <f>'№ 5-8 ведомственная'!F41</f>
        <v>53.6</v>
      </c>
      <c r="F32" s="9">
        <f>'№ 5-8 ведомственная'!G41</f>
        <v>56.8</v>
      </c>
      <c r="G32" s="9">
        <f>'№ 5-8 ведомственная'!H41</f>
        <v>60.1</v>
      </c>
      <c r="H32" s="79"/>
    </row>
    <row r="33" spans="1:8" ht="25.5" outlineLevel="3" x14ac:dyDescent="0.25">
      <c r="A33" s="17" t="s">
        <v>17</v>
      </c>
      <c r="B33" s="18" t="s">
        <v>14</v>
      </c>
      <c r="C33" s="17"/>
      <c r="D33" s="19" t="s">
        <v>337</v>
      </c>
      <c r="E33" s="9">
        <f>E34</f>
        <v>36416.9</v>
      </c>
      <c r="F33" s="9">
        <f t="shared" ref="F33:G34" si="10">F34</f>
        <v>35145.9</v>
      </c>
      <c r="G33" s="9">
        <f t="shared" si="10"/>
        <v>35145.9</v>
      </c>
      <c r="H33" s="79"/>
    </row>
    <row r="34" spans="1:8" ht="25.5" outlineLevel="4" x14ac:dyDescent="0.25">
      <c r="A34" s="17" t="s">
        <v>17</v>
      </c>
      <c r="B34" s="18" t="s">
        <v>15</v>
      </c>
      <c r="C34" s="17"/>
      <c r="D34" s="19" t="s">
        <v>338</v>
      </c>
      <c r="E34" s="9">
        <f>E35</f>
        <v>36416.9</v>
      </c>
      <c r="F34" s="9">
        <f t="shared" si="10"/>
        <v>35145.9</v>
      </c>
      <c r="G34" s="9">
        <f t="shared" si="10"/>
        <v>35145.9</v>
      </c>
      <c r="H34" s="79"/>
    </row>
    <row r="35" spans="1:8" ht="51" outlineLevel="5" x14ac:dyDescent="0.25">
      <c r="A35" s="17" t="s">
        <v>17</v>
      </c>
      <c r="B35" s="18" t="s">
        <v>22</v>
      </c>
      <c r="C35" s="17"/>
      <c r="D35" s="19" t="s">
        <v>344</v>
      </c>
      <c r="E35" s="9">
        <f>E36+E37+E39+E38</f>
        <v>36416.9</v>
      </c>
      <c r="F35" s="9">
        <f t="shared" ref="F35:G35" si="11">F36+F37+F39+F38</f>
        <v>35145.9</v>
      </c>
      <c r="G35" s="9">
        <f t="shared" si="11"/>
        <v>35145.9</v>
      </c>
      <c r="H35" s="79"/>
    </row>
    <row r="36" spans="1:8" ht="51" outlineLevel="6" x14ac:dyDescent="0.25">
      <c r="A36" s="17" t="s">
        <v>17</v>
      </c>
      <c r="B36" s="18" t="s">
        <v>22</v>
      </c>
      <c r="C36" s="17" t="s">
        <v>6</v>
      </c>
      <c r="D36" s="19" t="s">
        <v>331</v>
      </c>
      <c r="E36" s="9">
        <f>'№ 5-8 ведомственная'!F45</f>
        <v>27592.400000000001</v>
      </c>
      <c r="F36" s="9">
        <f>'№ 5-8 ведомственная'!G45</f>
        <v>27032</v>
      </c>
      <c r="G36" s="9">
        <f>'№ 5-8 ведомственная'!H45</f>
        <v>27032</v>
      </c>
      <c r="H36" s="79"/>
    </row>
    <row r="37" spans="1:8" ht="25.5" outlineLevel="6" x14ac:dyDescent="0.25">
      <c r="A37" s="17" t="s">
        <v>17</v>
      </c>
      <c r="B37" s="18" t="s">
        <v>22</v>
      </c>
      <c r="C37" s="17" t="s">
        <v>7</v>
      </c>
      <c r="D37" s="19" t="s">
        <v>332</v>
      </c>
      <c r="E37" s="9">
        <f>'№ 5-8 ведомственная'!F46</f>
        <v>7749.9</v>
      </c>
      <c r="F37" s="9">
        <f>'№ 5-8 ведомственная'!G46</f>
        <v>7908.9</v>
      </c>
      <c r="G37" s="9">
        <f>'№ 5-8 ведомственная'!H46</f>
        <v>7908.9</v>
      </c>
      <c r="H37" s="79"/>
    </row>
    <row r="38" spans="1:8" outlineLevel="6" x14ac:dyDescent="0.25">
      <c r="A38" s="18" t="s">
        <v>17</v>
      </c>
      <c r="B38" s="18" t="s">
        <v>22</v>
      </c>
      <c r="C38" s="17">
        <v>300</v>
      </c>
      <c r="D38" s="19" t="s">
        <v>343</v>
      </c>
      <c r="E38" s="9">
        <f>'№ 5-8 ведомственная'!F47</f>
        <v>25.6</v>
      </c>
      <c r="F38" s="9">
        <f>'№ 5-8 ведомственная'!G47</f>
        <v>0</v>
      </c>
      <c r="G38" s="9">
        <f>'№ 5-8 ведомственная'!H47</f>
        <v>0</v>
      </c>
      <c r="H38" s="79"/>
    </row>
    <row r="39" spans="1:8" outlineLevel="6" x14ac:dyDescent="0.25">
      <c r="A39" s="17" t="s">
        <v>17</v>
      </c>
      <c r="B39" s="18" t="s">
        <v>22</v>
      </c>
      <c r="C39" s="17" t="s">
        <v>8</v>
      </c>
      <c r="D39" s="19" t="s">
        <v>333</v>
      </c>
      <c r="E39" s="9">
        <f>'№ 5-8 ведомственная'!F48</f>
        <v>1049</v>
      </c>
      <c r="F39" s="9">
        <f>'№ 5-8 ведомственная'!G48</f>
        <v>205</v>
      </c>
      <c r="G39" s="9">
        <f>'№ 5-8 ведомственная'!H48</f>
        <v>205</v>
      </c>
      <c r="H39" s="79"/>
    </row>
    <row r="40" spans="1:8" outlineLevel="1" x14ac:dyDescent="0.25">
      <c r="A40" s="17" t="s">
        <v>23</v>
      </c>
      <c r="B40" s="18"/>
      <c r="C40" s="17"/>
      <c r="D40" s="19" t="s">
        <v>290</v>
      </c>
      <c r="E40" s="9">
        <f>E41</f>
        <v>23.2</v>
      </c>
      <c r="F40" s="9">
        <f t="shared" ref="F40:G44" si="12">F41</f>
        <v>140.19999999999999</v>
      </c>
      <c r="G40" s="9">
        <f t="shared" si="12"/>
        <v>11.2</v>
      </c>
      <c r="H40" s="79"/>
    </row>
    <row r="41" spans="1:8" ht="51" outlineLevel="2" x14ac:dyDescent="0.25">
      <c r="A41" s="17" t="s">
        <v>23</v>
      </c>
      <c r="B41" s="18" t="s">
        <v>13</v>
      </c>
      <c r="C41" s="17"/>
      <c r="D41" s="19" t="s">
        <v>288</v>
      </c>
      <c r="E41" s="9">
        <f>E42</f>
        <v>23.2</v>
      </c>
      <c r="F41" s="9">
        <f t="shared" si="12"/>
        <v>140.19999999999999</v>
      </c>
      <c r="G41" s="9">
        <f t="shared" si="12"/>
        <v>11.2</v>
      </c>
      <c r="H41" s="79"/>
    </row>
    <row r="42" spans="1:8" ht="51" outlineLevel="3" x14ac:dyDescent="0.25">
      <c r="A42" s="17" t="s">
        <v>23</v>
      </c>
      <c r="B42" s="18" t="s">
        <v>18</v>
      </c>
      <c r="C42" s="17"/>
      <c r="D42" s="19" t="s">
        <v>340</v>
      </c>
      <c r="E42" s="9">
        <f>E43</f>
        <v>23.2</v>
      </c>
      <c r="F42" s="9">
        <f t="shared" si="12"/>
        <v>140.19999999999999</v>
      </c>
      <c r="G42" s="9">
        <f t="shared" si="12"/>
        <v>11.2</v>
      </c>
      <c r="H42" s="79"/>
    </row>
    <row r="43" spans="1:8" ht="63.75" outlineLevel="4" x14ac:dyDescent="0.25">
      <c r="A43" s="17" t="s">
        <v>23</v>
      </c>
      <c r="B43" s="18" t="s">
        <v>19</v>
      </c>
      <c r="C43" s="17"/>
      <c r="D43" s="19" t="s">
        <v>341</v>
      </c>
      <c r="E43" s="9">
        <f>E44</f>
        <v>23.2</v>
      </c>
      <c r="F43" s="9">
        <f t="shared" si="12"/>
        <v>140.19999999999999</v>
      </c>
      <c r="G43" s="9">
        <f t="shared" si="12"/>
        <v>11.2</v>
      </c>
      <c r="H43" s="79"/>
    </row>
    <row r="44" spans="1:8" ht="51" outlineLevel="5" x14ac:dyDescent="0.25">
      <c r="A44" s="17" t="s">
        <v>23</v>
      </c>
      <c r="B44" s="18" t="s">
        <v>24</v>
      </c>
      <c r="C44" s="17"/>
      <c r="D44" s="19" t="s">
        <v>662</v>
      </c>
      <c r="E44" s="9">
        <f>E45</f>
        <v>23.2</v>
      </c>
      <c r="F44" s="9">
        <f t="shared" si="12"/>
        <v>140.19999999999999</v>
      </c>
      <c r="G44" s="9">
        <f t="shared" si="12"/>
        <v>11.2</v>
      </c>
      <c r="H44" s="79"/>
    </row>
    <row r="45" spans="1:8" ht="25.5" outlineLevel="6" x14ac:dyDescent="0.25">
      <c r="A45" s="17" t="s">
        <v>23</v>
      </c>
      <c r="B45" s="18" t="s">
        <v>24</v>
      </c>
      <c r="C45" s="17" t="s">
        <v>7</v>
      </c>
      <c r="D45" s="19" t="s">
        <v>332</v>
      </c>
      <c r="E45" s="9">
        <f>'№ 5-8 ведомственная'!F54</f>
        <v>23.2</v>
      </c>
      <c r="F45" s="9">
        <f>'№ 5-8 ведомственная'!G54</f>
        <v>140.19999999999999</v>
      </c>
      <c r="G45" s="9">
        <f>'№ 5-8 ведомственная'!H54</f>
        <v>11.2</v>
      </c>
      <c r="H45" s="79"/>
    </row>
    <row r="46" spans="1:8" ht="38.25" outlineLevel="1" x14ac:dyDescent="0.25">
      <c r="A46" s="17" t="s">
        <v>2</v>
      </c>
      <c r="B46" s="18"/>
      <c r="C46" s="17"/>
      <c r="D46" s="19" t="s">
        <v>285</v>
      </c>
      <c r="E46" s="9">
        <f>E47</f>
        <v>9420.3000000000011</v>
      </c>
      <c r="F46" s="9">
        <f t="shared" ref="F46:G47" si="13">F47</f>
        <v>9233.2000000000007</v>
      </c>
      <c r="G46" s="9">
        <f t="shared" si="13"/>
        <v>9233.2000000000007</v>
      </c>
      <c r="H46" s="79"/>
    </row>
    <row r="47" spans="1:8" outlineLevel="2" x14ac:dyDescent="0.25">
      <c r="A47" s="17" t="s">
        <v>2</v>
      </c>
      <c r="B47" s="18" t="s">
        <v>3</v>
      </c>
      <c r="C47" s="17"/>
      <c r="D47" s="19" t="s">
        <v>286</v>
      </c>
      <c r="E47" s="9">
        <f>E48</f>
        <v>9420.3000000000011</v>
      </c>
      <c r="F47" s="9">
        <f t="shared" si="13"/>
        <v>9233.2000000000007</v>
      </c>
      <c r="G47" s="9">
        <f t="shared" si="13"/>
        <v>9233.2000000000007</v>
      </c>
      <c r="H47" s="79"/>
    </row>
    <row r="48" spans="1:8" ht="25.5" outlineLevel="3" x14ac:dyDescent="0.25">
      <c r="A48" s="17" t="s">
        <v>2</v>
      </c>
      <c r="B48" s="18" t="s">
        <v>4</v>
      </c>
      <c r="C48" s="17"/>
      <c r="D48" s="19" t="s">
        <v>329</v>
      </c>
      <c r="E48" s="9">
        <f>E49+E53</f>
        <v>9420.3000000000011</v>
      </c>
      <c r="F48" s="9">
        <f t="shared" ref="F48:G48" si="14">F49+F53</f>
        <v>9233.2000000000007</v>
      </c>
      <c r="G48" s="9">
        <f t="shared" si="14"/>
        <v>9233.2000000000007</v>
      </c>
      <c r="H48" s="79"/>
    </row>
    <row r="49" spans="1:8" ht="25.5" outlineLevel="5" x14ac:dyDescent="0.25">
      <c r="A49" s="17" t="s">
        <v>2</v>
      </c>
      <c r="B49" s="18" t="s">
        <v>5</v>
      </c>
      <c r="C49" s="17"/>
      <c r="D49" s="19" t="s">
        <v>330</v>
      </c>
      <c r="E49" s="9">
        <f>E50+E51+E52</f>
        <v>8616.1</v>
      </c>
      <c r="F49" s="9">
        <f t="shared" ref="F49:G49" si="15">F50+F51+F52</f>
        <v>8429</v>
      </c>
      <c r="G49" s="9">
        <f t="shared" si="15"/>
        <v>8429</v>
      </c>
      <c r="H49" s="79"/>
    </row>
    <row r="50" spans="1:8" ht="51" outlineLevel="6" x14ac:dyDescent="0.25">
      <c r="A50" s="17" t="s">
        <v>2</v>
      </c>
      <c r="B50" s="18" t="s">
        <v>5</v>
      </c>
      <c r="C50" s="17" t="s">
        <v>6</v>
      </c>
      <c r="D50" s="19" t="s">
        <v>331</v>
      </c>
      <c r="E50" s="9">
        <f>'№ 5-8 ведомственная'!F24</f>
        <v>7750.2000000000007</v>
      </c>
      <c r="F50" s="9">
        <f>'№ 5-8 ведомственная'!G24</f>
        <v>7563.1</v>
      </c>
      <c r="G50" s="9">
        <f>'№ 5-8 ведомственная'!H24</f>
        <v>7563.1</v>
      </c>
      <c r="H50" s="79"/>
    </row>
    <row r="51" spans="1:8" ht="25.5" outlineLevel="6" x14ac:dyDescent="0.25">
      <c r="A51" s="17" t="s">
        <v>2</v>
      </c>
      <c r="B51" s="18" t="s">
        <v>5</v>
      </c>
      <c r="C51" s="17" t="s">
        <v>7</v>
      </c>
      <c r="D51" s="19" t="s">
        <v>332</v>
      </c>
      <c r="E51" s="9">
        <f>'№ 5-8 ведомственная'!F25</f>
        <v>859.9</v>
      </c>
      <c r="F51" s="9">
        <f>'№ 5-8 ведомственная'!G25</f>
        <v>859.9</v>
      </c>
      <c r="G51" s="9">
        <f>'№ 5-8 ведомственная'!H25</f>
        <v>859.9</v>
      </c>
      <c r="H51" s="79"/>
    </row>
    <row r="52" spans="1:8" outlineLevel="6" x14ac:dyDescent="0.25">
      <c r="A52" s="17" t="s">
        <v>2</v>
      </c>
      <c r="B52" s="18" t="s">
        <v>5</v>
      </c>
      <c r="C52" s="17" t="s">
        <v>8</v>
      </c>
      <c r="D52" s="19" t="s">
        <v>333</v>
      </c>
      <c r="E52" s="9">
        <f>'№ 5-8 ведомственная'!F26</f>
        <v>6</v>
      </c>
      <c r="F52" s="9">
        <f>'№ 5-8 ведомственная'!G26</f>
        <v>6</v>
      </c>
      <c r="G52" s="9">
        <f>'№ 5-8 ведомственная'!H26</f>
        <v>6</v>
      </c>
      <c r="H52" s="79"/>
    </row>
    <row r="53" spans="1:8" outlineLevel="5" x14ac:dyDescent="0.25">
      <c r="A53" s="17" t="s">
        <v>2</v>
      </c>
      <c r="B53" s="18" t="s">
        <v>270</v>
      </c>
      <c r="C53" s="17"/>
      <c r="D53" s="19" t="s">
        <v>275</v>
      </c>
      <c r="E53" s="9">
        <f>E54+E55</f>
        <v>804.2</v>
      </c>
      <c r="F53" s="9">
        <f t="shared" ref="F53:G53" si="16">F54+F55</f>
        <v>804.2</v>
      </c>
      <c r="G53" s="9">
        <f t="shared" si="16"/>
        <v>804.2</v>
      </c>
      <c r="H53" s="79"/>
    </row>
    <row r="54" spans="1:8" ht="51" outlineLevel="6" x14ac:dyDescent="0.25">
      <c r="A54" s="17" t="s">
        <v>2</v>
      </c>
      <c r="B54" s="18" t="s">
        <v>270</v>
      </c>
      <c r="C54" s="17" t="s">
        <v>6</v>
      </c>
      <c r="D54" s="19" t="s">
        <v>331</v>
      </c>
      <c r="E54" s="9">
        <f>'№ 5-8 ведомственная'!F665</f>
        <v>803.2</v>
      </c>
      <c r="F54" s="9">
        <f>'№ 5-8 ведомственная'!G665</f>
        <v>803.2</v>
      </c>
      <c r="G54" s="9">
        <f>'№ 5-8 ведомственная'!H665</f>
        <v>803.2</v>
      </c>
      <c r="H54" s="79"/>
    </row>
    <row r="55" spans="1:8" ht="25.5" outlineLevel="6" x14ac:dyDescent="0.25">
      <c r="A55" s="17" t="s">
        <v>2</v>
      </c>
      <c r="B55" s="18" t="s">
        <v>270</v>
      </c>
      <c r="C55" s="17">
        <v>200</v>
      </c>
      <c r="D55" s="19" t="s">
        <v>332</v>
      </c>
      <c r="E55" s="9">
        <f>'№ 5-8 ведомственная'!F666</f>
        <v>1</v>
      </c>
      <c r="F55" s="9">
        <f>'№ 5-8 ведомственная'!G666</f>
        <v>1</v>
      </c>
      <c r="G55" s="9">
        <f>'№ 5-8 ведомственная'!H666</f>
        <v>1</v>
      </c>
      <c r="H55" s="79"/>
    </row>
    <row r="56" spans="1:8" outlineLevel="6" x14ac:dyDescent="0.25">
      <c r="A56" s="18" t="s">
        <v>692</v>
      </c>
      <c r="B56" s="18"/>
      <c r="C56" s="17"/>
      <c r="D56" s="19" t="s">
        <v>775</v>
      </c>
      <c r="E56" s="9">
        <f>E57</f>
        <v>130</v>
      </c>
      <c r="F56" s="9">
        <f t="shared" ref="F56:G56" si="17">F57</f>
        <v>0</v>
      </c>
      <c r="G56" s="9">
        <f t="shared" si="17"/>
        <v>0</v>
      </c>
      <c r="H56" s="79"/>
    </row>
    <row r="57" spans="1:8" ht="51" outlineLevel="6" x14ac:dyDescent="0.25">
      <c r="A57" s="18" t="s">
        <v>692</v>
      </c>
      <c r="B57" s="18" t="s">
        <v>13</v>
      </c>
      <c r="C57" s="17"/>
      <c r="D57" s="19" t="s">
        <v>288</v>
      </c>
      <c r="E57" s="9">
        <f>E58</f>
        <v>130</v>
      </c>
      <c r="F57" s="9">
        <f t="shared" ref="F57:G57" si="18">F58</f>
        <v>0</v>
      </c>
      <c r="G57" s="9">
        <f t="shared" si="18"/>
        <v>0</v>
      </c>
      <c r="H57" s="79"/>
    </row>
    <row r="58" spans="1:8" ht="51" outlineLevel="6" x14ac:dyDescent="0.25">
      <c r="A58" s="18" t="s">
        <v>692</v>
      </c>
      <c r="B58" s="18" t="s">
        <v>18</v>
      </c>
      <c r="C58" s="17"/>
      <c r="D58" s="19" t="s">
        <v>340</v>
      </c>
      <c r="E58" s="9">
        <f>E59</f>
        <v>130</v>
      </c>
      <c r="F58" s="9">
        <f t="shared" ref="F58:G58" si="19">F59</f>
        <v>0</v>
      </c>
      <c r="G58" s="9">
        <f t="shared" si="19"/>
        <v>0</v>
      </c>
      <c r="H58" s="79"/>
    </row>
    <row r="59" spans="1:8" ht="63.75" outlineLevel="6" x14ac:dyDescent="0.25">
      <c r="A59" s="18" t="s">
        <v>692</v>
      </c>
      <c r="B59" s="18" t="s">
        <v>19</v>
      </c>
      <c r="C59" s="17"/>
      <c r="D59" s="19" t="s">
        <v>341</v>
      </c>
      <c r="E59" s="9">
        <f>E60</f>
        <v>130</v>
      </c>
      <c r="F59" s="9">
        <f t="shared" ref="F59:G59" si="20">F60</f>
        <v>0</v>
      </c>
      <c r="G59" s="9">
        <f t="shared" si="20"/>
        <v>0</v>
      </c>
      <c r="H59" s="79"/>
    </row>
    <row r="60" spans="1:8" outlineLevel="6" x14ac:dyDescent="0.25">
      <c r="A60" s="18" t="s">
        <v>692</v>
      </c>
      <c r="B60" s="18" t="s">
        <v>773</v>
      </c>
      <c r="C60" s="17"/>
      <c r="D60" s="19" t="s">
        <v>774</v>
      </c>
      <c r="E60" s="9">
        <f>E61</f>
        <v>130</v>
      </c>
      <c r="F60" s="9">
        <f t="shared" ref="F60:G60" si="21">F61</f>
        <v>0</v>
      </c>
      <c r="G60" s="9">
        <f t="shared" si="21"/>
        <v>0</v>
      </c>
      <c r="H60" s="79"/>
    </row>
    <row r="61" spans="1:8" outlineLevel="6" x14ac:dyDescent="0.25">
      <c r="A61" s="18" t="s">
        <v>692</v>
      </c>
      <c r="B61" s="18" t="s">
        <v>773</v>
      </c>
      <c r="C61" s="17">
        <v>800</v>
      </c>
      <c r="D61" s="19" t="s">
        <v>333</v>
      </c>
      <c r="E61" s="9">
        <f>'№ 5-8 ведомственная'!F60</f>
        <v>130</v>
      </c>
      <c r="F61" s="9">
        <f>'№ 5-8 ведомственная'!G60</f>
        <v>0</v>
      </c>
      <c r="G61" s="9">
        <f>'№ 5-8 ведомственная'!H60</f>
        <v>0</v>
      </c>
      <c r="H61" s="79"/>
    </row>
    <row r="62" spans="1:8" outlineLevel="1" x14ac:dyDescent="0.25">
      <c r="A62" s="17" t="s">
        <v>25</v>
      </c>
      <c r="B62" s="18"/>
      <c r="C62" s="17"/>
      <c r="D62" s="19" t="s">
        <v>291</v>
      </c>
      <c r="E62" s="9">
        <f>E63</f>
        <v>300</v>
      </c>
      <c r="F62" s="9">
        <f t="shared" ref="F62:G65" si="22">F63</f>
        <v>300</v>
      </c>
      <c r="G62" s="9">
        <f t="shared" si="22"/>
        <v>300</v>
      </c>
      <c r="H62" s="79"/>
    </row>
    <row r="63" spans="1:8" outlineLevel="2" x14ac:dyDescent="0.25">
      <c r="A63" s="17" t="s">
        <v>25</v>
      </c>
      <c r="B63" s="18" t="s">
        <v>3</v>
      </c>
      <c r="C63" s="17"/>
      <c r="D63" s="19" t="s">
        <v>286</v>
      </c>
      <c r="E63" s="9">
        <f>E64</f>
        <v>300</v>
      </c>
      <c r="F63" s="9">
        <f t="shared" si="22"/>
        <v>300</v>
      </c>
      <c r="G63" s="9">
        <f t="shared" si="22"/>
        <v>300</v>
      </c>
      <c r="H63" s="79"/>
    </row>
    <row r="64" spans="1:8" outlineLevel="3" x14ac:dyDescent="0.25">
      <c r="A64" s="17" t="s">
        <v>25</v>
      </c>
      <c r="B64" s="18" t="s">
        <v>26</v>
      </c>
      <c r="C64" s="17"/>
      <c r="D64" s="19" t="s">
        <v>291</v>
      </c>
      <c r="E64" s="9">
        <f>E65</f>
        <v>300</v>
      </c>
      <c r="F64" s="9">
        <f t="shared" si="22"/>
        <v>300</v>
      </c>
      <c r="G64" s="9">
        <f t="shared" si="22"/>
        <v>300</v>
      </c>
      <c r="H64" s="79"/>
    </row>
    <row r="65" spans="1:8" ht="25.5" outlineLevel="5" x14ac:dyDescent="0.25">
      <c r="A65" s="17" t="s">
        <v>25</v>
      </c>
      <c r="B65" s="18" t="s">
        <v>27</v>
      </c>
      <c r="C65" s="17"/>
      <c r="D65" s="19" t="s">
        <v>346</v>
      </c>
      <c r="E65" s="9">
        <f>E66</f>
        <v>300</v>
      </c>
      <c r="F65" s="9">
        <f t="shared" si="22"/>
        <v>300</v>
      </c>
      <c r="G65" s="9">
        <f t="shared" si="22"/>
        <v>300</v>
      </c>
      <c r="H65" s="79"/>
    </row>
    <row r="66" spans="1:8" outlineLevel="6" x14ac:dyDescent="0.25">
      <c r="A66" s="17" t="s">
        <v>25</v>
      </c>
      <c r="B66" s="18" t="s">
        <v>27</v>
      </c>
      <c r="C66" s="17" t="s">
        <v>8</v>
      </c>
      <c r="D66" s="19" t="s">
        <v>333</v>
      </c>
      <c r="E66" s="9">
        <f>'№ 5-8 ведомственная'!F65</f>
        <v>300</v>
      </c>
      <c r="F66" s="9">
        <f>'№ 5-8 ведомственная'!G65</f>
        <v>300</v>
      </c>
      <c r="G66" s="9">
        <f>'№ 5-8 ведомственная'!H65</f>
        <v>300</v>
      </c>
      <c r="H66" s="79"/>
    </row>
    <row r="67" spans="1:8" outlineLevel="1" x14ac:dyDescent="0.25">
      <c r="A67" s="17" t="s">
        <v>28</v>
      </c>
      <c r="B67" s="18"/>
      <c r="C67" s="17"/>
      <c r="D67" s="19" t="s">
        <v>292</v>
      </c>
      <c r="E67" s="9">
        <f>E68+E77+E95</f>
        <v>5664.9000000000005</v>
      </c>
      <c r="F67" s="9">
        <f>F68+F77+F95</f>
        <v>2750.8</v>
      </c>
      <c r="G67" s="9">
        <f>G68+G77+G95</f>
        <v>2752.7</v>
      </c>
      <c r="H67" s="79"/>
    </row>
    <row r="68" spans="1:8" ht="51" outlineLevel="2" x14ac:dyDescent="0.25">
      <c r="A68" s="17" t="s">
        <v>28</v>
      </c>
      <c r="B68" s="18" t="s">
        <v>29</v>
      </c>
      <c r="C68" s="17"/>
      <c r="D68" s="19" t="s">
        <v>634</v>
      </c>
      <c r="E68" s="9">
        <f>E69</f>
        <v>2421</v>
      </c>
      <c r="F68" s="9">
        <f t="shared" ref="F68:G68" si="23">F69</f>
        <v>1469</v>
      </c>
      <c r="G68" s="9">
        <f t="shared" si="23"/>
        <v>1469</v>
      </c>
      <c r="H68" s="79"/>
    </row>
    <row r="69" spans="1:8" ht="25.5" outlineLevel="3" x14ac:dyDescent="0.25">
      <c r="A69" s="17" t="s">
        <v>28</v>
      </c>
      <c r="B69" s="18" t="s">
        <v>30</v>
      </c>
      <c r="C69" s="17"/>
      <c r="D69" s="19" t="s">
        <v>347</v>
      </c>
      <c r="E69" s="9">
        <f>E70</f>
        <v>2421</v>
      </c>
      <c r="F69" s="9">
        <f t="shared" ref="F69:G69" si="24">F70</f>
        <v>1469</v>
      </c>
      <c r="G69" s="9">
        <f t="shared" si="24"/>
        <v>1469</v>
      </c>
      <c r="H69" s="79"/>
    </row>
    <row r="70" spans="1:8" ht="38.25" outlineLevel="4" x14ac:dyDescent="0.25">
      <c r="A70" s="17" t="s">
        <v>28</v>
      </c>
      <c r="B70" s="18" t="s">
        <v>31</v>
      </c>
      <c r="C70" s="17"/>
      <c r="D70" s="19" t="s">
        <v>349</v>
      </c>
      <c r="E70" s="9">
        <f>E71+E73+E75</f>
        <v>2421</v>
      </c>
      <c r="F70" s="9">
        <f t="shared" ref="F70:G70" si="25">F71+F73+F75</f>
        <v>1469</v>
      </c>
      <c r="G70" s="9">
        <f t="shared" si="25"/>
        <v>1469</v>
      </c>
      <c r="H70" s="79"/>
    </row>
    <row r="71" spans="1:8" ht="38.25" outlineLevel="5" x14ac:dyDescent="0.25">
      <c r="A71" s="17" t="s">
        <v>28</v>
      </c>
      <c r="B71" s="18" t="s">
        <v>32</v>
      </c>
      <c r="C71" s="17"/>
      <c r="D71" s="19" t="s">
        <v>350</v>
      </c>
      <c r="E71" s="9">
        <f>E72</f>
        <v>160</v>
      </c>
      <c r="F71" s="9">
        <f t="shared" ref="F71:G71" si="26">F72</f>
        <v>160</v>
      </c>
      <c r="G71" s="9">
        <f t="shared" si="26"/>
        <v>160</v>
      </c>
      <c r="H71" s="79"/>
    </row>
    <row r="72" spans="1:8" ht="25.5" outlineLevel="6" x14ac:dyDescent="0.25">
      <c r="A72" s="17" t="s">
        <v>28</v>
      </c>
      <c r="B72" s="18" t="s">
        <v>32</v>
      </c>
      <c r="C72" s="17" t="s">
        <v>7</v>
      </c>
      <c r="D72" s="19" t="s">
        <v>332</v>
      </c>
      <c r="E72" s="9">
        <f>'№ 5-8 ведомственная'!F71</f>
        <v>160</v>
      </c>
      <c r="F72" s="9">
        <f>'№ 5-8 ведомственная'!G71</f>
        <v>160</v>
      </c>
      <c r="G72" s="9">
        <f>'№ 5-8 ведомственная'!H71</f>
        <v>160</v>
      </c>
      <c r="H72" s="79"/>
    </row>
    <row r="73" spans="1:8" ht="51" outlineLevel="5" x14ac:dyDescent="0.25">
      <c r="A73" s="17" t="s">
        <v>28</v>
      </c>
      <c r="B73" s="18" t="s">
        <v>33</v>
      </c>
      <c r="C73" s="17"/>
      <c r="D73" s="19" t="s">
        <v>351</v>
      </c>
      <c r="E73" s="9">
        <f>E74</f>
        <v>209</v>
      </c>
      <c r="F73" s="9">
        <f t="shared" ref="F73:G73" si="27">F74</f>
        <v>209</v>
      </c>
      <c r="G73" s="9">
        <f t="shared" si="27"/>
        <v>209</v>
      </c>
      <c r="H73" s="79"/>
    </row>
    <row r="74" spans="1:8" ht="25.5" outlineLevel="6" x14ac:dyDescent="0.25">
      <c r="A74" s="17" t="s">
        <v>28</v>
      </c>
      <c r="B74" s="18" t="s">
        <v>33</v>
      </c>
      <c r="C74" s="17" t="s">
        <v>7</v>
      </c>
      <c r="D74" s="19" t="s">
        <v>332</v>
      </c>
      <c r="E74" s="9">
        <f>'№ 5-8 ведомственная'!F73</f>
        <v>209</v>
      </c>
      <c r="F74" s="9">
        <f>'№ 5-8 ведомственная'!G73</f>
        <v>209</v>
      </c>
      <c r="G74" s="9">
        <f>'№ 5-8 ведомственная'!H73</f>
        <v>209</v>
      </c>
      <c r="H74" s="79"/>
    </row>
    <row r="75" spans="1:8" ht="25.5" outlineLevel="5" x14ac:dyDescent="0.25">
      <c r="A75" s="17" t="s">
        <v>28</v>
      </c>
      <c r="B75" s="18" t="s">
        <v>34</v>
      </c>
      <c r="C75" s="17"/>
      <c r="D75" s="19" t="s">
        <v>352</v>
      </c>
      <c r="E75" s="9">
        <f>E76</f>
        <v>2052</v>
      </c>
      <c r="F75" s="9">
        <f t="shared" ref="F75:G75" si="28">F76</f>
        <v>1100</v>
      </c>
      <c r="G75" s="9">
        <f t="shared" si="28"/>
        <v>1100</v>
      </c>
      <c r="H75" s="79"/>
    </row>
    <row r="76" spans="1:8" ht="25.5" outlineLevel="6" x14ac:dyDescent="0.25">
      <c r="A76" s="17" t="s">
        <v>28</v>
      </c>
      <c r="B76" s="18" t="s">
        <v>34</v>
      </c>
      <c r="C76" s="17" t="s">
        <v>7</v>
      </c>
      <c r="D76" s="19" t="s">
        <v>332</v>
      </c>
      <c r="E76" s="9">
        <f>'№ 5-8 ведомственная'!F75</f>
        <v>2052</v>
      </c>
      <c r="F76" s="9">
        <f>'№ 5-8 ведомственная'!G75</f>
        <v>1100</v>
      </c>
      <c r="G76" s="9">
        <f>'№ 5-8 ведомственная'!H75</f>
        <v>1100</v>
      </c>
      <c r="H76" s="79"/>
    </row>
    <row r="77" spans="1:8" ht="51" outlineLevel="2" x14ac:dyDescent="0.25">
      <c r="A77" s="17" t="s">
        <v>28</v>
      </c>
      <c r="B77" s="18" t="s">
        <v>13</v>
      </c>
      <c r="C77" s="17"/>
      <c r="D77" s="19" t="s">
        <v>288</v>
      </c>
      <c r="E77" s="9">
        <f>E78+E89</f>
        <v>1654.1000000000001</v>
      </c>
      <c r="F77" s="9">
        <f>F78+F89</f>
        <v>1281.8</v>
      </c>
      <c r="G77" s="9">
        <f>G78+G89</f>
        <v>1283.7</v>
      </c>
      <c r="H77" s="79"/>
    </row>
    <row r="78" spans="1:8" ht="51" outlineLevel="3" x14ac:dyDescent="0.25">
      <c r="A78" s="17" t="s">
        <v>28</v>
      </c>
      <c r="B78" s="18" t="s">
        <v>18</v>
      </c>
      <c r="C78" s="17"/>
      <c r="D78" s="19" t="s">
        <v>340</v>
      </c>
      <c r="E78" s="9">
        <f>E79</f>
        <v>1254.1000000000001</v>
      </c>
      <c r="F78" s="9">
        <f t="shared" ref="F78:G78" si="29">F79</f>
        <v>881.8</v>
      </c>
      <c r="G78" s="9">
        <f t="shared" si="29"/>
        <v>883.7</v>
      </c>
      <c r="H78" s="79"/>
    </row>
    <row r="79" spans="1:8" ht="63.75" outlineLevel="4" x14ac:dyDescent="0.25">
      <c r="A79" s="17" t="s">
        <v>28</v>
      </c>
      <c r="B79" s="18" t="s">
        <v>19</v>
      </c>
      <c r="C79" s="17"/>
      <c r="D79" s="19" t="s">
        <v>341</v>
      </c>
      <c r="E79" s="9">
        <f>E80+E83+E85+E87</f>
        <v>1254.1000000000001</v>
      </c>
      <c r="F79" s="9">
        <f>F80+F83+F85+F87</f>
        <v>881.8</v>
      </c>
      <c r="G79" s="9">
        <f>G80+G83+G85+G87</f>
        <v>883.7</v>
      </c>
      <c r="H79" s="79"/>
    </row>
    <row r="80" spans="1:8" ht="51" outlineLevel="5" x14ac:dyDescent="0.25">
      <c r="A80" s="17" t="s">
        <v>28</v>
      </c>
      <c r="B80" s="18" t="s">
        <v>37</v>
      </c>
      <c r="C80" s="17"/>
      <c r="D80" s="19" t="s">
        <v>356</v>
      </c>
      <c r="E80" s="9">
        <f>E81+E82</f>
        <v>199.8</v>
      </c>
      <c r="F80" s="9">
        <f t="shared" ref="F80:G80" si="30">F81+F82</f>
        <v>201.7</v>
      </c>
      <c r="G80" s="9">
        <f t="shared" si="30"/>
        <v>203.60000000000002</v>
      </c>
      <c r="H80" s="79"/>
    </row>
    <row r="81" spans="1:8" ht="51" outlineLevel="6" x14ac:dyDescent="0.25">
      <c r="A81" s="17" t="s">
        <v>28</v>
      </c>
      <c r="B81" s="18" t="s">
        <v>37</v>
      </c>
      <c r="C81" s="17" t="s">
        <v>6</v>
      </c>
      <c r="D81" s="19" t="s">
        <v>331</v>
      </c>
      <c r="E81" s="9">
        <f>'№ 5-8 ведомственная'!F80</f>
        <v>167.9</v>
      </c>
      <c r="F81" s="9">
        <f>'№ 5-8 ведомственная'!G80</f>
        <v>167.9</v>
      </c>
      <c r="G81" s="9">
        <f>'№ 5-8 ведомственная'!H80</f>
        <v>167.9</v>
      </c>
      <c r="H81" s="79"/>
    </row>
    <row r="82" spans="1:8" ht="25.5" outlineLevel="6" x14ac:dyDescent="0.25">
      <c r="A82" s="17" t="s">
        <v>28</v>
      </c>
      <c r="B82" s="18" t="s">
        <v>37</v>
      </c>
      <c r="C82" s="17" t="s">
        <v>7</v>
      </c>
      <c r="D82" s="19" t="s">
        <v>332</v>
      </c>
      <c r="E82" s="9">
        <f>'№ 5-8 ведомственная'!F81</f>
        <v>31.9</v>
      </c>
      <c r="F82" s="9">
        <f>'№ 5-8 ведомственная'!G81</f>
        <v>33.799999999999997</v>
      </c>
      <c r="G82" s="9">
        <f>'№ 5-8 ведомственная'!H81</f>
        <v>35.700000000000003</v>
      </c>
      <c r="H82" s="79"/>
    </row>
    <row r="83" spans="1:8" outlineLevel="5" x14ac:dyDescent="0.25">
      <c r="A83" s="17" t="s">
        <v>28</v>
      </c>
      <c r="B83" s="18" t="s">
        <v>38</v>
      </c>
      <c r="C83" s="17"/>
      <c r="D83" s="19" t="s">
        <v>357</v>
      </c>
      <c r="E83" s="9">
        <f>E84</f>
        <v>220</v>
      </c>
      <c r="F83" s="9">
        <f t="shared" ref="F83:G83" si="31">F84</f>
        <v>220</v>
      </c>
      <c r="G83" s="9">
        <f t="shared" si="31"/>
        <v>220</v>
      </c>
      <c r="H83" s="79"/>
    </row>
    <row r="84" spans="1:8" ht="25.5" outlineLevel="6" x14ac:dyDescent="0.25">
      <c r="A84" s="17" t="s">
        <v>28</v>
      </c>
      <c r="B84" s="18" t="s">
        <v>38</v>
      </c>
      <c r="C84" s="17" t="s">
        <v>39</v>
      </c>
      <c r="D84" s="19" t="s">
        <v>358</v>
      </c>
      <c r="E84" s="9">
        <f>'№ 5-8 ведомственная'!F83</f>
        <v>220</v>
      </c>
      <c r="F84" s="9">
        <f>'№ 5-8 ведомственная'!G83</f>
        <v>220</v>
      </c>
      <c r="G84" s="9">
        <f>'№ 5-8 ведомственная'!H83</f>
        <v>220</v>
      </c>
      <c r="H84" s="79"/>
    </row>
    <row r="85" spans="1:8" ht="25.5" outlineLevel="5" x14ac:dyDescent="0.25">
      <c r="A85" s="17" t="s">
        <v>28</v>
      </c>
      <c r="B85" s="18" t="s">
        <v>40</v>
      </c>
      <c r="C85" s="17"/>
      <c r="D85" s="19" t="s">
        <v>359</v>
      </c>
      <c r="E85" s="9">
        <f>E86</f>
        <v>470.1</v>
      </c>
      <c r="F85" s="9">
        <f t="shared" ref="F85:G85" si="32">F86</f>
        <v>460.1</v>
      </c>
      <c r="G85" s="9">
        <f t="shared" si="32"/>
        <v>460.1</v>
      </c>
      <c r="H85" s="79"/>
    </row>
    <row r="86" spans="1:8" ht="25.5" outlineLevel="6" x14ac:dyDescent="0.25">
      <c r="A86" s="17" t="s">
        <v>28</v>
      </c>
      <c r="B86" s="18" t="s">
        <v>40</v>
      </c>
      <c r="C86" s="17" t="s">
        <v>7</v>
      </c>
      <c r="D86" s="19" t="s">
        <v>332</v>
      </c>
      <c r="E86" s="9">
        <f>'№ 5-8 ведомственная'!F85</f>
        <v>470.1</v>
      </c>
      <c r="F86" s="9">
        <f>'№ 5-8 ведомственная'!G85</f>
        <v>460.1</v>
      </c>
      <c r="G86" s="9">
        <f>'№ 5-8 ведомственная'!H85</f>
        <v>460.1</v>
      </c>
      <c r="H86" s="79"/>
    </row>
    <row r="87" spans="1:8" ht="38.25" outlineLevel="6" x14ac:dyDescent="0.25">
      <c r="A87" s="18" t="s">
        <v>28</v>
      </c>
      <c r="B87" s="18" t="s">
        <v>682</v>
      </c>
      <c r="C87" s="17"/>
      <c r="D87" s="19" t="s">
        <v>683</v>
      </c>
      <c r="E87" s="9">
        <f>E88</f>
        <v>364.2</v>
      </c>
      <c r="F87" s="9">
        <f t="shared" ref="F87:G87" si="33">F88</f>
        <v>0</v>
      </c>
      <c r="G87" s="9">
        <f t="shared" si="33"/>
        <v>0</v>
      </c>
      <c r="H87" s="79"/>
    </row>
    <row r="88" spans="1:8" ht="25.5" outlineLevel="6" x14ac:dyDescent="0.25">
      <c r="A88" s="18" t="s">
        <v>28</v>
      </c>
      <c r="B88" s="18" t="s">
        <v>682</v>
      </c>
      <c r="C88" s="17">
        <v>200</v>
      </c>
      <c r="D88" s="19" t="s">
        <v>332</v>
      </c>
      <c r="E88" s="9">
        <f>'№ 5-8 ведомственная'!F87</f>
        <v>364.2</v>
      </c>
      <c r="F88" s="9">
        <f>'№ 5-8 ведомственная'!G87</f>
        <v>0</v>
      </c>
      <c r="G88" s="9">
        <f>'№ 5-8 ведомственная'!H87</f>
        <v>0</v>
      </c>
      <c r="H88" s="79"/>
    </row>
    <row r="89" spans="1:8" ht="25.5" outlineLevel="3" x14ac:dyDescent="0.25">
      <c r="A89" s="17" t="s">
        <v>28</v>
      </c>
      <c r="B89" s="18" t="s">
        <v>41</v>
      </c>
      <c r="C89" s="17"/>
      <c r="D89" s="19" t="s">
        <v>360</v>
      </c>
      <c r="E89" s="9">
        <f>E90</f>
        <v>400</v>
      </c>
      <c r="F89" s="9">
        <f t="shared" ref="F89:G89" si="34">F90</f>
        <v>400</v>
      </c>
      <c r="G89" s="9">
        <f t="shared" si="34"/>
        <v>400</v>
      </c>
      <c r="H89" s="79"/>
    </row>
    <row r="90" spans="1:8" ht="25.5" outlineLevel="4" x14ac:dyDescent="0.25">
      <c r="A90" s="17" t="s">
        <v>28</v>
      </c>
      <c r="B90" s="18" t="s">
        <v>42</v>
      </c>
      <c r="C90" s="17"/>
      <c r="D90" s="19" t="s">
        <v>361</v>
      </c>
      <c r="E90" s="9">
        <f>E91+E93</f>
        <v>400</v>
      </c>
      <c r="F90" s="9">
        <f t="shared" ref="F90:G90" si="35">F91+F93</f>
        <v>400</v>
      </c>
      <c r="G90" s="9">
        <f t="shared" si="35"/>
        <v>400</v>
      </c>
      <c r="H90" s="79"/>
    </row>
    <row r="91" spans="1:8" ht="38.25" outlineLevel="5" x14ac:dyDescent="0.25">
      <c r="A91" s="17" t="s">
        <v>28</v>
      </c>
      <c r="B91" s="18" t="s">
        <v>43</v>
      </c>
      <c r="C91" s="17"/>
      <c r="D91" s="19" t="s">
        <v>362</v>
      </c>
      <c r="E91" s="9">
        <f>E92</f>
        <v>181</v>
      </c>
      <c r="F91" s="9">
        <f t="shared" ref="F91:G91" si="36">F92</f>
        <v>200</v>
      </c>
      <c r="G91" s="9">
        <f t="shared" si="36"/>
        <v>200</v>
      </c>
      <c r="H91" s="79"/>
    </row>
    <row r="92" spans="1:8" ht="25.5" outlineLevel="6" x14ac:dyDescent="0.25">
      <c r="A92" s="17" t="s">
        <v>28</v>
      </c>
      <c r="B92" s="18" t="s">
        <v>43</v>
      </c>
      <c r="C92" s="17" t="s">
        <v>7</v>
      </c>
      <c r="D92" s="19" t="s">
        <v>332</v>
      </c>
      <c r="E92" s="9">
        <f>'№ 5-8 ведомственная'!F91</f>
        <v>181</v>
      </c>
      <c r="F92" s="9">
        <f>'№ 5-8 ведомственная'!G91</f>
        <v>200</v>
      </c>
      <c r="G92" s="9">
        <f>'№ 5-8 ведомственная'!H91</f>
        <v>200</v>
      </c>
      <c r="H92" s="79"/>
    </row>
    <row r="93" spans="1:8" ht="38.25" outlineLevel="5" x14ac:dyDescent="0.25">
      <c r="A93" s="17" t="s">
        <v>28</v>
      </c>
      <c r="B93" s="18" t="s">
        <v>44</v>
      </c>
      <c r="C93" s="17"/>
      <c r="D93" s="19" t="s">
        <v>363</v>
      </c>
      <c r="E93" s="9">
        <f>E94</f>
        <v>219</v>
      </c>
      <c r="F93" s="9">
        <f t="shared" ref="F93:G93" si="37">F94</f>
        <v>200</v>
      </c>
      <c r="G93" s="9">
        <f t="shared" si="37"/>
        <v>200</v>
      </c>
      <c r="H93" s="79"/>
    </row>
    <row r="94" spans="1:8" ht="25.5" outlineLevel="6" x14ac:dyDescent="0.25">
      <c r="A94" s="17" t="s">
        <v>28</v>
      </c>
      <c r="B94" s="18" t="s">
        <v>44</v>
      </c>
      <c r="C94" s="17" t="s">
        <v>7</v>
      </c>
      <c r="D94" s="19" t="s">
        <v>332</v>
      </c>
      <c r="E94" s="9">
        <f>'№ 5-8 ведомственная'!F93</f>
        <v>219</v>
      </c>
      <c r="F94" s="9">
        <f>'№ 5-8 ведомственная'!G93</f>
        <v>200</v>
      </c>
      <c r="G94" s="9">
        <f>'№ 5-8 ведомственная'!H93</f>
        <v>200</v>
      </c>
      <c r="H94" s="79"/>
    </row>
    <row r="95" spans="1:8" ht="38.25" outlineLevel="2" x14ac:dyDescent="0.25">
      <c r="A95" s="58" t="s">
        <v>28</v>
      </c>
      <c r="B95" s="57" t="s">
        <v>51</v>
      </c>
      <c r="C95" s="58"/>
      <c r="D95" s="60" t="s">
        <v>577</v>
      </c>
      <c r="E95" s="21">
        <f>E96+E100</f>
        <v>1589.8</v>
      </c>
      <c r="F95" s="21">
        <f t="shared" ref="F95:G95" si="38">F96+F100</f>
        <v>0</v>
      </c>
      <c r="G95" s="21">
        <f t="shared" si="38"/>
        <v>0</v>
      </c>
      <c r="H95" s="79"/>
    </row>
    <row r="96" spans="1:8" ht="38.25" outlineLevel="3" x14ac:dyDescent="0.25">
      <c r="A96" s="58" t="s">
        <v>28</v>
      </c>
      <c r="B96" s="57" t="s">
        <v>52</v>
      </c>
      <c r="C96" s="58"/>
      <c r="D96" s="60" t="s">
        <v>665</v>
      </c>
      <c r="E96" s="21">
        <f>E97</f>
        <v>760</v>
      </c>
      <c r="F96" s="21">
        <f t="shared" ref="F96:G96" si="39">F97</f>
        <v>0</v>
      </c>
      <c r="G96" s="21">
        <f t="shared" si="39"/>
        <v>0</v>
      </c>
      <c r="H96" s="79"/>
    </row>
    <row r="97" spans="1:8" ht="25.5" outlineLevel="4" x14ac:dyDescent="0.25">
      <c r="A97" s="58" t="s">
        <v>28</v>
      </c>
      <c r="B97" s="57" t="s">
        <v>53</v>
      </c>
      <c r="C97" s="58"/>
      <c r="D97" s="60" t="s">
        <v>369</v>
      </c>
      <c r="E97" s="21">
        <f>E98</f>
        <v>760</v>
      </c>
      <c r="F97" s="21">
        <f t="shared" ref="F97:G98" si="40">F98</f>
        <v>0</v>
      </c>
      <c r="G97" s="21">
        <f t="shared" si="40"/>
        <v>0</v>
      </c>
      <c r="H97" s="79"/>
    </row>
    <row r="98" spans="1:8" ht="38.25" outlineLevel="5" x14ac:dyDescent="0.25">
      <c r="A98" s="58" t="s">
        <v>28</v>
      </c>
      <c r="B98" s="57" t="s">
        <v>54</v>
      </c>
      <c r="C98" s="58"/>
      <c r="D98" s="60" t="s">
        <v>588</v>
      </c>
      <c r="E98" s="21">
        <f>E99</f>
        <v>760</v>
      </c>
      <c r="F98" s="21">
        <f t="shared" si="40"/>
        <v>0</v>
      </c>
      <c r="G98" s="21">
        <f t="shared" si="40"/>
        <v>0</v>
      </c>
      <c r="H98" s="79"/>
    </row>
    <row r="99" spans="1:8" ht="25.5" outlineLevel="6" x14ac:dyDescent="0.25">
      <c r="A99" s="58" t="s">
        <v>28</v>
      </c>
      <c r="B99" s="57" t="s">
        <v>54</v>
      </c>
      <c r="C99" s="58" t="s">
        <v>7</v>
      </c>
      <c r="D99" s="60" t="s">
        <v>332</v>
      </c>
      <c r="E99" s="21">
        <f>'№ 5-8 ведомственная'!F98</f>
        <v>760</v>
      </c>
      <c r="F99" s="21">
        <f>'№ 5-8 ведомственная'!G98</f>
        <v>0</v>
      </c>
      <c r="G99" s="21">
        <f>'№ 5-8 ведомственная'!H98</f>
        <v>0</v>
      </c>
      <c r="H99" s="79"/>
    </row>
    <row r="100" spans="1:8" ht="51" outlineLevel="3" x14ac:dyDescent="0.25">
      <c r="A100" s="58" t="s">
        <v>28</v>
      </c>
      <c r="B100" s="57" t="s">
        <v>55</v>
      </c>
      <c r="C100" s="58"/>
      <c r="D100" s="60" t="s">
        <v>579</v>
      </c>
      <c r="E100" s="21">
        <f>E101</f>
        <v>829.8</v>
      </c>
      <c r="F100" s="21">
        <f t="shared" ref="F100:G100" si="41">F101</f>
        <v>0</v>
      </c>
      <c r="G100" s="21">
        <f t="shared" si="41"/>
        <v>0</v>
      </c>
      <c r="H100" s="79"/>
    </row>
    <row r="101" spans="1:8" ht="63.75" outlineLevel="4" x14ac:dyDescent="0.25">
      <c r="A101" s="58" t="s">
        <v>28</v>
      </c>
      <c r="B101" s="57" t="s">
        <v>568</v>
      </c>
      <c r="C101" s="58"/>
      <c r="D101" s="60" t="s">
        <v>589</v>
      </c>
      <c r="E101" s="21">
        <f>E102</f>
        <v>829.8</v>
      </c>
      <c r="F101" s="21">
        <f t="shared" ref="F101:G102" si="42">F102</f>
        <v>0</v>
      </c>
      <c r="G101" s="21">
        <f t="shared" si="42"/>
        <v>0</v>
      </c>
      <c r="H101" s="79"/>
    </row>
    <row r="102" spans="1:8" ht="51" outlineLevel="5" x14ac:dyDescent="0.25">
      <c r="A102" s="58" t="s">
        <v>28</v>
      </c>
      <c r="B102" s="57" t="s">
        <v>570</v>
      </c>
      <c r="C102" s="58"/>
      <c r="D102" s="60" t="s">
        <v>580</v>
      </c>
      <c r="E102" s="21">
        <f>E103</f>
        <v>829.8</v>
      </c>
      <c r="F102" s="21">
        <f t="shared" si="42"/>
        <v>0</v>
      </c>
      <c r="G102" s="21">
        <f t="shared" si="42"/>
        <v>0</v>
      </c>
      <c r="H102" s="79"/>
    </row>
    <row r="103" spans="1:8" ht="25.5" outlineLevel="6" x14ac:dyDescent="0.25">
      <c r="A103" s="58" t="s">
        <v>28</v>
      </c>
      <c r="B103" s="57" t="s">
        <v>570</v>
      </c>
      <c r="C103" s="58" t="s">
        <v>7</v>
      </c>
      <c r="D103" s="60" t="s">
        <v>332</v>
      </c>
      <c r="E103" s="21">
        <f>'№ 5-8 ведомственная'!F102</f>
        <v>829.8</v>
      </c>
      <c r="F103" s="21">
        <f>'№ 5-8 ведомственная'!G102</f>
        <v>0</v>
      </c>
      <c r="G103" s="21">
        <f>'№ 5-8 ведомственная'!H102</f>
        <v>0</v>
      </c>
      <c r="H103" s="79"/>
    </row>
    <row r="104" spans="1:8" s="30" customFormat="1" ht="25.5" x14ac:dyDescent="0.25">
      <c r="A104" s="61" t="s">
        <v>57</v>
      </c>
      <c r="B104" s="62"/>
      <c r="C104" s="61"/>
      <c r="D104" s="63" t="s">
        <v>277</v>
      </c>
      <c r="E104" s="64">
        <f>E105+E112+E138</f>
        <v>3001.5</v>
      </c>
      <c r="F104" s="64">
        <f>F105+F112+F138</f>
        <v>2997</v>
      </c>
      <c r="G104" s="64">
        <f>G105+G112+G138</f>
        <v>2965</v>
      </c>
      <c r="H104" s="88"/>
    </row>
    <row r="105" spans="1:8" outlineLevel="1" x14ac:dyDescent="0.25">
      <c r="A105" s="58" t="s">
        <v>58</v>
      </c>
      <c r="B105" s="57"/>
      <c r="C105" s="58"/>
      <c r="D105" s="60" t="s">
        <v>295</v>
      </c>
      <c r="E105" s="21">
        <f>E106</f>
        <v>836</v>
      </c>
      <c r="F105" s="21">
        <f t="shared" ref="F105:G108" si="43">F106</f>
        <v>831.5</v>
      </c>
      <c r="G105" s="21">
        <f t="shared" si="43"/>
        <v>799.5</v>
      </c>
      <c r="H105" s="79"/>
    </row>
    <row r="106" spans="1:8" ht="51" outlineLevel="2" x14ac:dyDescent="0.25">
      <c r="A106" s="58" t="s">
        <v>58</v>
      </c>
      <c r="B106" s="57" t="s">
        <v>13</v>
      </c>
      <c r="C106" s="58"/>
      <c r="D106" s="60" t="s">
        <v>288</v>
      </c>
      <c r="E106" s="21">
        <f>E107</f>
        <v>836</v>
      </c>
      <c r="F106" s="21">
        <f t="shared" si="43"/>
        <v>831.5</v>
      </c>
      <c r="G106" s="21">
        <f t="shared" si="43"/>
        <v>799.5</v>
      </c>
      <c r="H106" s="79"/>
    </row>
    <row r="107" spans="1:8" ht="51" outlineLevel="3" x14ac:dyDescent="0.25">
      <c r="A107" s="58" t="s">
        <v>58</v>
      </c>
      <c r="B107" s="57" t="s">
        <v>18</v>
      </c>
      <c r="C107" s="58"/>
      <c r="D107" s="60" t="s">
        <v>340</v>
      </c>
      <c r="E107" s="21">
        <f>E108</f>
        <v>836</v>
      </c>
      <c r="F107" s="21">
        <f t="shared" si="43"/>
        <v>831.5</v>
      </c>
      <c r="G107" s="21">
        <f t="shared" si="43"/>
        <v>799.5</v>
      </c>
      <c r="H107" s="79"/>
    </row>
    <row r="108" spans="1:8" ht="63.75" outlineLevel="4" x14ac:dyDescent="0.25">
      <c r="A108" s="58" t="s">
        <v>58</v>
      </c>
      <c r="B108" s="57" t="s">
        <v>19</v>
      </c>
      <c r="C108" s="58"/>
      <c r="D108" s="60" t="s">
        <v>341</v>
      </c>
      <c r="E108" s="21">
        <f>E109</f>
        <v>836</v>
      </c>
      <c r="F108" s="21">
        <f t="shared" si="43"/>
        <v>831.5</v>
      </c>
      <c r="G108" s="21">
        <f t="shared" si="43"/>
        <v>799.5</v>
      </c>
      <c r="H108" s="79"/>
    </row>
    <row r="109" spans="1:8" ht="25.5" outlineLevel="5" x14ac:dyDescent="0.25">
      <c r="A109" s="58" t="s">
        <v>58</v>
      </c>
      <c r="B109" s="57" t="s">
        <v>630</v>
      </c>
      <c r="C109" s="58"/>
      <c r="D109" s="60" t="s">
        <v>378</v>
      </c>
      <c r="E109" s="21">
        <f>E110+E111</f>
        <v>836</v>
      </c>
      <c r="F109" s="21">
        <f t="shared" ref="F109:G109" si="44">F110+F111</f>
        <v>831.5</v>
      </c>
      <c r="G109" s="21">
        <f t="shared" si="44"/>
        <v>799.5</v>
      </c>
      <c r="H109" s="79"/>
    </row>
    <row r="110" spans="1:8" ht="51" outlineLevel="6" x14ac:dyDescent="0.25">
      <c r="A110" s="58" t="s">
        <v>58</v>
      </c>
      <c r="B110" s="57" t="s">
        <v>630</v>
      </c>
      <c r="C110" s="58" t="s">
        <v>6</v>
      </c>
      <c r="D110" s="60" t="s">
        <v>331</v>
      </c>
      <c r="E110" s="21">
        <f>'№ 5-8 ведомственная'!F109</f>
        <v>820.7</v>
      </c>
      <c r="F110" s="21">
        <f>'№ 5-8 ведомственная'!G109</f>
        <v>831.5</v>
      </c>
      <c r="G110" s="21">
        <f>'№ 5-8 ведомственная'!H109</f>
        <v>799.5</v>
      </c>
      <c r="H110" s="79"/>
    </row>
    <row r="111" spans="1:8" ht="25.5" outlineLevel="6" x14ac:dyDescent="0.25">
      <c r="A111" s="18" t="s">
        <v>58</v>
      </c>
      <c r="B111" s="18" t="s">
        <v>630</v>
      </c>
      <c r="C111" s="17">
        <v>200</v>
      </c>
      <c r="D111" s="60" t="s">
        <v>332</v>
      </c>
      <c r="E111" s="21">
        <f>'№ 5-8 ведомственная'!F110</f>
        <v>15.3</v>
      </c>
      <c r="F111" s="21">
        <f>'№ 5-8 ведомственная'!G110</f>
        <v>0</v>
      </c>
      <c r="G111" s="21">
        <f>'№ 5-8 ведомственная'!H110</f>
        <v>0</v>
      </c>
      <c r="H111" s="79"/>
    </row>
    <row r="112" spans="1:8" ht="30" customHeight="1" outlineLevel="1" x14ac:dyDescent="0.25">
      <c r="A112" s="58" t="s">
        <v>64</v>
      </c>
      <c r="B112" s="57"/>
      <c r="C112" s="58"/>
      <c r="D112" s="60" t="s">
        <v>701</v>
      </c>
      <c r="E112" s="21">
        <f>E113</f>
        <v>2070.5</v>
      </c>
      <c r="F112" s="21">
        <f t="shared" ref="F112:G112" si="45">F113</f>
        <v>2070.5</v>
      </c>
      <c r="G112" s="21">
        <f t="shared" si="45"/>
        <v>2070.5</v>
      </c>
      <c r="H112" s="79"/>
    </row>
    <row r="113" spans="1:8" ht="63.75" outlineLevel="2" x14ac:dyDescent="0.25">
      <c r="A113" s="58" t="s">
        <v>64</v>
      </c>
      <c r="B113" s="57" t="s">
        <v>60</v>
      </c>
      <c r="C113" s="58"/>
      <c r="D113" s="60" t="s">
        <v>296</v>
      </c>
      <c r="E113" s="21">
        <f>E119+E123+E114</f>
        <v>2070.5</v>
      </c>
      <c r="F113" s="21">
        <f t="shared" ref="F113:G113" si="46">F119+F123+F114</f>
        <v>2070.5</v>
      </c>
      <c r="G113" s="21">
        <f t="shared" si="46"/>
        <v>2070.5</v>
      </c>
      <c r="H113" s="79"/>
    </row>
    <row r="114" spans="1:8" ht="51" outlineLevel="3" x14ac:dyDescent="0.25">
      <c r="A114" s="58" t="s">
        <v>64</v>
      </c>
      <c r="B114" s="57" t="s">
        <v>61</v>
      </c>
      <c r="C114" s="58"/>
      <c r="D114" s="60" t="s">
        <v>379</v>
      </c>
      <c r="E114" s="21">
        <f>E115</f>
        <v>1920.5</v>
      </c>
      <c r="F114" s="21">
        <f t="shared" ref="F114:G115" si="47">F115</f>
        <v>1920.5</v>
      </c>
      <c r="G114" s="21">
        <f t="shared" si="47"/>
        <v>1920.5</v>
      </c>
      <c r="H114" s="79"/>
    </row>
    <row r="115" spans="1:8" ht="25.5" outlineLevel="4" x14ac:dyDescent="0.25">
      <c r="A115" s="58" t="s">
        <v>64</v>
      </c>
      <c r="B115" s="57" t="s">
        <v>62</v>
      </c>
      <c r="C115" s="58"/>
      <c r="D115" s="60" t="s">
        <v>380</v>
      </c>
      <c r="E115" s="21">
        <f>E116</f>
        <v>1920.5</v>
      </c>
      <c r="F115" s="21">
        <f t="shared" si="47"/>
        <v>1920.5</v>
      </c>
      <c r="G115" s="21">
        <f t="shared" si="47"/>
        <v>1920.5</v>
      </c>
      <c r="H115" s="79"/>
    </row>
    <row r="116" spans="1:8" ht="25.5" outlineLevel="5" x14ac:dyDescent="0.25">
      <c r="A116" s="58" t="s">
        <v>64</v>
      </c>
      <c r="B116" s="57" t="s">
        <v>63</v>
      </c>
      <c r="C116" s="58"/>
      <c r="D116" s="60" t="s">
        <v>381</v>
      </c>
      <c r="E116" s="21">
        <f>E117+E118</f>
        <v>1920.5</v>
      </c>
      <c r="F116" s="21">
        <f t="shared" ref="F116:G116" si="48">F117+F118</f>
        <v>1920.5</v>
      </c>
      <c r="G116" s="21">
        <f t="shared" si="48"/>
        <v>1920.5</v>
      </c>
      <c r="H116" s="79"/>
    </row>
    <row r="117" spans="1:8" ht="51" outlineLevel="6" x14ac:dyDescent="0.25">
      <c r="A117" s="58" t="s">
        <v>64</v>
      </c>
      <c r="B117" s="57" t="s">
        <v>63</v>
      </c>
      <c r="C117" s="58" t="s">
        <v>6</v>
      </c>
      <c r="D117" s="60" t="s">
        <v>331</v>
      </c>
      <c r="E117" s="21">
        <f>'№ 5-8 ведомственная'!F116</f>
        <v>1874</v>
      </c>
      <c r="F117" s="21">
        <f>'№ 5-8 ведомственная'!G116</f>
        <v>1874</v>
      </c>
      <c r="G117" s="21">
        <f>'№ 5-8 ведомственная'!H116</f>
        <v>1874</v>
      </c>
      <c r="H117" s="79"/>
    </row>
    <row r="118" spans="1:8" ht="25.5" outlineLevel="6" x14ac:dyDescent="0.25">
      <c r="A118" s="58" t="s">
        <v>64</v>
      </c>
      <c r="B118" s="57" t="s">
        <v>63</v>
      </c>
      <c r="C118" s="58" t="s">
        <v>7</v>
      </c>
      <c r="D118" s="60" t="s">
        <v>332</v>
      </c>
      <c r="E118" s="21">
        <f>'№ 5-8 ведомственная'!F117</f>
        <v>46.5</v>
      </c>
      <c r="F118" s="21">
        <f>'№ 5-8 ведомственная'!G117</f>
        <v>46.5</v>
      </c>
      <c r="G118" s="21">
        <f>'№ 5-8 ведомственная'!H117</f>
        <v>46.5</v>
      </c>
      <c r="H118" s="79"/>
    </row>
    <row r="119" spans="1:8" ht="38.25" outlineLevel="3" x14ac:dyDescent="0.25">
      <c r="A119" s="58" t="s">
        <v>64</v>
      </c>
      <c r="B119" s="57" t="s">
        <v>65</v>
      </c>
      <c r="C119" s="58"/>
      <c r="D119" s="60" t="s">
        <v>382</v>
      </c>
      <c r="E119" s="21">
        <f>E120</f>
        <v>50</v>
      </c>
      <c r="F119" s="21">
        <f t="shared" ref="F119:G121" si="49">F120</f>
        <v>50</v>
      </c>
      <c r="G119" s="21">
        <f t="shared" si="49"/>
        <v>50</v>
      </c>
      <c r="H119" s="79"/>
    </row>
    <row r="120" spans="1:8" ht="51" outlineLevel="4" x14ac:dyDescent="0.25">
      <c r="A120" s="58" t="s">
        <v>64</v>
      </c>
      <c r="B120" s="57" t="s">
        <v>66</v>
      </c>
      <c r="C120" s="58"/>
      <c r="D120" s="60" t="s">
        <v>383</v>
      </c>
      <c r="E120" s="21">
        <f>E121</f>
        <v>50</v>
      </c>
      <c r="F120" s="21">
        <f t="shared" si="49"/>
        <v>50</v>
      </c>
      <c r="G120" s="21">
        <f t="shared" si="49"/>
        <v>50</v>
      </c>
      <c r="H120" s="79"/>
    </row>
    <row r="121" spans="1:8" outlineLevel="5" x14ac:dyDescent="0.25">
      <c r="A121" s="58" t="s">
        <v>64</v>
      </c>
      <c r="B121" s="57" t="s">
        <v>67</v>
      </c>
      <c r="C121" s="58"/>
      <c r="D121" s="60" t="s">
        <v>384</v>
      </c>
      <c r="E121" s="21">
        <f>E122</f>
        <v>50</v>
      </c>
      <c r="F121" s="21">
        <f t="shared" si="49"/>
        <v>50</v>
      </c>
      <c r="G121" s="21">
        <f t="shared" si="49"/>
        <v>50</v>
      </c>
      <c r="H121" s="79"/>
    </row>
    <row r="122" spans="1:8" ht="25.5" outlineLevel="6" x14ac:dyDescent="0.25">
      <c r="A122" s="58" t="s">
        <v>64</v>
      </c>
      <c r="B122" s="57" t="s">
        <v>67</v>
      </c>
      <c r="C122" s="58" t="s">
        <v>7</v>
      </c>
      <c r="D122" s="60" t="s">
        <v>332</v>
      </c>
      <c r="E122" s="21">
        <f>'№ 5-8 ведомственная'!F121</f>
        <v>50</v>
      </c>
      <c r="F122" s="21">
        <f>'№ 5-8 ведомственная'!G121</f>
        <v>50</v>
      </c>
      <c r="G122" s="21">
        <f>'№ 5-8 ведомственная'!H121</f>
        <v>50</v>
      </c>
      <c r="H122" s="79"/>
    </row>
    <row r="123" spans="1:8" ht="25.5" outlineLevel="3" x14ac:dyDescent="0.25">
      <c r="A123" s="58" t="s">
        <v>64</v>
      </c>
      <c r="B123" s="57" t="s">
        <v>68</v>
      </c>
      <c r="C123" s="58"/>
      <c r="D123" s="60" t="s">
        <v>385</v>
      </c>
      <c r="E123" s="21">
        <f>E124+E135</f>
        <v>100</v>
      </c>
      <c r="F123" s="21">
        <f t="shared" ref="F123:G123" si="50">F124+F135</f>
        <v>100</v>
      </c>
      <c r="G123" s="21">
        <f t="shared" si="50"/>
        <v>100</v>
      </c>
      <c r="H123" s="79"/>
    </row>
    <row r="124" spans="1:8" ht="38.25" outlineLevel="4" x14ac:dyDescent="0.25">
      <c r="A124" s="58" t="s">
        <v>64</v>
      </c>
      <c r="B124" s="57" t="s">
        <v>69</v>
      </c>
      <c r="C124" s="58"/>
      <c r="D124" s="60" t="s">
        <v>386</v>
      </c>
      <c r="E124" s="21">
        <f>E125+E127+E129+E131+E133</f>
        <v>39</v>
      </c>
      <c r="F124" s="21">
        <f t="shared" ref="F124:G124" si="51">F125+F127+F129+F131+F133</f>
        <v>80</v>
      </c>
      <c r="G124" s="21">
        <f t="shared" si="51"/>
        <v>80</v>
      </c>
      <c r="H124" s="79"/>
    </row>
    <row r="125" spans="1:8" outlineLevel="5" x14ac:dyDescent="0.25">
      <c r="A125" s="58" t="s">
        <v>64</v>
      </c>
      <c r="B125" s="57" t="s">
        <v>70</v>
      </c>
      <c r="C125" s="58"/>
      <c r="D125" s="60" t="s">
        <v>387</v>
      </c>
      <c r="E125" s="21">
        <f>E126</f>
        <v>0</v>
      </c>
      <c r="F125" s="21">
        <f t="shared" ref="F125:G125" si="52">F126</f>
        <v>10</v>
      </c>
      <c r="G125" s="21">
        <f t="shared" si="52"/>
        <v>10</v>
      </c>
      <c r="H125" s="79"/>
    </row>
    <row r="126" spans="1:8" ht="25.5" outlineLevel="6" x14ac:dyDescent="0.25">
      <c r="A126" s="58" t="s">
        <v>64</v>
      </c>
      <c r="B126" s="57" t="s">
        <v>70</v>
      </c>
      <c r="C126" s="58" t="s">
        <v>7</v>
      </c>
      <c r="D126" s="60" t="s">
        <v>332</v>
      </c>
      <c r="E126" s="21">
        <f>'№ 5-8 ведомственная'!F125</f>
        <v>0</v>
      </c>
      <c r="F126" s="21">
        <f>'№ 5-8 ведомственная'!G125</f>
        <v>10</v>
      </c>
      <c r="G126" s="21">
        <f>'№ 5-8 ведомственная'!H125</f>
        <v>10</v>
      </c>
      <c r="H126" s="79"/>
    </row>
    <row r="127" spans="1:8" outlineLevel="5" x14ac:dyDescent="0.25">
      <c r="A127" s="58" t="s">
        <v>64</v>
      </c>
      <c r="B127" s="57" t="s">
        <v>71</v>
      </c>
      <c r="C127" s="58"/>
      <c r="D127" s="60" t="s">
        <v>388</v>
      </c>
      <c r="E127" s="21">
        <f>E128</f>
        <v>14</v>
      </c>
      <c r="F127" s="21">
        <f t="shared" ref="F127:G127" si="53">F128</f>
        <v>24</v>
      </c>
      <c r="G127" s="21">
        <f t="shared" si="53"/>
        <v>24</v>
      </c>
      <c r="H127" s="79"/>
    </row>
    <row r="128" spans="1:8" ht="25.5" outlineLevel="6" x14ac:dyDescent="0.25">
      <c r="A128" s="58" t="s">
        <v>64</v>
      </c>
      <c r="B128" s="57" t="s">
        <v>71</v>
      </c>
      <c r="C128" s="58" t="s">
        <v>7</v>
      </c>
      <c r="D128" s="60" t="s">
        <v>332</v>
      </c>
      <c r="E128" s="21">
        <f>'№ 5-8 ведомственная'!F127</f>
        <v>14</v>
      </c>
      <c r="F128" s="21">
        <f>'№ 5-8 ведомственная'!G127</f>
        <v>24</v>
      </c>
      <c r="G128" s="21">
        <f>'№ 5-8 ведомственная'!H127</f>
        <v>24</v>
      </c>
      <c r="H128" s="79"/>
    </row>
    <row r="129" spans="1:8" outlineLevel="5" x14ac:dyDescent="0.25">
      <c r="A129" s="58" t="s">
        <v>64</v>
      </c>
      <c r="B129" s="57" t="s">
        <v>72</v>
      </c>
      <c r="C129" s="58"/>
      <c r="D129" s="60" t="s">
        <v>389</v>
      </c>
      <c r="E129" s="21">
        <f>E130</f>
        <v>16</v>
      </c>
      <c r="F129" s="21">
        <f t="shared" ref="F129:G129" si="54">F130</f>
        <v>40</v>
      </c>
      <c r="G129" s="21">
        <f t="shared" si="54"/>
        <v>40</v>
      </c>
      <c r="H129" s="79"/>
    </row>
    <row r="130" spans="1:8" ht="25.5" outlineLevel="6" x14ac:dyDescent="0.25">
      <c r="A130" s="58" t="s">
        <v>64</v>
      </c>
      <c r="B130" s="57" t="s">
        <v>72</v>
      </c>
      <c r="C130" s="58" t="s">
        <v>7</v>
      </c>
      <c r="D130" s="60" t="s">
        <v>332</v>
      </c>
      <c r="E130" s="21">
        <f>'№ 5-8 ведомственная'!F129</f>
        <v>16</v>
      </c>
      <c r="F130" s="21">
        <f>'№ 5-8 ведомственная'!G129</f>
        <v>40</v>
      </c>
      <c r="G130" s="21">
        <f>'№ 5-8 ведомственная'!H129</f>
        <v>40</v>
      </c>
      <c r="H130" s="79"/>
    </row>
    <row r="131" spans="1:8" outlineLevel="5" x14ac:dyDescent="0.25">
      <c r="A131" s="58" t="s">
        <v>64</v>
      </c>
      <c r="B131" s="57" t="s">
        <v>73</v>
      </c>
      <c r="C131" s="58"/>
      <c r="D131" s="60" t="s">
        <v>390</v>
      </c>
      <c r="E131" s="21">
        <f>E132</f>
        <v>0</v>
      </c>
      <c r="F131" s="21">
        <f t="shared" ref="F131:G131" si="55">F132</f>
        <v>3</v>
      </c>
      <c r="G131" s="21">
        <f t="shared" si="55"/>
        <v>3</v>
      </c>
      <c r="H131" s="79"/>
    </row>
    <row r="132" spans="1:8" ht="25.5" outlineLevel="6" x14ac:dyDescent="0.25">
      <c r="A132" s="58" t="s">
        <v>64</v>
      </c>
      <c r="B132" s="57" t="s">
        <v>73</v>
      </c>
      <c r="C132" s="58" t="s">
        <v>7</v>
      </c>
      <c r="D132" s="60" t="s">
        <v>332</v>
      </c>
      <c r="E132" s="21">
        <f>'№ 5-8 ведомственная'!F131</f>
        <v>0</v>
      </c>
      <c r="F132" s="21">
        <f>'№ 5-8 ведомственная'!G131</f>
        <v>3</v>
      </c>
      <c r="G132" s="21">
        <f>'№ 5-8 ведомственная'!H131</f>
        <v>3</v>
      </c>
      <c r="H132" s="79"/>
    </row>
    <row r="133" spans="1:8" outlineLevel="5" x14ac:dyDescent="0.25">
      <c r="A133" s="58" t="s">
        <v>64</v>
      </c>
      <c r="B133" s="57" t="s">
        <v>74</v>
      </c>
      <c r="C133" s="58"/>
      <c r="D133" s="60" t="s">
        <v>391</v>
      </c>
      <c r="E133" s="21">
        <f>E134</f>
        <v>9</v>
      </c>
      <c r="F133" s="21">
        <f t="shared" ref="F133:G133" si="56">F134</f>
        <v>3</v>
      </c>
      <c r="G133" s="21">
        <f t="shared" si="56"/>
        <v>3</v>
      </c>
      <c r="H133" s="79"/>
    </row>
    <row r="134" spans="1:8" ht="25.5" outlineLevel="6" x14ac:dyDescent="0.25">
      <c r="A134" s="58" t="s">
        <v>64</v>
      </c>
      <c r="B134" s="57" t="s">
        <v>74</v>
      </c>
      <c r="C134" s="58" t="s">
        <v>7</v>
      </c>
      <c r="D134" s="60" t="s">
        <v>332</v>
      </c>
      <c r="E134" s="21">
        <f>'№ 5-8 ведомственная'!F133</f>
        <v>9</v>
      </c>
      <c r="F134" s="21">
        <f>'№ 5-8 ведомственная'!G133</f>
        <v>3</v>
      </c>
      <c r="G134" s="21">
        <f>'№ 5-8 ведомственная'!H133</f>
        <v>3</v>
      </c>
      <c r="H134" s="79"/>
    </row>
    <row r="135" spans="1:8" ht="38.25" outlineLevel="4" x14ac:dyDescent="0.25">
      <c r="A135" s="58" t="s">
        <v>64</v>
      </c>
      <c r="B135" s="57" t="s">
        <v>75</v>
      </c>
      <c r="C135" s="58"/>
      <c r="D135" s="60" t="s">
        <v>392</v>
      </c>
      <c r="E135" s="21">
        <f>E136</f>
        <v>61</v>
      </c>
      <c r="F135" s="21">
        <f t="shared" ref="F135:G136" si="57">F136</f>
        <v>20</v>
      </c>
      <c r="G135" s="21">
        <f t="shared" si="57"/>
        <v>20</v>
      </c>
      <c r="H135" s="79"/>
    </row>
    <row r="136" spans="1:8" ht="25.5" outlineLevel="5" x14ac:dyDescent="0.25">
      <c r="A136" s="58" t="s">
        <v>64</v>
      </c>
      <c r="B136" s="57" t="s">
        <v>76</v>
      </c>
      <c r="C136" s="58"/>
      <c r="D136" s="60" t="s">
        <v>393</v>
      </c>
      <c r="E136" s="21">
        <f>E137</f>
        <v>61</v>
      </c>
      <c r="F136" s="21">
        <f t="shared" si="57"/>
        <v>20</v>
      </c>
      <c r="G136" s="21">
        <f t="shared" si="57"/>
        <v>20</v>
      </c>
      <c r="H136" s="79"/>
    </row>
    <row r="137" spans="1:8" ht="25.5" outlineLevel="6" x14ac:dyDescent="0.25">
      <c r="A137" s="58" t="s">
        <v>64</v>
      </c>
      <c r="B137" s="57" t="s">
        <v>76</v>
      </c>
      <c r="C137" s="58" t="s">
        <v>7</v>
      </c>
      <c r="D137" s="60" t="s">
        <v>332</v>
      </c>
      <c r="E137" s="21">
        <f>'№ 5-8 ведомственная'!F136</f>
        <v>61</v>
      </c>
      <c r="F137" s="21">
        <f>'№ 5-8 ведомственная'!G136</f>
        <v>20</v>
      </c>
      <c r="G137" s="21">
        <f>'№ 5-8 ведомственная'!H136</f>
        <v>20</v>
      </c>
      <c r="H137" s="79"/>
    </row>
    <row r="138" spans="1:8" ht="25.5" outlineLevel="6" x14ac:dyDescent="0.25">
      <c r="A138" s="18" t="s">
        <v>649</v>
      </c>
      <c r="B138" s="18"/>
      <c r="C138" s="17"/>
      <c r="D138" s="19" t="s">
        <v>654</v>
      </c>
      <c r="E138" s="21">
        <f>E147+E139</f>
        <v>95</v>
      </c>
      <c r="F138" s="21">
        <f t="shared" ref="F138:G138" si="58">F147+F139</f>
        <v>95</v>
      </c>
      <c r="G138" s="21">
        <f t="shared" si="58"/>
        <v>95</v>
      </c>
      <c r="H138" s="79"/>
    </row>
    <row r="139" spans="1:8" ht="38.25" outlineLevel="6" x14ac:dyDescent="0.25">
      <c r="A139" s="18" t="s">
        <v>649</v>
      </c>
      <c r="B139" s="18" t="s">
        <v>45</v>
      </c>
      <c r="C139" s="17"/>
      <c r="D139" s="19" t="s">
        <v>294</v>
      </c>
      <c r="E139" s="21">
        <f>E140</f>
        <v>45</v>
      </c>
      <c r="F139" s="21">
        <f>F140</f>
        <v>45</v>
      </c>
      <c r="G139" s="21">
        <f>G140</f>
        <v>45</v>
      </c>
      <c r="H139" s="79"/>
    </row>
    <row r="140" spans="1:8" ht="25.5" outlineLevel="6" x14ac:dyDescent="0.25">
      <c r="A140" s="18" t="s">
        <v>649</v>
      </c>
      <c r="B140" s="18" t="s">
        <v>46</v>
      </c>
      <c r="C140" s="17"/>
      <c r="D140" s="19" t="s">
        <v>364</v>
      </c>
      <c r="E140" s="21">
        <f>E141+E144</f>
        <v>45</v>
      </c>
      <c r="F140" s="21">
        <f t="shared" ref="F140:G140" si="59">F141+F144</f>
        <v>45</v>
      </c>
      <c r="G140" s="21">
        <f t="shared" si="59"/>
        <v>45</v>
      </c>
      <c r="H140" s="79"/>
    </row>
    <row r="141" spans="1:8" ht="25.5" outlineLevel="6" x14ac:dyDescent="0.25">
      <c r="A141" s="18" t="s">
        <v>649</v>
      </c>
      <c r="B141" s="18" t="s">
        <v>47</v>
      </c>
      <c r="C141" s="17"/>
      <c r="D141" s="19" t="s">
        <v>365</v>
      </c>
      <c r="E141" s="21">
        <f t="shared" ref="E141:G142" si="60">E142</f>
        <v>2</v>
      </c>
      <c r="F141" s="21">
        <f t="shared" si="60"/>
        <v>2</v>
      </c>
      <c r="G141" s="21">
        <f t="shared" si="60"/>
        <v>2</v>
      </c>
      <c r="H141" s="79"/>
    </row>
    <row r="142" spans="1:8" ht="25.5" outlineLevel="6" x14ac:dyDescent="0.25">
      <c r="A142" s="18" t="s">
        <v>649</v>
      </c>
      <c r="B142" s="18" t="s">
        <v>48</v>
      </c>
      <c r="C142" s="17"/>
      <c r="D142" s="19" t="s">
        <v>366</v>
      </c>
      <c r="E142" s="21">
        <f t="shared" si="60"/>
        <v>2</v>
      </c>
      <c r="F142" s="21">
        <f t="shared" si="60"/>
        <v>2</v>
      </c>
      <c r="G142" s="21">
        <f t="shared" si="60"/>
        <v>2</v>
      </c>
      <c r="H142" s="79"/>
    </row>
    <row r="143" spans="1:8" ht="25.5" outlineLevel="6" x14ac:dyDescent="0.25">
      <c r="A143" s="18" t="s">
        <v>649</v>
      </c>
      <c r="B143" s="18" t="s">
        <v>48</v>
      </c>
      <c r="C143" s="17" t="s">
        <v>7</v>
      </c>
      <c r="D143" s="19" t="s">
        <v>332</v>
      </c>
      <c r="E143" s="21">
        <f>'№ 5-8 ведомственная'!F142</f>
        <v>2</v>
      </c>
      <c r="F143" s="21">
        <f>'№ 5-8 ведомственная'!G142</f>
        <v>2</v>
      </c>
      <c r="G143" s="21">
        <f>'№ 5-8 ведомственная'!H142</f>
        <v>2</v>
      </c>
      <c r="H143" s="79"/>
    </row>
    <row r="144" spans="1:8" ht="25.5" outlineLevel="6" x14ac:dyDescent="0.25">
      <c r="A144" s="18" t="s">
        <v>649</v>
      </c>
      <c r="B144" s="18" t="s">
        <v>49</v>
      </c>
      <c r="C144" s="17"/>
      <c r="D144" s="19" t="s">
        <v>367</v>
      </c>
      <c r="E144" s="21">
        <f t="shared" ref="E144:G145" si="61">E145</f>
        <v>43</v>
      </c>
      <c r="F144" s="21">
        <f t="shared" si="61"/>
        <v>43</v>
      </c>
      <c r="G144" s="21">
        <f t="shared" si="61"/>
        <v>43</v>
      </c>
      <c r="H144" s="79"/>
    </row>
    <row r="145" spans="1:10" ht="25.5" outlineLevel="6" x14ac:dyDescent="0.25">
      <c r="A145" s="18" t="s">
        <v>649</v>
      </c>
      <c r="B145" s="18" t="s">
        <v>50</v>
      </c>
      <c r="C145" s="17"/>
      <c r="D145" s="19" t="s">
        <v>368</v>
      </c>
      <c r="E145" s="21">
        <f t="shared" si="61"/>
        <v>43</v>
      </c>
      <c r="F145" s="21">
        <f t="shared" si="61"/>
        <v>43</v>
      </c>
      <c r="G145" s="21">
        <f t="shared" si="61"/>
        <v>43</v>
      </c>
      <c r="H145" s="79"/>
    </row>
    <row r="146" spans="1:10" ht="51" outlineLevel="6" x14ac:dyDescent="0.25">
      <c r="A146" s="18" t="s">
        <v>649</v>
      </c>
      <c r="B146" s="18" t="s">
        <v>50</v>
      </c>
      <c r="C146" s="17">
        <v>100</v>
      </c>
      <c r="D146" s="19" t="s">
        <v>331</v>
      </c>
      <c r="E146" s="21">
        <f>'№ 5-8 ведомственная'!F145</f>
        <v>43</v>
      </c>
      <c r="F146" s="21">
        <f>'№ 5-8 ведомственная'!G145</f>
        <v>43</v>
      </c>
      <c r="G146" s="21">
        <f>'№ 5-8 ведомственная'!H145</f>
        <v>43</v>
      </c>
      <c r="H146" s="79"/>
    </row>
    <row r="147" spans="1:10" ht="51" outlineLevel="6" x14ac:dyDescent="0.25">
      <c r="A147" s="18" t="s">
        <v>649</v>
      </c>
      <c r="B147" s="18" t="s">
        <v>650</v>
      </c>
      <c r="C147" s="17"/>
      <c r="D147" s="19" t="s">
        <v>655</v>
      </c>
      <c r="E147" s="21">
        <f>E148</f>
        <v>50</v>
      </c>
      <c r="F147" s="21">
        <f t="shared" ref="F147:G147" si="62">F148</f>
        <v>50</v>
      </c>
      <c r="G147" s="21">
        <f t="shared" si="62"/>
        <v>50</v>
      </c>
      <c r="H147" s="79"/>
    </row>
    <row r="148" spans="1:10" ht="76.5" outlineLevel="6" x14ac:dyDescent="0.25">
      <c r="A148" s="18" t="s">
        <v>649</v>
      </c>
      <c r="B148" s="18" t="s">
        <v>651</v>
      </c>
      <c r="C148" s="17"/>
      <c r="D148" s="19" t="s">
        <v>660</v>
      </c>
      <c r="E148" s="21">
        <f>E149</f>
        <v>50</v>
      </c>
      <c r="F148" s="21">
        <f t="shared" ref="F148:G148" si="63">F149</f>
        <v>50</v>
      </c>
      <c r="G148" s="21">
        <f t="shared" si="63"/>
        <v>50</v>
      </c>
      <c r="H148" s="79"/>
    </row>
    <row r="149" spans="1:10" ht="25.5" outlineLevel="6" x14ac:dyDescent="0.25">
      <c r="A149" s="18" t="s">
        <v>649</v>
      </c>
      <c r="B149" s="18" t="s">
        <v>652</v>
      </c>
      <c r="C149" s="17"/>
      <c r="D149" s="19" t="s">
        <v>656</v>
      </c>
      <c r="E149" s="21">
        <f>E150</f>
        <v>50</v>
      </c>
      <c r="F149" s="21">
        <f t="shared" ref="F149:G149" si="64">F150</f>
        <v>50</v>
      </c>
      <c r="G149" s="21">
        <f t="shared" si="64"/>
        <v>50</v>
      </c>
      <c r="H149" s="79"/>
    </row>
    <row r="150" spans="1:10" ht="25.5" outlineLevel="6" x14ac:dyDescent="0.25">
      <c r="A150" s="18" t="s">
        <v>649</v>
      </c>
      <c r="B150" s="18" t="s">
        <v>653</v>
      </c>
      <c r="C150" s="17"/>
      <c r="D150" s="19" t="s">
        <v>657</v>
      </c>
      <c r="E150" s="21">
        <f>E151</f>
        <v>50</v>
      </c>
      <c r="F150" s="21">
        <f t="shared" ref="F150:G150" si="65">F151</f>
        <v>50</v>
      </c>
      <c r="G150" s="21">
        <f t="shared" si="65"/>
        <v>50</v>
      </c>
      <c r="H150" s="79"/>
    </row>
    <row r="151" spans="1:10" ht="25.5" outlineLevel="6" x14ac:dyDescent="0.25">
      <c r="A151" s="18" t="s">
        <v>649</v>
      </c>
      <c r="B151" s="18" t="s">
        <v>653</v>
      </c>
      <c r="C151" s="17">
        <v>200</v>
      </c>
      <c r="D151" s="19" t="s">
        <v>332</v>
      </c>
      <c r="E151" s="21">
        <f>'№ 5-8 ведомственная'!F150</f>
        <v>50</v>
      </c>
      <c r="F151" s="21">
        <f>'№ 5-8 ведомственная'!G150</f>
        <v>50</v>
      </c>
      <c r="G151" s="21">
        <f>'№ 5-8 ведомственная'!H150</f>
        <v>50</v>
      </c>
      <c r="H151" s="79"/>
    </row>
    <row r="152" spans="1:10" s="30" customFormat="1" x14ac:dyDescent="0.25">
      <c r="A152" s="61" t="s">
        <v>77</v>
      </c>
      <c r="B152" s="62"/>
      <c r="C152" s="61"/>
      <c r="D152" s="63" t="s">
        <v>278</v>
      </c>
      <c r="E152" s="64">
        <f>E153+E162+E170+E198</f>
        <v>104919.9</v>
      </c>
      <c r="F152" s="64">
        <f t="shared" ref="F152:G152" si="66">F153+F162+F170+F198</f>
        <v>90295</v>
      </c>
      <c r="G152" s="64">
        <f t="shared" si="66"/>
        <v>93316.6</v>
      </c>
      <c r="H152" s="88"/>
      <c r="I152" s="4"/>
      <c r="J152" s="4"/>
    </row>
    <row r="153" spans="1:10" outlineLevel="1" x14ac:dyDescent="0.25">
      <c r="A153" s="58" t="s">
        <v>171</v>
      </c>
      <c r="B153" s="57"/>
      <c r="C153" s="58"/>
      <c r="D153" s="60" t="s">
        <v>315</v>
      </c>
      <c r="E153" s="21">
        <f>E154</f>
        <v>90</v>
      </c>
      <c r="F153" s="21">
        <f t="shared" ref="F153:G154" si="67">F154</f>
        <v>90</v>
      </c>
      <c r="G153" s="21">
        <f t="shared" si="67"/>
        <v>90</v>
      </c>
      <c r="H153" s="89"/>
    </row>
    <row r="154" spans="1:10" ht="38.25" outlineLevel="2" x14ac:dyDescent="0.25">
      <c r="A154" s="58" t="s">
        <v>171</v>
      </c>
      <c r="B154" s="57" t="s">
        <v>161</v>
      </c>
      <c r="C154" s="58"/>
      <c r="D154" s="60" t="s">
        <v>313</v>
      </c>
      <c r="E154" s="21">
        <f>E155</f>
        <v>90</v>
      </c>
      <c r="F154" s="21">
        <f t="shared" si="67"/>
        <v>90</v>
      </c>
      <c r="G154" s="21">
        <f t="shared" si="67"/>
        <v>90</v>
      </c>
      <c r="H154" s="79"/>
    </row>
    <row r="155" spans="1:10" ht="25.5" outlineLevel="3" x14ac:dyDescent="0.25">
      <c r="A155" s="58" t="s">
        <v>171</v>
      </c>
      <c r="B155" s="57" t="s">
        <v>172</v>
      </c>
      <c r="C155" s="58"/>
      <c r="D155" s="60" t="s">
        <v>469</v>
      </c>
      <c r="E155" s="21">
        <f>E156+E159</f>
        <v>90</v>
      </c>
      <c r="F155" s="21">
        <f t="shared" ref="F155:G155" si="68">F156+F159</f>
        <v>90</v>
      </c>
      <c r="G155" s="21">
        <f t="shared" si="68"/>
        <v>90</v>
      </c>
      <c r="H155" s="79"/>
    </row>
    <row r="156" spans="1:10" ht="38.25" outlineLevel="4" x14ac:dyDescent="0.25">
      <c r="A156" s="17" t="s">
        <v>171</v>
      </c>
      <c r="B156" s="18" t="s">
        <v>223</v>
      </c>
      <c r="C156" s="17"/>
      <c r="D156" s="19" t="s">
        <v>509</v>
      </c>
      <c r="E156" s="9">
        <f>E157</f>
        <v>50</v>
      </c>
      <c r="F156" s="9">
        <f t="shared" ref="F156:G157" si="69">F157</f>
        <v>50</v>
      </c>
      <c r="G156" s="9">
        <f t="shared" si="69"/>
        <v>50</v>
      </c>
      <c r="H156" s="79"/>
    </row>
    <row r="157" spans="1:10" ht="25.5" outlineLevel="5" x14ac:dyDescent="0.25">
      <c r="A157" s="17" t="s">
        <v>171</v>
      </c>
      <c r="B157" s="18" t="s">
        <v>224</v>
      </c>
      <c r="C157" s="17"/>
      <c r="D157" s="19" t="s">
        <v>510</v>
      </c>
      <c r="E157" s="9">
        <f>E158</f>
        <v>50</v>
      </c>
      <c r="F157" s="9">
        <f t="shared" si="69"/>
        <v>50</v>
      </c>
      <c r="G157" s="9">
        <f t="shared" si="69"/>
        <v>50</v>
      </c>
      <c r="H157" s="79"/>
    </row>
    <row r="158" spans="1:10" ht="51" outlineLevel="6" x14ac:dyDescent="0.25">
      <c r="A158" s="17" t="s">
        <v>171</v>
      </c>
      <c r="B158" s="18" t="s">
        <v>224</v>
      </c>
      <c r="C158" s="17">
        <v>100</v>
      </c>
      <c r="D158" s="19" t="s">
        <v>331</v>
      </c>
      <c r="E158" s="9">
        <f>'№ 5-8 ведомственная'!F518</f>
        <v>50</v>
      </c>
      <c r="F158" s="9">
        <f>'№ 5-8 ведомственная'!G518</f>
        <v>50</v>
      </c>
      <c r="G158" s="9">
        <f>'№ 5-8 ведомственная'!H518</f>
        <v>50</v>
      </c>
      <c r="H158" s="79"/>
    </row>
    <row r="159" spans="1:10" ht="25.5" outlineLevel="4" x14ac:dyDescent="0.25">
      <c r="A159" s="17" t="s">
        <v>171</v>
      </c>
      <c r="B159" s="18" t="s">
        <v>173</v>
      </c>
      <c r="C159" s="17"/>
      <c r="D159" s="19" t="s">
        <v>470</v>
      </c>
      <c r="E159" s="9">
        <f>E160</f>
        <v>40</v>
      </c>
      <c r="F159" s="9">
        <f t="shared" ref="F159:G160" si="70">F160</f>
        <v>40</v>
      </c>
      <c r="G159" s="9">
        <f t="shared" si="70"/>
        <v>40</v>
      </c>
      <c r="H159" s="79"/>
    </row>
    <row r="160" spans="1:10" ht="25.5" outlineLevel="5" x14ac:dyDescent="0.25">
      <c r="A160" s="17" t="s">
        <v>171</v>
      </c>
      <c r="B160" s="18" t="s">
        <v>174</v>
      </c>
      <c r="C160" s="17"/>
      <c r="D160" s="19" t="s">
        <v>471</v>
      </c>
      <c r="E160" s="9">
        <f>E161</f>
        <v>40</v>
      </c>
      <c r="F160" s="9">
        <f t="shared" si="70"/>
        <v>40</v>
      </c>
      <c r="G160" s="9">
        <f t="shared" si="70"/>
        <v>40</v>
      </c>
      <c r="H160" s="79"/>
    </row>
    <row r="161" spans="1:8" ht="25.5" outlineLevel="6" x14ac:dyDescent="0.25">
      <c r="A161" s="17" t="s">
        <v>171</v>
      </c>
      <c r="B161" s="18" t="s">
        <v>174</v>
      </c>
      <c r="C161" s="17" t="s">
        <v>39</v>
      </c>
      <c r="D161" s="19" t="s">
        <v>358</v>
      </c>
      <c r="E161" s="9">
        <f>'№ 5-8 ведомственная'!F368</f>
        <v>40</v>
      </c>
      <c r="F161" s="9">
        <f>'№ 5-8 ведомственная'!G368</f>
        <v>40</v>
      </c>
      <c r="G161" s="9">
        <f>'№ 5-8 ведомственная'!H368</f>
        <v>40</v>
      </c>
      <c r="H161" s="79"/>
    </row>
    <row r="162" spans="1:8" outlineLevel="1" x14ac:dyDescent="0.25">
      <c r="A162" s="17" t="s">
        <v>82</v>
      </c>
      <c r="B162" s="18"/>
      <c r="C162" s="17"/>
      <c r="D162" s="19" t="s">
        <v>298</v>
      </c>
      <c r="E162" s="9">
        <f>E163</f>
        <v>14429.5</v>
      </c>
      <c r="F162" s="9">
        <f t="shared" ref="F162:G164" si="71">F163</f>
        <v>15574</v>
      </c>
      <c r="G162" s="9">
        <f t="shared" si="71"/>
        <v>15660.5</v>
      </c>
      <c r="H162" s="79"/>
    </row>
    <row r="163" spans="1:8" ht="51" outlineLevel="2" x14ac:dyDescent="0.25">
      <c r="A163" s="17" t="s">
        <v>82</v>
      </c>
      <c r="B163" s="18" t="s">
        <v>79</v>
      </c>
      <c r="C163" s="17"/>
      <c r="D163" s="19" t="s">
        <v>297</v>
      </c>
      <c r="E163" s="9">
        <f>E164</f>
        <v>14429.5</v>
      </c>
      <c r="F163" s="9">
        <f t="shared" si="71"/>
        <v>15574</v>
      </c>
      <c r="G163" s="9">
        <f t="shared" si="71"/>
        <v>15660.5</v>
      </c>
      <c r="H163" s="79"/>
    </row>
    <row r="164" spans="1:8" ht="25.5" outlineLevel="3" x14ac:dyDescent="0.25">
      <c r="A164" s="17" t="s">
        <v>82</v>
      </c>
      <c r="B164" s="18" t="s">
        <v>83</v>
      </c>
      <c r="C164" s="17"/>
      <c r="D164" s="19" t="s">
        <v>397</v>
      </c>
      <c r="E164" s="9">
        <f>E165</f>
        <v>14429.5</v>
      </c>
      <c r="F164" s="9">
        <f t="shared" si="71"/>
        <v>15574</v>
      </c>
      <c r="G164" s="9">
        <f t="shared" si="71"/>
        <v>15660.5</v>
      </c>
      <c r="H164" s="79"/>
    </row>
    <row r="165" spans="1:8" outlineLevel="4" x14ac:dyDescent="0.25">
      <c r="A165" s="17" t="s">
        <v>82</v>
      </c>
      <c r="B165" s="18" t="s">
        <v>84</v>
      </c>
      <c r="C165" s="17"/>
      <c r="D165" s="19" t="s">
        <v>398</v>
      </c>
      <c r="E165" s="9">
        <f>E166+E168</f>
        <v>14429.5</v>
      </c>
      <c r="F165" s="9">
        <f t="shared" ref="F165:G165" si="72">F166+F168</f>
        <v>15574</v>
      </c>
      <c r="G165" s="9">
        <f t="shared" si="72"/>
        <v>15660.5</v>
      </c>
      <c r="H165" s="79"/>
    </row>
    <row r="166" spans="1:8" ht="38.25" outlineLevel="5" x14ac:dyDescent="0.25">
      <c r="A166" s="17" t="s">
        <v>82</v>
      </c>
      <c r="B166" s="18" t="s">
        <v>85</v>
      </c>
      <c r="C166" s="17"/>
      <c r="D166" s="19" t="s">
        <v>399</v>
      </c>
      <c r="E166" s="9">
        <f>E167</f>
        <v>2885.8999999999996</v>
      </c>
      <c r="F166" s="9">
        <f t="shared" ref="F166:G166" si="73">F167</f>
        <v>3114.8</v>
      </c>
      <c r="G166" s="9">
        <f t="shared" si="73"/>
        <v>3132.1</v>
      </c>
      <c r="H166" s="79"/>
    </row>
    <row r="167" spans="1:8" ht="25.5" outlineLevel="6" x14ac:dyDescent="0.25">
      <c r="A167" s="17" t="s">
        <v>82</v>
      </c>
      <c r="B167" s="18" t="s">
        <v>85</v>
      </c>
      <c r="C167" s="17" t="s">
        <v>7</v>
      </c>
      <c r="D167" s="19" t="s">
        <v>332</v>
      </c>
      <c r="E167" s="9">
        <f>'№ 5-8 ведомственная'!F157</f>
        <v>2885.8999999999996</v>
      </c>
      <c r="F167" s="9">
        <f>'№ 5-8 ведомственная'!G157</f>
        <v>3114.8</v>
      </c>
      <c r="G167" s="9">
        <f>'№ 5-8 ведомственная'!H157</f>
        <v>3132.1</v>
      </c>
      <c r="H167" s="79"/>
    </row>
    <row r="168" spans="1:8" ht="38.25" outlineLevel="6" x14ac:dyDescent="0.25">
      <c r="A168" s="18" t="s">
        <v>82</v>
      </c>
      <c r="B168" s="18" t="s">
        <v>600</v>
      </c>
      <c r="C168" s="17"/>
      <c r="D168" s="19" t="s">
        <v>399</v>
      </c>
      <c r="E168" s="9">
        <f>E169</f>
        <v>11543.6</v>
      </c>
      <c r="F168" s="9">
        <f t="shared" ref="F168:G168" si="74">F169</f>
        <v>12459.2</v>
      </c>
      <c r="G168" s="9">
        <f t="shared" si="74"/>
        <v>12528.4</v>
      </c>
      <c r="H168" s="79"/>
    </row>
    <row r="169" spans="1:8" ht="25.5" outlineLevel="6" x14ac:dyDescent="0.25">
      <c r="A169" s="18" t="s">
        <v>82</v>
      </c>
      <c r="B169" s="18" t="s">
        <v>600</v>
      </c>
      <c r="C169" s="17" t="s">
        <v>7</v>
      </c>
      <c r="D169" s="19" t="s">
        <v>332</v>
      </c>
      <c r="E169" s="9">
        <f>'№ 5-8 ведомственная'!F159</f>
        <v>11543.6</v>
      </c>
      <c r="F169" s="9">
        <f>'№ 5-8 ведомственная'!G159</f>
        <v>12459.2</v>
      </c>
      <c r="G169" s="9">
        <f>'№ 5-8 ведомственная'!H159</f>
        <v>12528.4</v>
      </c>
      <c r="H169" s="79"/>
    </row>
    <row r="170" spans="1:8" outlineLevel="1" x14ac:dyDescent="0.25">
      <c r="A170" s="17" t="s">
        <v>86</v>
      </c>
      <c r="B170" s="18"/>
      <c r="C170" s="17"/>
      <c r="D170" s="19" t="s">
        <v>299</v>
      </c>
      <c r="E170" s="9">
        <f>E171</f>
        <v>89871.4</v>
      </c>
      <c r="F170" s="9">
        <f t="shared" ref="F170:G170" si="75">F171</f>
        <v>74350</v>
      </c>
      <c r="G170" s="9">
        <f t="shared" si="75"/>
        <v>77285.100000000006</v>
      </c>
      <c r="H170" s="79"/>
    </row>
    <row r="171" spans="1:8" ht="51" outlineLevel="2" x14ac:dyDescent="0.25">
      <c r="A171" s="17" t="s">
        <v>86</v>
      </c>
      <c r="B171" s="18" t="s">
        <v>79</v>
      </c>
      <c r="C171" s="17"/>
      <c r="D171" s="19" t="s">
        <v>297</v>
      </c>
      <c r="E171" s="9">
        <f>E172+E192</f>
        <v>89871.4</v>
      </c>
      <c r="F171" s="9">
        <f t="shared" ref="F171:G171" si="76">F172+F192</f>
        <v>74350</v>
      </c>
      <c r="G171" s="9">
        <f t="shared" si="76"/>
        <v>77285.100000000006</v>
      </c>
      <c r="H171" s="79"/>
    </row>
    <row r="172" spans="1:8" ht="25.5" outlineLevel="3" x14ac:dyDescent="0.25">
      <c r="A172" s="17" t="s">
        <v>86</v>
      </c>
      <c r="B172" s="18" t="s">
        <v>83</v>
      </c>
      <c r="C172" s="17"/>
      <c r="D172" s="19" t="s">
        <v>397</v>
      </c>
      <c r="E172" s="9">
        <f>E173+E182+E187</f>
        <v>87192</v>
      </c>
      <c r="F172" s="9">
        <f>F173+F182+F187</f>
        <v>71189.600000000006</v>
      </c>
      <c r="G172" s="9">
        <f>G173+G182+G187</f>
        <v>74129.600000000006</v>
      </c>
      <c r="H172" s="79"/>
    </row>
    <row r="173" spans="1:8" ht="38.25" outlineLevel="4" x14ac:dyDescent="0.25">
      <c r="A173" s="17" t="s">
        <v>86</v>
      </c>
      <c r="B173" s="18" t="s">
        <v>87</v>
      </c>
      <c r="C173" s="17"/>
      <c r="D173" s="19" t="s">
        <v>400</v>
      </c>
      <c r="E173" s="9">
        <f>E174+E176+E178+E180</f>
        <v>23954.9</v>
      </c>
      <c r="F173" s="9">
        <f t="shared" ref="F173:G173" si="77">F174+F176+F178+F180</f>
        <v>23262.6</v>
      </c>
      <c r="G173" s="9">
        <f t="shared" si="77"/>
        <v>23693.1</v>
      </c>
      <c r="H173" s="79"/>
    </row>
    <row r="174" spans="1:8" ht="63.75" outlineLevel="5" x14ac:dyDescent="0.25">
      <c r="A174" s="17" t="s">
        <v>86</v>
      </c>
      <c r="B174" s="18" t="s">
        <v>88</v>
      </c>
      <c r="C174" s="17"/>
      <c r="D174" s="19" t="s">
        <v>401</v>
      </c>
      <c r="E174" s="9">
        <f>E175</f>
        <v>10348.700000000001</v>
      </c>
      <c r="F174" s="9">
        <f t="shared" ref="F174:G174" si="78">F175</f>
        <v>10762.6</v>
      </c>
      <c r="G174" s="9">
        <f t="shared" si="78"/>
        <v>11193.1</v>
      </c>
      <c r="H174" s="79"/>
    </row>
    <row r="175" spans="1:8" ht="25.5" outlineLevel="6" x14ac:dyDescent="0.25">
      <c r="A175" s="17" t="s">
        <v>86</v>
      </c>
      <c r="B175" s="18" t="s">
        <v>88</v>
      </c>
      <c r="C175" s="17" t="s">
        <v>7</v>
      </c>
      <c r="D175" s="19" t="s">
        <v>332</v>
      </c>
      <c r="E175" s="9">
        <f>'№ 5-8 ведомственная'!F165</f>
        <v>10348.700000000001</v>
      </c>
      <c r="F175" s="9">
        <f>'№ 5-8 ведомственная'!G165</f>
        <v>10762.6</v>
      </c>
      <c r="G175" s="9">
        <f>'№ 5-8 ведомственная'!H165</f>
        <v>11193.1</v>
      </c>
      <c r="H175" s="79"/>
    </row>
    <row r="176" spans="1:8" ht="25.5" outlineLevel="5" x14ac:dyDescent="0.25">
      <c r="A176" s="17" t="s">
        <v>86</v>
      </c>
      <c r="B176" s="18" t="s">
        <v>89</v>
      </c>
      <c r="C176" s="17"/>
      <c r="D176" s="19" t="s">
        <v>402</v>
      </c>
      <c r="E176" s="9">
        <f>E177</f>
        <v>7180</v>
      </c>
      <c r="F176" s="9">
        <f t="shared" ref="F176:G176" si="79">F177</f>
        <v>6500</v>
      </c>
      <c r="G176" s="9">
        <f t="shared" si="79"/>
        <v>6500</v>
      </c>
      <c r="H176" s="79"/>
    </row>
    <row r="177" spans="1:8" ht="25.5" outlineLevel="6" x14ac:dyDescent="0.25">
      <c r="A177" s="17" t="s">
        <v>86</v>
      </c>
      <c r="B177" s="18" t="s">
        <v>89</v>
      </c>
      <c r="C177" s="17" t="s">
        <v>39</v>
      </c>
      <c r="D177" s="19" t="s">
        <v>358</v>
      </c>
      <c r="E177" s="9">
        <f>'№ 5-8 ведомственная'!F167</f>
        <v>7180</v>
      </c>
      <c r="F177" s="9">
        <f>'№ 5-8 ведомственная'!G167</f>
        <v>6500</v>
      </c>
      <c r="G177" s="9">
        <f>'№ 5-8 ведомственная'!H167</f>
        <v>6500</v>
      </c>
      <c r="H177" s="79"/>
    </row>
    <row r="178" spans="1:8" ht="25.5" outlineLevel="5" x14ac:dyDescent="0.25">
      <c r="A178" s="17" t="s">
        <v>86</v>
      </c>
      <c r="B178" s="18" t="s">
        <v>90</v>
      </c>
      <c r="C178" s="17"/>
      <c r="D178" s="19" t="s">
        <v>403</v>
      </c>
      <c r="E178" s="9">
        <f>E179</f>
        <v>1996.1999999999998</v>
      </c>
      <c r="F178" s="9">
        <f t="shared" ref="F178:G178" si="80">F179</f>
        <v>2000</v>
      </c>
      <c r="G178" s="9">
        <f t="shared" si="80"/>
        <v>2000</v>
      </c>
      <c r="H178" s="79"/>
    </row>
    <row r="179" spans="1:8" ht="25.5" outlineLevel="6" x14ac:dyDescent="0.25">
      <c r="A179" s="17" t="s">
        <v>86</v>
      </c>
      <c r="B179" s="18" t="s">
        <v>90</v>
      </c>
      <c r="C179" s="17" t="s">
        <v>7</v>
      </c>
      <c r="D179" s="19" t="s">
        <v>332</v>
      </c>
      <c r="E179" s="9">
        <f>'№ 5-8 ведомственная'!F169</f>
        <v>1996.1999999999998</v>
      </c>
      <c r="F179" s="9">
        <f>'№ 5-8 ведомственная'!G169</f>
        <v>2000</v>
      </c>
      <c r="G179" s="9">
        <f>'№ 5-8 ведомственная'!H169</f>
        <v>2000</v>
      </c>
      <c r="H179" s="79"/>
    </row>
    <row r="180" spans="1:8" ht="51" outlineLevel="5" x14ac:dyDescent="0.25">
      <c r="A180" s="17" t="s">
        <v>86</v>
      </c>
      <c r="B180" s="18" t="s">
        <v>91</v>
      </c>
      <c r="C180" s="17"/>
      <c r="D180" s="19" t="s">
        <v>404</v>
      </c>
      <c r="E180" s="9">
        <f>E181</f>
        <v>4430</v>
      </c>
      <c r="F180" s="9">
        <f t="shared" ref="F180:G180" si="81">F181</f>
        <v>4000</v>
      </c>
      <c r="G180" s="9">
        <f t="shared" si="81"/>
        <v>4000</v>
      </c>
      <c r="H180" s="79"/>
    </row>
    <row r="181" spans="1:8" ht="25.5" outlineLevel="6" x14ac:dyDescent="0.25">
      <c r="A181" s="17" t="s">
        <v>86</v>
      </c>
      <c r="B181" s="18" t="s">
        <v>91</v>
      </c>
      <c r="C181" s="17" t="s">
        <v>7</v>
      </c>
      <c r="D181" s="19" t="s">
        <v>332</v>
      </c>
      <c r="E181" s="9">
        <f>'№ 5-8 ведомственная'!F171</f>
        <v>4430</v>
      </c>
      <c r="F181" s="9">
        <f>'№ 5-8 ведомственная'!G171</f>
        <v>4000</v>
      </c>
      <c r="G181" s="9">
        <f>'№ 5-8 ведомственная'!H171</f>
        <v>4000</v>
      </c>
      <c r="H181" s="79"/>
    </row>
    <row r="182" spans="1:8" outlineLevel="4" x14ac:dyDescent="0.25">
      <c r="A182" s="17" t="s">
        <v>86</v>
      </c>
      <c r="B182" s="18" t="s">
        <v>92</v>
      </c>
      <c r="C182" s="17"/>
      <c r="D182" s="19" t="s">
        <v>677</v>
      </c>
      <c r="E182" s="9">
        <f>E186+E183</f>
        <v>58720.7</v>
      </c>
      <c r="F182" s="9">
        <f t="shared" ref="F182:G182" si="82">F186+F183</f>
        <v>43230</v>
      </c>
      <c r="G182" s="9">
        <f t="shared" si="82"/>
        <v>45683.399999999994</v>
      </c>
      <c r="H182" s="79"/>
    </row>
    <row r="183" spans="1:8" ht="25.5" outlineLevel="4" x14ac:dyDescent="0.25">
      <c r="A183" s="18" t="s">
        <v>86</v>
      </c>
      <c r="B183" s="18" t="s">
        <v>601</v>
      </c>
      <c r="C183" s="17"/>
      <c r="D183" s="19" t="s">
        <v>635</v>
      </c>
      <c r="E183" s="9">
        <f>E184</f>
        <v>47604</v>
      </c>
      <c r="F183" s="9">
        <f t="shared" ref="F183:G183" si="83">F184</f>
        <v>34784</v>
      </c>
      <c r="G183" s="9">
        <f t="shared" si="83"/>
        <v>36546.699999999997</v>
      </c>
      <c r="H183" s="79"/>
    </row>
    <row r="184" spans="1:8" ht="25.5" outlineLevel="4" x14ac:dyDescent="0.25">
      <c r="A184" s="18" t="s">
        <v>86</v>
      </c>
      <c r="B184" s="18" t="s">
        <v>601</v>
      </c>
      <c r="C184" s="17">
        <v>200</v>
      </c>
      <c r="D184" s="19" t="s">
        <v>332</v>
      </c>
      <c r="E184" s="9">
        <f>'№ 5-8 ведомственная'!F174</f>
        <v>47604</v>
      </c>
      <c r="F184" s="9">
        <f>'№ 5-8 ведомственная'!G174</f>
        <v>34784</v>
      </c>
      <c r="G184" s="9">
        <f>'№ 5-8 ведомственная'!H174</f>
        <v>36546.699999999997</v>
      </c>
      <c r="H184" s="79"/>
    </row>
    <row r="185" spans="1:8" ht="25.5" outlineLevel="5" x14ac:dyDescent="0.25">
      <c r="A185" s="17" t="s">
        <v>86</v>
      </c>
      <c r="B185" s="18" t="s">
        <v>93</v>
      </c>
      <c r="C185" s="17"/>
      <c r="D185" s="19" t="s">
        <v>636</v>
      </c>
      <c r="E185" s="9">
        <f>E186</f>
        <v>11116.7</v>
      </c>
      <c r="F185" s="9">
        <f t="shared" ref="F185:G185" si="84">F186</f>
        <v>8446</v>
      </c>
      <c r="G185" s="9">
        <f t="shared" si="84"/>
        <v>9136.7000000000007</v>
      </c>
      <c r="H185" s="79"/>
    </row>
    <row r="186" spans="1:8" ht="25.5" outlineLevel="6" x14ac:dyDescent="0.25">
      <c r="A186" s="17" t="s">
        <v>86</v>
      </c>
      <c r="B186" s="18" t="s">
        <v>93</v>
      </c>
      <c r="C186" s="17" t="s">
        <v>7</v>
      </c>
      <c r="D186" s="19" t="s">
        <v>332</v>
      </c>
      <c r="E186" s="9">
        <f>'№ 5-8 ведомственная'!F176</f>
        <v>11116.7</v>
      </c>
      <c r="F186" s="9">
        <f>'№ 5-8 ведомственная'!G176</f>
        <v>8446</v>
      </c>
      <c r="G186" s="9">
        <f>'№ 5-8 ведомственная'!H176</f>
        <v>9136.7000000000007</v>
      </c>
      <c r="H186" s="79"/>
    </row>
    <row r="187" spans="1:8" ht="38.25" outlineLevel="4" x14ac:dyDescent="0.25">
      <c r="A187" s="17" t="s">
        <v>86</v>
      </c>
      <c r="B187" s="18" t="s">
        <v>94</v>
      </c>
      <c r="C187" s="17"/>
      <c r="D187" s="19" t="s">
        <v>678</v>
      </c>
      <c r="E187" s="9">
        <f>E190+E188</f>
        <v>4516.3999999999996</v>
      </c>
      <c r="F187" s="9">
        <f t="shared" ref="F187:G187" si="85">F190+F188</f>
        <v>4697</v>
      </c>
      <c r="G187" s="9">
        <f t="shared" si="85"/>
        <v>4753.1000000000004</v>
      </c>
      <c r="H187" s="79"/>
    </row>
    <row r="188" spans="1:8" ht="25.5" outlineLevel="4" x14ac:dyDescent="0.25">
      <c r="A188" s="18" t="s">
        <v>86</v>
      </c>
      <c r="B188" s="18" t="s">
        <v>602</v>
      </c>
      <c r="C188" s="17"/>
      <c r="D188" s="19" t="s">
        <v>603</v>
      </c>
      <c r="E188" s="9">
        <f>E189</f>
        <v>3613.1</v>
      </c>
      <c r="F188" s="9">
        <f t="shared" ref="F188:G188" si="86">F189</f>
        <v>3757.6</v>
      </c>
      <c r="G188" s="9">
        <f t="shared" si="86"/>
        <v>3802.5</v>
      </c>
      <c r="H188" s="79"/>
    </row>
    <row r="189" spans="1:8" ht="25.5" outlineLevel="4" x14ac:dyDescent="0.25">
      <c r="A189" s="18" t="s">
        <v>86</v>
      </c>
      <c r="B189" s="18" t="s">
        <v>602</v>
      </c>
      <c r="C189" s="17" t="s">
        <v>7</v>
      </c>
      <c r="D189" s="19" t="s">
        <v>332</v>
      </c>
      <c r="E189" s="9">
        <f>'№ 5-8 ведомственная'!F178</f>
        <v>3613.1</v>
      </c>
      <c r="F189" s="9">
        <f>'№ 5-8 ведомственная'!G178</f>
        <v>3757.6</v>
      </c>
      <c r="G189" s="9">
        <f>'№ 5-8 ведомственная'!H178</f>
        <v>3802.5</v>
      </c>
      <c r="H189" s="79"/>
    </row>
    <row r="190" spans="1:8" outlineLevel="5" x14ac:dyDescent="0.25">
      <c r="A190" s="17" t="s">
        <v>86</v>
      </c>
      <c r="B190" s="18" t="s">
        <v>95</v>
      </c>
      <c r="C190" s="17"/>
      <c r="D190" s="19" t="s">
        <v>407</v>
      </c>
      <c r="E190" s="9">
        <f>E191</f>
        <v>903.3</v>
      </c>
      <c r="F190" s="9">
        <f t="shared" ref="F190:G190" si="87">F191</f>
        <v>939.4</v>
      </c>
      <c r="G190" s="9">
        <f t="shared" si="87"/>
        <v>950.6</v>
      </c>
      <c r="H190" s="79"/>
    </row>
    <row r="191" spans="1:8" ht="25.5" outlineLevel="6" x14ac:dyDescent="0.25">
      <c r="A191" s="17" t="s">
        <v>86</v>
      </c>
      <c r="B191" s="18" t="s">
        <v>95</v>
      </c>
      <c r="C191" s="17" t="s">
        <v>7</v>
      </c>
      <c r="D191" s="19" t="s">
        <v>332</v>
      </c>
      <c r="E191" s="9">
        <f>'№ 5-8 ведомственная'!F181</f>
        <v>903.3</v>
      </c>
      <c r="F191" s="9">
        <f>'№ 5-8 ведомственная'!G181</f>
        <v>939.4</v>
      </c>
      <c r="G191" s="9">
        <f>'№ 5-8 ведомственная'!H181</f>
        <v>950.6</v>
      </c>
      <c r="H191" s="79"/>
    </row>
    <row r="192" spans="1:8" ht="25.5" outlineLevel="3" x14ac:dyDescent="0.25">
      <c r="A192" s="17" t="s">
        <v>86</v>
      </c>
      <c r="B192" s="18" t="s">
        <v>96</v>
      </c>
      <c r="C192" s="17"/>
      <c r="D192" s="19" t="s">
        <v>408</v>
      </c>
      <c r="E192" s="9">
        <f>E193+E194</f>
        <v>2679.4</v>
      </c>
      <c r="F192" s="9">
        <f t="shared" ref="F192" si="88">F193+F194</f>
        <v>3160.4</v>
      </c>
      <c r="G192" s="9">
        <f>G193+G194</f>
        <v>3155.5</v>
      </c>
      <c r="H192" s="79"/>
    </row>
    <row r="193" spans="1:8" ht="51" outlineLevel="4" x14ac:dyDescent="0.25">
      <c r="A193" s="17" t="s">
        <v>86</v>
      </c>
      <c r="B193" s="18" t="s">
        <v>97</v>
      </c>
      <c r="C193" s="17"/>
      <c r="D193" s="19" t="s">
        <v>679</v>
      </c>
      <c r="E193" s="9">
        <f>E196</f>
        <v>151.10000000000005</v>
      </c>
      <c r="F193" s="9">
        <f t="shared" ref="F193:G193" si="89">F196</f>
        <v>632.1</v>
      </c>
      <c r="G193" s="9">
        <f t="shared" si="89"/>
        <v>631.1</v>
      </c>
      <c r="H193" s="79"/>
    </row>
    <row r="194" spans="1:8" ht="38.25" outlineLevel="4" x14ac:dyDescent="0.25">
      <c r="A194" s="18" t="s">
        <v>86</v>
      </c>
      <c r="B194" s="18" t="s">
        <v>604</v>
      </c>
      <c r="C194" s="17"/>
      <c r="D194" s="19" t="s">
        <v>605</v>
      </c>
      <c r="E194" s="9">
        <f>E195</f>
        <v>2528.3000000000002</v>
      </c>
      <c r="F194" s="9">
        <f t="shared" ref="F194:G194" si="90">F195</f>
        <v>2528.3000000000002</v>
      </c>
      <c r="G194" s="9">
        <f t="shared" si="90"/>
        <v>2524.4</v>
      </c>
      <c r="H194" s="79"/>
    </row>
    <row r="195" spans="1:8" ht="25.5" outlineLevel="4" x14ac:dyDescent="0.25">
      <c r="A195" s="18" t="s">
        <v>86</v>
      </c>
      <c r="B195" s="18" t="s">
        <v>604</v>
      </c>
      <c r="C195" s="17" t="s">
        <v>7</v>
      </c>
      <c r="D195" s="19" t="s">
        <v>332</v>
      </c>
      <c r="E195" s="9">
        <f>'№ 5-8 ведомственная'!F185</f>
        <v>2528.3000000000002</v>
      </c>
      <c r="F195" s="9">
        <f>'№ 5-8 ведомственная'!G185</f>
        <v>2528.3000000000002</v>
      </c>
      <c r="G195" s="9">
        <f>'№ 5-8 ведомственная'!H185</f>
        <v>2524.4</v>
      </c>
      <c r="H195" s="79"/>
    </row>
    <row r="196" spans="1:8" ht="38.25" outlineLevel="5" x14ac:dyDescent="0.25">
      <c r="A196" s="17" t="s">
        <v>86</v>
      </c>
      <c r="B196" s="18" t="s">
        <v>98</v>
      </c>
      <c r="C196" s="17"/>
      <c r="D196" s="19" t="s">
        <v>411</v>
      </c>
      <c r="E196" s="9">
        <f>E197</f>
        <v>151.10000000000005</v>
      </c>
      <c r="F196" s="9">
        <f t="shared" ref="F196:G196" si="91">F197</f>
        <v>632.1</v>
      </c>
      <c r="G196" s="9">
        <f t="shared" si="91"/>
        <v>631.1</v>
      </c>
      <c r="H196" s="79"/>
    </row>
    <row r="197" spans="1:8" ht="25.5" outlineLevel="6" x14ac:dyDescent="0.25">
      <c r="A197" s="17" t="s">
        <v>86</v>
      </c>
      <c r="B197" s="18" t="s">
        <v>98</v>
      </c>
      <c r="C197" s="17" t="s">
        <v>7</v>
      </c>
      <c r="D197" s="19" t="s">
        <v>332</v>
      </c>
      <c r="E197" s="9">
        <f>'№ 5-8 ведомственная'!F187</f>
        <v>151.10000000000005</v>
      </c>
      <c r="F197" s="9">
        <f>'№ 5-8 ведомственная'!G187</f>
        <v>632.1</v>
      </c>
      <c r="G197" s="9">
        <f>'№ 5-8 ведомственная'!H187</f>
        <v>631.1</v>
      </c>
      <c r="H197" s="79"/>
    </row>
    <row r="198" spans="1:8" outlineLevel="1" x14ac:dyDescent="0.25">
      <c r="A198" s="17" t="s">
        <v>100</v>
      </c>
      <c r="B198" s="18"/>
      <c r="C198" s="17"/>
      <c r="D198" s="19" t="s">
        <v>300</v>
      </c>
      <c r="E198" s="9">
        <f>E199+E204</f>
        <v>529</v>
      </c>
      <c r="F198" s="9">
        <f>F199+F204</f>
        <v>281</v>
      </c>
      <c r="G198" s="9">
        <f>G199+G204</f>
        <v>281</v>
      </c>
      <c r="H198" s="79"/>
    </row>
    <row r="199" spans="1:8" ht="51" outlineLevel="2" x14ac:dyDescent="0.25">
      <c r="A199" s="17" t="s">
        <v>100</v>
      </c>
      <c r="B199" s="18" t="s">
        <v>29</v>
      </c>
      <c r="C199" s="17"/>
      <c r="D199" s="19" t="s">
        <v>293</v>
      </c>
      <c r="E199" s="9">
        <f>E200</f>
        <v>348</v>
      </c>
      <c r="F199" s="9">
        <f t="shared" ref="F199:G201" si="92">F200</f>
        <v>100</v>
      </c>
      <c r="G199" s="9">
        <f t="shared" si="92"/>
        <v>100</v>
      </c>
      <c r="H199" s="79"/>
    </row>
    <row r="200" spans="1:8" ht="25.5" outlineLevel="3" x14ac:dyDescent="0.25">
      <c r="A200" s="17" t="s">
        <v>100</v>
      </c>
      <c r="B200" s="18" t="s">
        <v>35</v>
      </c>
      <c r="C200" s="17"/>
      <c r="D200" s="19" t="s">
        <v>353</v>
      </c>
      <c r="E200" s="9">
        <f>E201</f>
        <v>348</v>
      </c>
      <c r="F200" s="9">
        <f t="shared" si="92"/>
        <v>100</v>
      </c>
      <c r="G200" s="9">
        <f t="shared" si="92"/>
        <v>100</v>
      </c>
      <c r="H200" s="79"/>
    </row>
    <row r="201" spans="1:8" ht="51" outlineLevel="4" x14ac:dyDescent="0.25">
      <c r="A201" s="17" t="s">
        <v>100</v>
      </c>
      <c r="B201" s="18" t="s">
        <v>36</v>
      </c>
      <c r="C201" s="17"/>
      <c r="D201" s="19" t="s">
        <v>354</v>
      </c>
      <c r="E201" s="9">
        <f>E202</f>
        <v>348</v>
      </c>
      <c r="F201" s="9">
        <f t="shared" si="92"/>
        <v>100</v>
      </c>
      <c r="G201" s="9">
        <f t="shared" si="92"/>
        <v>100</v>
      </c>
      <c r="H201" s="79"/>
    </row>
    <row r="202" spans="1:8" outlineLevel="5" x14ac:dyDescent="0.25">
      <c r="A202" s="17" t="s">
        <v>100</v>
      </c>
      <c r="B202" s="18" t="s">
        <v>101</v>
      </c>
      <c r="C202" s="17"/>
      <c r="D202" s="19" t="s">
        <v>415</v>
      </c>
      <c r="E202" s="9">
        <f>E203</f>
        <v>348</v>
      </c>
      <c r="F202" s="9">
        <f t="shared" ref="F202:G202" si="93">F203</f>
        <v>100</v>
      </c>
      <c r="G202" s="9">
        <f t="shared" si="93"/>
        <v>100</v>
      </c>
      <c r="H202" s="79"/>
    </row>
    <row r="203" spans="1:8" ht="25.5" outlineLevel="6" x14ac:dyDescent="0.25">
      <c r="A203" s="17" t="s">
        <v>100</v>
      </c>
      <c r="B203" s="18" t="s">
        <v>101</v>
      </c>
      <c r="C203" s="17" t="s">
        <v>7</v>
      </c>
      <c r="D203" s="19" t="s">
        <v>332</v>
      </c>
      <c r="E203" s="9">
        <f>'№ 5-8 ведомственная'!F193</f>
        <v>348</v>
      </c>
      <c r="F203" s="9">
        <f>'№ 5-8 ведомственная'!G193</f>
        <v>100</v>
      </c>
      <c r="G203" s="9">
        <f>'№ 5-8 ведомственная'!H193</f>
        <v>100</v>
      </c>
      <c r="H203" s="79"/>
    </row>
    <row r="204" spans="1:8" ht="38.25" outlineLevel="2" x14ac:dyDescent="0.25">
      <c r="A204" s="17" t="s">
        <v>100</v>
      </c>
      <c r="B204" s="18" t="s">
        <v>225</v>
      </c>
      <c r="C204" s="17"/>
      <c r="D204" s="19" t="s">
        <v>324</v>
      </c>
      <c r="E204" s="9">
        <f>E205</f>
        <v>181</v>
      </c>
      <c r="F204" s="9">
        <f t="shared" ref="F204:G204" si="94">F205</f>
        <v>181</v>
      </c>
      <c r="G204" s="9">
        <f t="shared" si="94"/>
        <v>181</v>
      </c>
      <c r="H204" s="79"/>
    </row>
    <row r="205" spans="1:8" outlineLevel="3" x14ac:dyDescent="0.25">
      <c r="A205" s="17" t="s">
        <v>100</v>
      </c>
      <c r="B205" s="18" t="s">
        <v>226</v>
      </c>
      <c r="C205" s="17"/>
      <c r="D205" s="19" t="s">
        <v>511</v>
      </c>
      <c r="E205" s="9">
        <f>E206+E211</f>
        <v>181</v>
      </c>
      <c r="F205" s="9">
        <f t="shared" ref="F205:G205" si="95">F206+F211</f>
        <v>181</v>
      </c>
      <c r="G205" s="9">
        <f t="shared" si="95"/>
        <v>181</v>
      </c>
      <c r="H205" s="79"/>
    </row>
    <row r="206" spans="1:8" ht="38.25" outlineLevel="4" x14ac:dyDescent="0.25">
      <c r="A206" s="17" t="s">
        <v>100</v>
      </c>
      <c r="B206" s="18" t="s">
        <v>227</v>
      </c>
      <c r="C206" s="17"/>
      <c r="D206" s="19" t="s">
        <v>737</v>
      </c>
      <c r="E206" s="9">
        <f>E207+E209</f>
        <v>166</v>
      </c>
      <c r="F206" s="9">
        <f>F207+F209</f>
        <v>171</v>
      </c>
      <c r="G206" s="9">
        <f>G207+G209</f>
        <v>171</v>
      </c>
      <c r="H206" s="79"/>
    </row>
    <row r="207" spans="1:8" ht="38.25" outlineLevel="5" x14ac:dyDescent="0.25">
      <c r="A207" s="17" t="s">
        <v>100</v>
      </c>
      <c r="B207" s="18" t="s">
        <v>228</v>
      </c>
      <c r="C207" s="17"/>
      <c r="D207" s="19" t="s">
        <v>513</v>
      </c>
      <c r="E207" s="9">
        <f>E208</f>
        <v>77</v>
      </c>
      <c r="F207" s="9">
        <f t="shared" ref="F207:G207" si="96">F208</f>
        <v>77</v>
      </c>
      <c r="G207" s="9">
        <f t="shared" si="96"/>
        <v>77</v>
      </c>
      <c r="H207" s="79"/>
    </row>
    <row r="208" spans="1:8" ht="25.5" outlineLevel="6" x14ac:dyDescent="0.25">
      <c r="A208" s="17" t="s">
        <v>100</v>
      </c>
      <c r="B208" s="18" t="s">
        <v>228</v>
      </c>
      <c r="C208" s="17" t="s">
        <v>7</v>
      </c>
      <c r="D208" s="19" t="s">
        <v>332</v>
      </c>
      <c r="E208" s="9">
        <f>'№ 5-8 ведомственная'!F524</f>
        <v>77</v>
      </c>
      <c r="F208" s="9">
        <f>'№ 5-8 ведомственная'!G524</f>
        <v>77</v>
      </c>
      <c r="G208" s="9">
        <f>'№ 5-8 ведомственная'!H524</f>
        <v>77</v>
      </c>
      <c r="H208" s="79"/>
    </row>
    <row r="209" spans="1:8" outlineLevel="5" x14ac:dyDescent="0.25">
      <c r="A209" s="17" t="s">
        <v>100</v>
      </c>
      <c r="B209" s="18" t="s">
        <v>229</v>
      </c>
      <c r="C209" s="17"/>
      <c r="D209" s="19" t="s">
        <v>514</v>
      </c>
      <c r="E209" s="9">
        <f>E210</f>
        <v>89</v>
      </c>
      <c r="F209" s="9">
        <f t="shared" ref="F209:G209" si="97">F210</f>
        <v>94</v>
      </c>
      <c r="G209" s="9">
        <f t="shared" si="97"/>
        <v>94</v>
      </c>
      <c r="H209" s="79"/>
    </row>
    <row r="210" spans="1:8" ht="25.5" outlineLevel="6" x14ac:dyDescent="0.25">
      <c r="A210" s="17" t="s">
        <v>100</v>
      </c>
      <c r="B210" s="18" t="s">
        <v>229</v>
      </c>
      <c r="C210" s="17" t="s">
        <v>7</v>
      </c>
      <c r="D210" s="19" t="s">
        <v>332</v>
      </c>
      <c r="E210" s="9">
        <f>'№ 5-8 ведомственная'!F526</f>
        <v>89</v>
      </c>
      <c r="F210" s="9">
        <f>'№ 5-8 ведомственная'!G526</f>
        <v>94</v>
      </c>
      <c r="G210" s="9">
        <f>'№ 5-8 ведомственная'!H526</f>
        <v>94</v>
      </c>
      <c r="H210" s="79"/>
    </row>
    <row r="211" spans="1:8" ht="38.25" outlineLevel="6" x14ac:dyDescent="0.25">
      <c r="A211" s="18" t="s">
        <v>100</v>
      </c>
      <c r="B211" s="18" t="s">
        <v>710</v>
      </c>
      <c r="C211" s="17"/>
      <c r="D211" s="19" t="s">
        <v>711</v>
      </c>
      <c r="E211" s="9">
        <f>E212</f>
        <v>15</v>
      </c>
      <c r="F211" s="9">
        <f t="shared" ref="F211:G211" si="98">F212</f>
        <v>10</v>
      </c>
      <c r="G211" s="9">
        <f t="shared" si="98"/>
        <v>10</v>
      </c>
      <c r="H211" s="79"/>
    </row>
    <row r="212" spans="1:8" ht="38.25" outlineLevel="6" x14ac:dyDescent="0.25">
      <c r="A212" s="18" t="s">
        <v>100</v>
      </c>
      <c r="B212" s="18" t="s">
        <v>712</v>
      </c>
      <c r="C212" s="17"/>
      <c r="D212" s="19" t="s">
        <v>713</v>
      </c>
      <c r="E212" s="9">
        <f>E213</f>
        <v>15</v>
      </c>
      <c r="F212" s="9">
        <f t="shared" ref="F212:G212" si="99">F213</f>
        <v>10</v>
      </c>
      <c r="G212" s="9">
        <f t="shared" si="99"/>
        <v>10</v>
      </c>
      <c r="H212" s="79"/>
    </row>
    <row r="213" spans="1:8" ht="25.5" outlineLevel="6" x14ac:dyDescent="0.25">
      <c r="A213" s="18" t="s">
        <v>100</v>
      </c>
      <c r="B213" s="18" t="s">
        <v>712</v>
      </c>
      <c r="C213" s="17" t="s">
        <v>7</v>
      </c>
      <c r="D213" s="19" t="s">
        <v>332</v>
      </c>
      <c r="E213" s="9">
        <f>'№ 5-8 ведомственная'!F529</f>
        <v>15</v>
      </c>
      <c r="F213" s="9">
        <f>'№ 5-8 ведомственная'!G529</f>
        <v>10</v>
      </c>
      <c r="G213" s="9">
        <f>'№ 5-8 ведомственная'!H529</f>
        <v>10</v>
      </c>
      <c r="H213" s="79"/>
    </row>
    <row r="214" spans="1:8" s="30" customFormat="1" x14ac:dyDescent="0.25">
      <c r="A214" s="22" t="s">
        <v>102</v>
      </c>
      <c r="B214" s="50"/>
      <c r="C214" s="22"/>
      <c r="D214" s="23" t="s">
        <v>279</v>
      </c>
      <c r="E214" s="8">
        <f>E215+E230+E260+E312</f>
        <v>94233.200000000012</v>
      </c>
      <c r="F214" s="8">
        <f>F215+F230+F260+F312</f>
        <v>53565.1</v>
      </c>
      <c r="G214" s="8">
        <f>G215+G230+G260+G312</f>
        <v>41403</v>
      </c>
      <c r="H214" s="88"/>
    </row>
    <row r="215" spans="1:8" outlineLevel="1" x14ac:dyDescent="0.25">
      <c r="A215" s="17" t="s">
        <v>103</v>
      </c>
      <c r="B215" s="18"/>
      <c r="C215" s="17"/>
      <c r="D215" s="19" t="s">
        <v>301</v>
      </c>
      <c r="E215" s="9">
        <f>E216+E225</f>
        <v>2954.9</v>
      </c>
      <c r="F215" s="9">
        <f t="shared" ref="F215:G215" si="100">F216+F225</f>
        <v>1000</v>
      </c>
      <c r="G215" s="9">
        <f t="shared" si="100"/>
        <v>1000</v>
      </c>
      <c r="H215" s="79"/>
    </row>
    <row r="216" spans="1:8" ht="51" outlineLevel="2" x14ac:dyDescent="0.25">
      <c r="A216" s="17" t="s">
        <v>103</v>
      </c>
      <c r="B216" s="18" t="s">
        <v>79</v>
      </c>
      <c r="C216" s="17"/>
      <c r="D216" s="19" t="s">
        <v>297</v>
      </c>
      <c r="E216" s="9">
        <f>E217</f>
        <v>2254.9</v>
      </c>
      <c r="F216" s="9">
        <f t="shared" ref="F216:G217" si="101">F217</f>
        <v>1000</v>
      </c>
      <c r="G216" s="9">
        <f t="shared" si="101"/>
        <v>1000</v>
      </c>
      <c r="H216" s="79"/>
    </row>
    <row r="217" spans="1:8" ht="25.5" outlineLevel="3" x14ac:dyDescent="0.25">
      <c r="A217" s="17" t="s">
        <v>103</v>
      </c>
      <c r="B217" s="18" t="s">
        <v>104</v>
      </c>
      <c r="C217" s="17"/>
      <c r="D217" s="19" t="s">
        <v>417</v>
      </c>
      <c r="E217" s="9">
        <f>E218</f>
        <v>2254.9</v>
      </c>
      <c r="F217" s="9">
        <f t="shared" si="101"/>
        <v>1000</v>
      </c>
      <c r="G217" s="9">
        <f t="shared" si="101"/>
        <v>1000</v>
      </c>
      <c r="H217" s="79"/>
    </row>
    <row r="218" spans="1:8" ht="25.5" outlineLevel="4" x14ac:dyDescent="0.25">
      <c r="A218" s="17" t="s">
        <v>103</v>
      </c>
      <c r="B218" s="18" t="s">
        <v>105</v>
      </c>
      <c r="C218" s="17"/>
      <c r="D218" s="19" t="s">
        <v>418</v>
      </c>
      <c r="E218" s="9">
        <f>E221+E223+E219</f>
        <v>2254.9</v>
      </c>
      <c r="F218" s="9">
        <f t="shared" ref="F218:G218" si="102">F221+F223+F219</f>
        <v>1000</v>
      </c>
      <c r="G218" s="9">
        <f t="shared" si="102"/>
        <v>1000</v>
      </c>
      <c r="H218" s="79"/>
    </row>
    <row r="219" spans="1:8" ht="25.5" outlineLevel="4" x14ac:dyDescent="0.25">
      <c r="A219" s="18" t="s">
        <v>103</v>
      </c>
      <c r="B219" s="18" t="s">
        <v>815</v>
      </c>
      <c r="C219" s="17"/>
      <c r="D219" s="19" t="s">
        <v>419</v>
      </c>
      <c r="E219" s="9">
        <f>E220</f>
        <v>0</v>
      </c>
      <c r="F219" s="9">
        <f t="shared" ref="F219:G219" si="103">F220</f>
        <v>500</v>
      </c>
      <c r="G219" s="9">
        <f t="shared" si="103"/>
        <v>500</v>
      </c>
      <c r="H219" s="79"/>
    </row>
    <row r="220" spans="1:8" outlineLevel="4" x14ac:dyDescent="0.25">
      <c r="A220" s="18" t="s">
        <v>103</v>
      </c>
      <c r="B220" s="18" t="s">
        <v>815</v>
      </c>
      <c r="C220" s="17" t="s">
        <v>8</v>
      </c>
      <c r="D220" s="19" t="s">
        <v>333</v>
      </c>
      <c r="E220" s="9">
        <f>'№ 5-8 ведомственная'!F200</f>
        <v>0</v>
      </c>
      <c r="F220" s="9">
        <f>'№ 5-8 ведомственная'!G200</f>
        <v>500</v>
      </c>
      <c r="G220" s="9">
        <f>'№ 5-8 ведомственная'!H200</f>
        <v>500</v>
      </c>
      <c r="H220" s="79"/>
    </row>
    <row r="221" spans="1:8" ht="25.5" outlineLevel="5" x14ac:dyDescent="0.25">
      <c r="A221" s="17" t="s">
        <v>103</v>
      </c>
      <c r="B221" s="18" t="s">
        <v>808</v>
      </c>
      <c r="C221" s="17"/>
      <c r="D221" s="19" t="s">
        <v>807</v>
      </c>
      <c r="E221" s="9">
        <f>E222</f>
        <v>439.6</v>
      </c>
      <c r="F221" s="9">
        <f t="shared" ref="F221:G221" si="104">F222</f>
        <v>0</v>
      </c>
      <c r="G221" s="9">
        <f t="shared" si="104"/>
        <v>0</v>
      </c>
      <c r="H221" s="79"/>
    </row>
    <row r="222" spans="1:8" ht="25.5" outlineLevel="6" x14ac:dyDescent="0.25">
      <c r="A222" s="17" t="s">
        <v>103</v>
      </c>
      <c r="B222" s="18" t="s">
        <v>808</v>
      </c>
      <c r="C222" s="17">
        <v>200</v>
      </c>
      <c r="D222" s="19" t="s">
        <v>332</v>
      </c>
      <c r="E222" s="9">
        <f>'№ 5-8 ведомственная'!F202</f>
        <v>439.6</v>
      </c>
      <c r="F222" s="9">
        <f>'№ 5-8 ведомственная'!G202</f>
        <v>0</v>
      </c>
      <c r="G222" s="9">
        <f>'№ 5-8 ведомственная'!H202</f>
        <v>0</v>
      </c>
      <c r="H222" s="79"/>
    </row>
    <row r="223" spans="1:8" ht="38.25" outlineLevel="5" x14ac:dyDescent="0.25">
      <c r="A223" s="17" t="s">
        <v>103</v>
      </c>
      <c r="B223" s="18" t="s">
        <v>106</v>
      </c>
      <c r="C223" s="17"/>
      <c r="D223" s="19" t="s">
        <v>420</v>
      </c>
      <c r="E223" s="9">
        <f>E224</f>
        <v>1815.3</v>
      </c>
      <c r="F223" s="9">
        <f t="shared" ref="F223:G223" si="105">F224</f>
        <v>500</v>
      </c>
      <c r="G223" s="9">
        <f t="shared" si="105"/>
        <v>500</v>
      </c>
      <c r="H223" s="79"/>
    </row>
    <row r="224" spans="1:8" ht="25.5" outlineLevel="6" x14ac:dyDescent="0.25">
      <c r="A224" s="17" t="s">
        <v>103</v>
      </c>
      <c r="B224" s="18" t="s">
        <v>106</v>
      </c>
      <c r="C224" s="17" t="s">
        <v>7</v>
      </c>
      <c r="D224" s="19" t="s">
        <v>332</v>
      </c>
      <c r="E224" s="9">
        <f>'№ 5-8 ведомственная'!F204</f>
        <v>1815.3</v>
      </c>
      <c r="F224" s="9">
        <f>'№ 5-8 ведомственная'!G204</f>
        <v>500</v>
      </c>
      <c r="G224" s="9">
        <f>'№ 5-8 ведомственная'!H204</f>
        <v>500</v>
      </c>
      <c r="H224" s="79"/>
    </row>
    <row r="225" spans="1:8" ht="38.25" outlineLevel="2" x14ac:dyDescent="0.25">
      <c r="A225" s="17" t="s">
        <v>103</v>
      </c>
      <c r="B225" s="18" t="s">
        <v>107</v>
      </c>
      <c r="C225" s="17"/>
      <c r="D225" s="19" t="s">
        <v>824</v>
      </c>
      <c r="E225" s="9">
        <f>E226</f>
        <v>700</v>
      </c>
      <c r="F225" s="9">
        <f t="shared" ref="F225:G226" si="106">F226</f>
        <v>0</v>
      </c>
      <c r="G225" s="9">
        <f t="shared" si="106"/>
        <v>0</v>
      </c>
      <c r="H225" s="79"/>
    </row>
    <row r="226" spans="1:8" ht="25.5" outlineLevel="3" x14ac:dyDescent="0.25">
      <c r="A226" s="17" t="s">
        <v>103</v>
      </c>
      <c r="B226" s="18" t="s">
        <v>108</v>
      </c>
      <c r="C226" s="17"/>
      <c r="D226" s="19" t="s">
        <v>663</v>
      </c>
      <c r="E226" s="9">
        <f>E227</f>
        <v>700</v>
      </c>
      <c r="F226" s="9">
        <f t="shared" si="106"/>
        <v>0</v>
      </c>
      <c r="G226" s="9">
        <f t="shared" si="106"/>
        <v>0</v>
      </c>
      <c r="H226" s="79"/>
    </row>
    <row r="227" spans="1:8" ht="25.5" outlineLevel="4" x14ac:dyDescent="0.25">
      <c r="A227" s="17" t="s">
        <v>103</v>
      </c>
      <c r="B227" s="18" t="s">
        <v>109</v>
      </c>
      <c r="C227" s="17"/>
      <c r="D227" s="19" t="s">
        <v>664</v>
      </c>
      <c r="E227" s="9">
        <f>E228</f>
        <v>700</v>
      </c>
      <c r="F227" s="9">
        <f>F228</f>
        <v>0</v>
      </c>
      <c r="G227" s="9">
        <f>G228</f>
        <v>0</v>
      </c>
      <c r="H227" s="79"/>
    </row>
    <row r="228" spans="1:8" outlineLevel="5" x14ac:dyDescent="0.25">
      <c r="A228" s="17" t="s">
        <v>103</v>
      </c>
      <c r="B228" s="18" t="s">
        <v>110</v>
      </c>
      <c r="C228" s="17"/>
      <c r="D228" s="19" t="s">
        <v>563</v>
      </c>
      <c r="E228" s="9">
        <f>E229</f>
        <v>700</v>
      </c>
      <c r="F228" s="9">
        <f t="shared" ref="F228:G228" si="107">F229</f>
        <v>0</v>
      </c>
      <c r="G228" s="9">
        <f t="shared" si="107"/>
        <v>0</v>
      </c>
      <c r="H228" s="79"/>
    </row>
    <row r="229" spans="1:8" ht="25.5" outlineLevel="6" x14ac:dyDescent="0.25">
      <c r="A229" s="17" t="s">
        <v>103</v>
      </c>
      <c r="B229" s="18" t="s">
        <v>110</v>
      </c>
      <c r="C229" s="17" t="s">
        <v>7</v>
      </c>
      <c r="D229" s="19" t="s">
        <v>332</v>
      </c>
      <c r="E229" s="9">
        <f>'№ 5-8 ведомственная'!F209</f>
        <v>700</v>
      </c>
      <c r="F229" s="9">
        <f>'№ 5-8 ведомственная'!G209</f>
        <v>0</v>
      </c>
      <c r="G229" s="9">
        <f>'№ 5-8 ведомственная'!H209</f>
        <v>0</v>
      </c>
      <c r="H229" s="79"/>
    </row>
    <row r="230" spans="1:8" outlineLevel="1" x14ac:dyDescent="0.25">
      <c r="A230" s="17" t="s">
        <v>112</v>
      </c>
      <c r="B230" s="18"/>
      <c r="C230" s="17"/>
      <c r="D230" s="19" t="s">
        <v>303</v>
      </c>
      <c r="E230" s="9">
        <f>E231</f>
        <v>33020.5</v>
      </c>
      <c r="F230" s="9">
        <f t="shared" ref="F230:G230" si="108">F231</f>
        <v>2450</v>
      </c>
      <c r="G230" s="9">
        <f t="shared" si="108"/>
        <v>2450</v>
      </c>
      <c r="H230" s="79"/>
    </row>
    <row r="231" spans="1:8" ht="51" outlineLevel="2" x14ac:dyDescent="0.25">
      <c r="A231" s="17" t="s">
        <v>112</v>
      </c>
      <c r="B231" s="18" t="s">
        <v>79</v>
      </c>
      <c r="C231" s="17"/>
      <c r="D231" s="19" t="s">
        <v>297</v>
      </c>
      <c r="E231" s="9">
        <f>E232</f>
        <v>33020.5</v>
      </c>
      <c r="F231" s="9">
        <f t="shared" ref="F231:G231" si="109">F232</f>
        <v>2450</v>
      </c>
      <c r="G231" s="9">
        <f t="shared" si="109"/>
        <v>2450</v>
      </c>
      <c r="H231" s="79"/>
    </row>
    <row r="232" spans="1:8" ht="25.5" outlineLevel="3" x14ac:dyDescent="0.25">
      <c r="A232" s="17" t="s">
        <v>112</v>
      </c>
      <c r="B232" s="18" t="s">
        <v>104</v>
      </c>
      <c r="C232" s="17"/>
      <c r="D232" s="19" t="s">
        <v>417</v>
      </c>
      <c r="E232" s="9">
        <f>E233+E238+E253</f>
        <v>33020.5</v>
      </c>
      <c r="F232" s="9">
        <f>F233+F238+F253</f>
        <v>2450</v>
      </c>
      <c r="G232" s="9">
        <f>G233+G238+G253</f>
        <v>2450</v>
      </c>
      <c r="H232" s="79"/>
    </row>
    <row r="233" spans="1:8" ht="25.5" outlineLevel="4" x14ac:dyDescent="0.25">
      <c r="A233" s="17" t="s">
        <v>112</v>
      </c>
      <c r="B233" s="18" t="s">
        <v>113</v>
      </c>
      <c r="C233" s="17"/>
      <c r="D233" s="19" t="s">
        <v>426</v>
      </c>
      <c r="E233" s="9">
        <f>E234+E236</f>
        <v>330.6</v>
      </c>
      <c r="F233" s="9">
        <f t="shared" ref="F233:G233" si="110">F234+F236</f>
        <v>200</v>
      </c>
      <c r="G233" s="9">
        <f t="shared" si="110"/>
        <v>200</v>
      </c>
      <c r="H233" s="79"/>
    </row>
    <row r="234" spans="1:8" ht="25.5" outlineLevel="5" x14ac:dyDescent="0.25">
      <c r="A234" s="17" t="s">
        <v>112</v>
      </c>
      <c r="B234" s="18" t="s">
        <v>114</v>
      </c>
      <c r="C234" s="17"/>
      <c r="D234" s="19" t="s">
        <v>427</v>
      </c>
      <c r="E234" s="9">
        <f>E235</f>
        <v>0</v>
      </c>
      <c r="F234" s="9">
        <f t="shared" ref="F234:G234" si="111">F235</f>
        <v>100</v>
      </c>
      <c r="G234" s="9">
        <f t="shared" si="111"/>
        <v>100</v>
      </c>
      <c r="H234" s="79"/>
    </row>
    <row r="235" spans="1:8" ht="25.5" outlineLevel="6" x14ac:dyDescent="0.25">
      <c r="A235" s="17" t="s">
        <v>112</v>
      </c>
      <c r="B235" s="18" t="s">
        <v>114</v>
      </c>
      <c r="C235" s="17" t="s">
        <v>7</v>
      </c>
      <c r="D235" s="19" t="s">
        <v>332</v>
      </c>
      <c r="E235" s="9">
        <f>'№ 5-8 ведомственная'!F215</f>
        <v>0</v>
      </c>
      <c r="F235" s="9">
        <f>'№ 5-8 ведомственная'!G215</f>
        <v>100</v>
      </c>
      <c r="G235" s="9">
        <f>'№ 5-8 ведомственная'!H215</f>
        <v>100</v>
      </c>
      <c r="H235" s="79"/>
    </row>
    <row r="236" spans="1:8" outlineLevel="5" x14ac:dyDescent="0.25">
      <c r="A236" s="17" t="s">
        <v>112</v>
      </c>
      <c r="B236" s="18" t="s">
        <v>115</v>
      </c>
      <c r="C236" s="17"/>
      <c r="D236" s="19" t="s">
        <v>428</v>
      </c>
      <c r="E236" s="9">
        <f>E237</f>
        <v>330.6</v>
      </c>
      <c r="F236" s="9">
        <f t="shared" ref="F236:G236" si="112">F237</f>
        <v>100</v>
      </c>
      <c r="G236" s="9">
        <f t="shared" si="112"/>
        <v>100</v>
      </c>
      <c r="H236" s="79"/>
    </row>
    <row r="237" spans="1:8" ht="25.5" outlineLevel="6" x14ac:dyDescent="0.25">
      <c r="A237" s="17" t="s">
        <v>112</v>
      </c>
      <c r="B237" s="18" t="s">
        <v>115</v>
      </c>
      <c r="C237" s="17" t="s">
        <v>7</v>
      </c>
      <c r="D237" s="19" t="s">
        <v>332</v>
      </c>
      <c r="E237" s="9">
        <f>'№ 5-8 ведомственная'!F217</f>
        <v>330.6</v>
      </c>
      <c r="F237" s="9">
        <f>'№ 5-8 ведомственная'!G217</f>
        <v>100</v>
      </c>
      <c r="G237" s="9">
        <f>'№ 5-8 ведомственная'!H217</f>
        <v>100</v>
      </c>
      <c r="H237" s="79"/>
    </row>
    <row r="238" spans="1:8" ht="25.5" outlineLevel="4" x14ac:dyDescent="0.25">
      <c r="A238" s="17" t="s">
        <v>112</v>
      </c>
      <c r="B238" s="18" t="s">
        <v>116</v>
      </c>
      <c r="C238" s="17"/>
      <c r="D238" s="19" t="s">
        <v>429</v>
      </c>
      <c r="E238" s="9">
        <f>E241+E243+E245+E247+E249+E251+E239</f>
        <v>24397.1</v>
      </c>
      <c r="F238" s="9">
        <f t="shared" ref="F238:G238" si="113">F241+F243+F245+F247+F249+F251+F239</f>
        <v>1250</v>
      </c>
      <c r="G238" s="9">
        <f t="shared" si="113"/>
        <v>1250</v>
      </c>
      <c r="H238" s="79"/>
    </row>
    <row r="239" spans="1:8" ht="25.5" outlineLevel="4" x14ac:dyDescent="0.25">
      <c r="A239" s="17" t="s">
        <v>112</v>
      </c>
      <c r="B239" s="18" t="s">
        <v>753</v>
      </c>
      <c r="C239" s="17"/>
      <c r="D239" s="19" t="s">
        <v>752</v>
      </c>
      <c r="E239" s="9">
        <f>E240</f>
        <v>3071.7999999999997</v>
      </c>
      <c r="F239" s="9">
        <f t="shared" ref="F239:G239" si="114">F240</f>
        <v>0</v>
      </c>
      <c r="G239" s="9">
        <f t="shared" si="114"/>
        <v>0</v>
      </c>
      <c r="H239" s="79"/>
    </row>
    <row r="240" spans="1:8" ht="25.5" outlineLevel="4" x14ac:dyDescent="0.25">
      <c r="A240" s="17" t="s">
        <v>112</v>
      </c>
      <c r="B240" s="18" t="s">
        <v>753</v>
      </c>
      <c r="C240" s="17">
        <v>200</v>
      </c>
      <c r="D240" s="19" t="s">
        <v>332</v>
      </c>
      <c r="E240" s="9">
        <f>'№ 5-8 ведомственная'!F235</f>
        <v>3071.7999999999997</v>
      </c>
      <c r="F240" s="9">
        <f>'№ 5-8 ведомственная'!G235</f>
        <v>0</v>
      </c>
      <c r="G240" s="9">
        <f>'№ 5-8 ведомственная'!H235</f>
        <v>0</v>
      </c>
      <c r="H240" s="79"/>
    </row>
    <row r="241" spans="1:8" outlineLevel="5" x14ac:dyDescent="0.25">
      <c r="A241" s="17" t="s">
        <v>112</v>
      </c>
      <c r="B241" s="18" t="s">
        <v>117</v>
      </c>
      <c r="C241" s="17"/>
      <c r="D241" s="19" t="s">
        <v>430</v>
      </c>
      <c r="E241" s="9">
        <f>E242</f>
        <v>15788.3</v>
      </c>
      <c r="F241" s="9">
        <f t="shared" ref="F241:G241" si="115">F242</f>
        <v>100</v>
      </c>
      <c r="G241" s="9">
        <f t="shared" si="115"/>
        <v>100</v>
      </c>
      <c r="H241" s="79"/>
    </row>
    <row r="242" spans="1:8" ht="25.5" outlineLevel="6" x14ac:dyDescent="0.25">
      <c r="A242" s="17" t="s">
        <v>112</v>
      </c>
      <c r="B242" s="18" t="s">
        <v>117</v>
      </c>
      <c r="C242" s="17" t="s">
        <v>7</v>
      </c>
      <c r="D242" s="19" t="s">
        <v>332</v>
      </c>
      <c r="E242" s="9">
        <f>'№ 5-8 ведомственная'!F220</f>
        <v>15788.3</v>
      </c>
      <c r="F242" s="9">
        <f>'№ 5-8 ведомственная'!G220</f>
        <v>100</v>
      </c>
      <c r="G242" s="9">
        <f>'№ 5-8 ведомственная'!H220</f>
        <v>100</v>
      </c>
      <c r="H242" s="79"/>
    </row>
    <row r="243" spans="1:8" ht="25.5" outlineLevel="5" x14ac:dyDescent="0.25">
      <c r="A243" s="17" t="s">
        <v>112</v>
      </c>
      <c r="B243" s="18" t="s">
        <v>118</v>
      </c>
      <c r="C243" s="17"/>
      <c r="D243" s="19" t="s">
        <v>668</v>
      </c>
      <c r="E243" s="9">
        <f>E244</f>
        <v>2482.8000000000002</v>
      </c>
      <c r="F243" s="9">
        <f t="shared" ref="F243:G243" si="116">F244</f>
        <v>100</v>
      </c>
      <c r="G243" s="9">
        <f t="shared" si="116"/>
        <v>100</v>
      </c>
      <c r="H243" s="79"/>
    </row>
    <row r="244" spans="1:8" ht="25.5" outlineLevel="6" x14ac:dyDescent="0.25">
      <c r="A244" s="17" t="s">
        <v>112</v>
      </c>
      <c r="B244" s="18" t="s">
        <v>118</v>
      </c>
      <c r="C244" s="17" t="s">
        <v>7</v>
      </c>
      <c r="D244" s="19" t="s">
        <v>332</v>
      </c>
      <c r="E244" s="9">
        <f>'№ 5-8 ведомственная'!F222</f>
        <v>2482.8000000000002</v>
      </c>
      <c r="F244" s="9">
        <f>'№ 5-8 ведомственная'!G222</f>
        <v>100</v>
      </c>
      <c r="G244" s="9">
        <f>'№ 5-8 ведомственная'!H222</f>
        <v>100</v>
      </c>
      <c r="H244" s="79"/>
    </row>
    <row r="245" spans="1:8" ht="38.25" outlineLevel="5" x14ac:dyDescent="0.25">
      <c r="A245" s="17" t="s">
        <v>112</v>
      </c>
      <c r="B245" s="18" t="s">
        <v>119</v>
      </c>
      <c r="C245" s="17"/>
      <c r="D245" s="19" t="s">
        <v>431</v>
      </c>
      <c r="E245" s="9">
        <f>E246</f>
        <v>300</v>
      </c>
      <c r="F245" s="9">
        <f t="shared" ref="F245:G245" si="117">F246</f>
        <v>200</v>
      </c>
      <c r="G245" s="9">
        <f t="shared" si="117"/>
        <v>200</v>
      </c>
      <c r="H245" s="79"/>
    </row>
    <row r="246" spans="1:8" ht="25.5" outlineLevel="6" x14ac:dyDescent="0.25">
      <c r="A246" s="17" t="s">
        <v>112</v>
      </c>
      <c r="B246" s="18" t="s">
        <v>119</v>
      </c>
      <c r="C246" s="17" t="s">
        <v>7</v>
      </c>
      <c r="D246" s="19" t="s">
        <v>332</v>
      </c>
      <c r="E246" s="9">
        <f>'№ 5-8 ведомственная'!F224</f>
        <v>300</v>
      </c>
      <c r="F246" s="9">
        <f>'№ 5-8 ведомственная'!G224</f>
        <v>200</v>
      </c>
      <c r="G246" s="9">
        <f>'№ 5-8 ведомственная'!H224</f>
        <v>200</v>
      </c>
      <c r="H246" s="79"/>
    </row>
    <row r="247" spans="1:8" ht="51" outlineLevel="5" x14ac:dyDescent="0.25">
      <c r="A247" s="17" t="s">
        <v>112</v>
      </c>
      <c r="B247" s="18" t="s">
        <v>591</v>
      </c>
      <c r="C247" s="17"/>
      <c r="D247" s="19" t="s">
        <v>639</v>
      </c>
      <c r="E247" s="9">
        <f>E248</f>
        <v>0</v>
      </c>
      <c r="F247" s="9">
        <f t="shared" ref="F247:G247" si="118">F248</f>
        <v>100</v>
      </c>
      <c r="G247" s="9">
        <f t="shared" si="118"/>
        <v>100</v>
      </c>
      <c r="H247" s="79"/>
    </row>
    <row r="248" spans="1:8" outlineLevel="6" x14ac:dyDescent="0.25">
      <c r="A248" s="17" t="s">
        <v>112</v>
      </c>
      <c r="B248" s="18" t="s">
        <v>591</v>
      </c>
      <c r="C248" s="17" t="s">
        <v>8</v>
      </c>
      <c r="D248" s="19" t="s">
        <v>333</v>
      </c>
      <c r="E248" s="9">
        <f>'№ 5-8 ведомственная'!F226</f>
        <v>0</v>
      </c>
      <c r="F248" s="9">
        <f>'№ 5-8 ведомственная'!G226</f>
        <v>100</v>
      </c>
      <c r="G248" s="9">
        <f>'№ 5-8 ведомственная'!H226</f>
        <v>100</v>
      </c>
      <c r="H248" s="79"/>
    </row>
    <row r="249" spans="1:8" ht="25.5" outlineLevel="6" x14ac:dyDescent="0.25">
      <c r="A249" s="18" t="s">
        <v>112</v>
      </c>
      <c r="B249" s="18" t="s">
        <v>642</v>
      </c>
      <c r="C249" s="17"/>
      <c r="D249" s="19" t="s">
        <v>643</v>
      </c>
      <c r="E249" s="9">
        <f>E250</f>
        <v>2754.2</v>
      </c>
      <c r="F249" s="9">
        <f t="shared" ref="F249:G249" si="119">F250</f>
        <v>500</v>
      </c>
      <c r="G249" s="9">
        <f t="shared" si="119"/>
        <v>500</v>
      </c>
      <c r="H249" s="79"/>
    </row>
    <row r="250" spans="1:8" ht="25.5" outlineLevel="6" x14ac:dyDescent="0.25">
      <c r="A250" s="18" t="s">
        <v>112</v>
      </c>
      <c r="B250" s="18" t="s">
        <v>642</v>
      </c>
      <c r="C250" s="17">
        <v>200</v>
      </c>
      <c r="D250" s="19" t="s">
        <v>332</v>
      </c>
      <c r="E250" s="9">
        <f>'№ 5-8 ведомственная'!F228</f>
        <v>2754.2</v>
      </c>
      <c r="F250" s="9">
        <f>'№ 5-8 ведомственная'!G228</f>
        <v>500</v>
      </c>
      <c r="G250" s="9">
        <f>'№ 5-8 ведомственная'!H228</f>
        <v>500</v>
      </c>
      <c r="H250" s="79"/>
    </row>
    <row r="251" spans="1:8" ht="25.5" outlineLevel="6" x14ac:dyDescent="0.25">
      <c r="A251" s="18" t="s">
        <v>112</v>
      </c>
      <c r="B251" s="18" t="s">
        <v>669</v>
      </c>
      <c r="C251" s="17"/>
      <c r="D251" s="19" t="s">
        <v>670</v>
      </c>
      <c r="E251" s="9">
        <f>E252</f>
        <v>0</v>
      </c>
      <c r="F251" s="9">
        <f t="shared" ref="F251:G251" si="120">F252</f>
        <v>250</v>
      </c>
      <c r="G251" s="9">
        <f t="shared" si="120"/>
        <v>250</v>
      </c>
      <c r="H251" s="79"/>
    </row>
    <row r="252" spans="1:8" ht="25.5" outlineLevel="6" x14ac:dyDescent="0.25">
      <c r="A252" s="18" t="s">
        <v>112</v>
      </c>
      <c r="B252" s="18" t="s">
        <v>669</v>
      </c>
      <c r="C252" s="17">
        <v>200</v>
      </c>
      <c r="D252" s="19" t="s">
        <v>332</v>
      </c>
      <c r="E252" s="9">
        <f>'№ 5-8 ведомственная'!F230</f>
        <v>0</v>
      </c>
      <c r="F252" s="9">
        <f>'№ 5-8 ведомственная'!G230</f>
        <v>250</v>
      </c>
      <c r="G252" s="9">
        <f>'№ 5-8 ведомственная'!H230</f>
        <v>250</v>
      </c>
      <c r="H252" s="79"/>
    </row>
    <row r="253" spans="1:8" ht="25.5" outlineLevel="4" x14ac:dyDescent="0.25">
      <c r="A253" s="17" t="s">
        <v>112</v>
      </c>
      <c r="B253" s="18" t="s">
        <v>120</v>
      </c>
      <c r="C253" s="17"/>
      <c r="D253" s="19" t="s">
        <v>432</v>
      </c>
      <c r="E253" s="9">
        <f>E258+E256+E254</f>
        <v>8292.7999999999993</v>
      </c>
      <c r="F253" s="9">
        <f t="shared" ref="F253:G253" si="121">F258+F256+F254</f>
        <v>1000</v>
      </c>
      <c r="G253" s="9">
        <f t="shared" si="121"/>
        <v>1000</v>
      </c>
      <c r="H253" s="79"/>
    </row>
    <row r="254" spans="1:8" ht="51" outlineLevel="4" x14ac:dyDescent="0.25">
      <c r="A254" s="18" t="s">
        <v>112</v>
      </c>
      <c r="B254" s="18" t="s">
        <v>765</v>
      </c>
      <c r="C254" s="17"/>
      <c r="D254" s="19" t="s">
        <v>766</v>
      </c>
      <c r="E254" s="9">
        <f>E255</f>
        <v>6641.2</v>
      </c>
      <c r="F254" s="9">
        <f t="shared" ref="F254:G254" si="122">F255</f>
        <v>0</v>
      </c>
      <c r="G254" s="9">
        <f t="shared" si="122"/>
        <v>0</v>
      </c>
      <c r="H254" s="79"/>
    </row>
    <row r="255" spans="1:8" ht="25.5" outlineLevel="4" x14ac:dyDescent="0.25">
      <c r="A255" s="18" t="s">
        <v>112</v>
      </c>
      <c r="B255" s="18" t="s">
        <v>765</v>
      </c>
      <c r="C255" s="17">
        <v>200</v>
      </c>
      <c r="D255" s="19" t="s">
        <v>332</v>
      </c>
      <c r="E255" s="9">
        <f>'№ 5-8 ведомственная'!F233</f>
        <v>6641.2</v>
      </c>
      <c r="F255" s="9">
        <f>'№ 5-8 ведомственная'!G233</f>
        <v>0</v>
      </c>
      <c r="G255" s="9">
        <f>'№ 5-8 ведомственная'!H233</f>
        <v>0</v>
      </c>
      <c r="H255" s="79"/>
    </row>
    <row r="256" spans="1:8" ht="25.5" outlineLevel="4" x14ac:dyDescent="0.25">
      <c r="A256" s="18" t="s">
        <v>112</v>
      </c>
      <c r="B256" s="18" t="s">
        <v>756</v>
      </c>
      <c r="C256" s="17"/>
      <c r="D256" s="19" t="s">
        <v>671</v>
      </c>
      <c r="E256" s="9">
        <f>E257</f>
        <v>0</v>
      </c>
      <c r="F256" s="9">
        <f t="shared" ref="F256:G256" si="123">F257</f>
        <v>500</v>
      </c>
      <c r="G256" s="9">
        <f t="shared" si="123"/>
        <v>500</v>
      </c>
      <c r="H256" s="79"/>
    </row>
    <row r="257" spans="1:8" outlineLevel="4" x14ac:dyDescent="0.25">
      <c r="A257" s="18" t="s">
        <v>112</v>
      </c>
      <c r="B257" s="18" t="s">
        <v>756</v>
      </c>
      <c r="C257" s="17">
        <v>800</v>
      </c>
      <c r="D257" s="19" t="s">
        <v>333</v>
      </c>
      <c r="E257" s="9">
        <f>'№ 5-8 ведомственная'!F237</f>
        <v>0</v>
      </c>
      <c r="F257" s="9">
        <f>'№ 5-8 ведомственная'!G237</f>
        <v>500</v>
      </c>
      <c r="G257" s="9">
        <f>'№ 5-8 ведомственная'!H237</f>
        <v>500</v>
      </c>
      <c r="H257" s="79"/>
    </row>
    <row r="258" spans="1:8" ht="39" customHeight="1" outlineLevel="5" x14ac:dyDescent="0.25">
      <c r="A258" s="17" t="s">
        <v>112</v>
      </c>
      <c r="B258" s="18" t="s">
        <v>631</v>
      </c>
      <c r="C258" s="17"/>
      <c r="D258" s="19" t="str">
        <f>'№ 5-8 ведомственная'!E238</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58" s="9">
        <f>E259</f>
        <v>1651.6</v>
      </c>
      <c r="F258" s="9">
        <f t="shared" ref="F258:G258" si="124">F259</f>
        <v>500</v>
      </c>
      <c r="G258" s="9">
        <f t="shared" si="124"/>
        <v>500</v>
      </c>
      <c r="H258" s="79"/>
    </row>
    <row r="259" spans="1:8" ht="25.5" outlineLevel="6" x14ac:dyDescent="0.25">
      <c r="A259" s="17" t="s">
        <v>112</v>
      </c>
      <c r="B259" s="18" t="s">
        <v>631</v>
      </c>
      <c r="C259" s="17" t="s">
        <v>7</v>
      </c>
      <c r="D259" s="19" t="s">
        <v>332</v>
      </c>
      <c r="E259" s="9">
        <f>'№ 5-8 ведомственная'!F239</f>
        <v>1651.6</v>
      </c>
      <c r="F259" s="9">
        <f>'№ 5-8 ведомственная'!G239</f>
        <v>500</v>
      </c>
      <c r="G259" s="9">
        <f>'№ 5-8 ведомственная'!H239</f>
        <v>500</v>
      </c>
      <c r="H259" s="79"/>
    </row>
    <row r="260" spans="1:8" outlineLevel="1" x14ac:dyDescent="0.25">
      <c r="A260" s="17" t="s">
        <v>121</v>
      </c>
      <c r="B260" s="18"/>
      <c r="C260" s="17"/>
      <c r="D260" s="19" t="s">
        <v>304</v>
      </c>
      <c r="E260" s="9">
        <f>E261+E302</f>
        <v>34004.800000000003</v>
      </c>
      <c r="F260" s="9">
        <f>F261+F302</f>
        <v>28162.1</v>
      </c>
      <c r="G260" s="9">
        <f>G261+G302</f>
        <v>16000</v>
      </c>
      <c r="H260" s="79"/>
    </row>
    <row r="261" spans="1:8" ht="51" outlineLevel="2" x14ac:dyDescent="0.25">
      <c r="A261" s="17" t="s">
        <v>121</v>
      </c>
      <c r="B261" s="18" t="s">
        <v>79</v>
      </c>
      <c r="C261" s="17"/>
      <c r="D261" s="19" t="s">
        <v>297</v>
      </c>
      <c r="E261" s="9">
        <f>E262</f>
        <v>21739.599999999999</v>
      </c>
      <c r="F261" s="9">
        <f t="shared" ref="F261:G261" si="125">F262</f>
        <v>15400</v>
      </c>
      <c r="G261" s="9">
        <f t="shared" si="125"/>
        <v>15400</v>
      </c>
      <c r="H261" s="79"/>
    </row>
    <row r="262" spans="1:8" ht="25.5" outlineLevel="3" x14ac:dyDescent="0.25">
      <c r="A262" s="17" t="s">
        <v>121</v>
      </c>
      <c r="B262" s="18" t="s">
        <v>80</v>
      </c>
      <c r="C262" s="17"/>
      <c r="D262" s="19" t="s">
        <v>394</v>
      </c>
      <c r="E262" s="9">
        <f>E263+E270+E285</f>
        <v>21739.599999999999</v>
      </c>
      <c r="F262" s="9">
        <f>F263+F270+F285</f>
        <v>15400</v>
      </c>
      <c r="G262" s="9">
        <f>G263+G270+G285</f>
        <v>15400</v>
      </c>
      <c r="H262" s="79"/>
    </row>
    <row r="263" spans="1:8" outlineLevel="4" x14ac:dyDescent="0.25">
      <c r="A263" s="17" t="s">
        <v>121</v>
      </c>
      <c r="B263" s="18" t="s">
        <v>122</v>
      </c>
      <c r="C263" s="17"/>
      <c r="D263" s="19" t="s">
        <v>434</v>
      </c>
      <c r="E263" s="9">
        <f>E264+E266+E268</f>
        <v>11572.9</v>
      </c>
      <c r="F263" s="9">
        <f t="shared" ref="F263:G263" si="126">F264+F266+F268</f>
        <v>7500</v>
      </c>
      <c r="G263" s="9">
        <f t="shared" si="126"/>
        <v>7500</v>
      </c>
      <c r="H263" s="79"/>
    </row>
    <row r="264" spans="1:8" ht="25.5" outlineLevel="5" x14ac:dyDescent="0.25">
      <c r="A264" s="17" t="s">
        <v>121</v>
      </c>
      <c r="B264" s="18" t="s">
        <v>123</v>
      </c>
      <c r="C264" s="17"/>
      <c r="D264" s="19" t="s">
        <v>435</v>
      </c>
      <c r="E264" s="9">
        <f>E265</f>
        <v>8500</v>
      </c>
      <c r="F264" s="9">
        <f t="shared" ref="F264:G264" si="127">F265</f>
        <v>4500</v>
      </c>
      <c r="G264" s="9">
        <f t="shared" si="127"/>
        <v>4500</v>
      </c>
      <c r="H264" s="79"/>
    </row>
    <row r="265" spans="1:8" ht="25.5" outlineLevel="6" x14ac:dyDescent="0.25">
      <c r="A265" s="17" t="s">
        <v>121</v>
      </c>
      <c r="B265" s="18" t="s">
        <v>123</v>
      </c>
      <c r="C265" s="17" t="s">
        <v>7</v>
      </c>
      <c r="D265" s="19" t="s">
        <v>332</v>
      </c>
      <c r="E265" s="9">
        <f>'№ 5-8 ведомственная'!F245</f>
        <v>8500</v>
      </c>
      <c r="F265" s="9">
        <f>'№ 5-8 ведомственная'!G245</f>
        <v>4500</v>
      </c>
      <c r="G265" s="9">
        <f>'№ 5-8 ведомственная'!H245</f>
        <v>4500</v>
      </c>
      <c r="H265" s="79"/>
    </row>
    <row r="266" spans="1:8" outlineLevel="5" x14ac:dyDescent="0.25">
      <c r="A266" s="17" t="s">
        <v>121</v>
      </c>
      <c r="B266" s="18" t="s">
        <v>124</v>
      </c>
      <c r="C266" s="17"/>
      <c r="D266" s="19" t="s">
        <v>436</v>
      </c>
      <c r="E266" s="9">
        <f>E267</f>
        <v>1500</v>
      </c>
      <c r="F266" s="9">
        <f t="shared" ref="F266:G266" si="128">F267</f>
        <v>1500</v>
      </c>
      <c r="G266" s="9">
        <f t="shared" si="128"/>
        <v>1500</v>
      </c>
      <c r="H266" s="79"/>
    </row>
    <row r="267" spans="1:8" ht="25.5" outlineLevel="6" x14ac:dyDescent="0.25">
      <c r="A267" s="17" t="s">
        <v>121</v>
      </c>
      <c r="B267" s="18" t="s">
        <v>124</v>
      </c>
      <c r="C267" s="17" t="s">
        <v>39</v>
      </c>
      <c r="D267" s="19" t="s">
        <v>358</v>
      </c>
      <c r="E267" s="9">
        <f>'№ 5-8 ведомственная'!F247</f>
        <v>1500</v>
      </c>
      <c r="F267" s="9">
        <f>'№ 5-8 ведомственная'!G247</f>
        <v>1500</v>
      </c>
      <c r="G267" s="9">
        <f>'№ 5-8 ведомственная'!H247</f>
        <v>1500</v>
      </c>
      <c r="H267" s="79"/>
    </row>
    <row r="268" spans="1:8" ht="38.25" outlineLevel="5" x14ac:dyDescent="0.25">
      <c r="A268" s="17" t="s">
        <v>121</v>
      </c>
      <c r="B268" s="18" t="s">
        <v>125</v>
      </c>
      <c r="C268" s="17"/>
      <c r="D268" s="19" t="s">
        <v>437</v>
      </c>
      <c r="E268" s="9">
        <f>E269</f>
        <v>1572.9</v>
      </c>
      <c r="F268" s="9">
        <f t="shared" ref="F268:G268" si="129">F269</f>
        <v>1500</v>
      </c>
      <c r="G268" s="9">
        <f t="shared" si="129"/>
        <v>1500</v>
      </c>
      <c r="H268" s="79"/>
    </row>
    <row r="269" spans="1:8" ht="25.5" outlineLevel="6" x14ac:dyDescent="0.25">
      <c r="A269" s="17" t="s">
        <v>121</v>
      </c>
      <c r="B269" s="18" t="s">
        <v>125</v>
      </c>
      <c r="C269" s="17" t="s">
        <v>7</v>
      </c>
      <c r="D269" s="19" t="s">
        <v>332</v>
      </c>
      <c r="E269" s="9">
        <f>'№ 5-8 ведомственная'!F249</f>
        <v>1572.9</v>
      </c>
      <c r="F269" s="9">
        <f>'№ 5-8 ведомственная'!G249</f>
        <v>1500</v>
      </c>
      <c r="G269" s="9">
        <f>'№ 5-8 ведомственная'!H249</f>
        <v>1500</v>
      </c>
      <c r="H269" s="79"/>
    </row>
    <row r="270" spans="1:8" ht="25.5" outlineLevel="4" x14ac:dyDescent="0.25">
      <c r="A270" s="17" t="s">
        <v>121</v>
      </c>
      <c r="B270" s="18" t="s">
        <v>81</v>
      </c>
      <c r="C270" s="17"/>
      <c r="D270" s="19" t="s">
        <v>806</v>
      </c>
      <c r="E270" s="9">
        <f>E273+E275+E277+E279+E281+E283+E271</f>
        <v>7147.1</v>
      </c>
      <c r="F270" s="9">
        <f t="shared" ref="F270:G270" si="130">F273+F275+F277+F279+F281+F283+F271</f>
        <v>6400</v>
      </c>
      <c r="G270" s="9">
        <f t="shared" si="130"/>
        <v>6400</v>
      </c>
      <c r="H270" s="79"/>
    </row>
    <row r="271" spans="1:8" ht="51" outlineLevel="4" x14ac:dyDescent="0.25">
      <c r="A271" s="18" t="s">
        <v>121</v>
      </c>
      <c r="B271" s="18" t="s">
        <v>769</v>
      </c>
      <c r="C271" s="17"/>
      <c r="D271" s="19" t="s">
        <v>805</v>
      </c>
      <c r="E271" s="9">
        <f>E272</f>
        <v>250</v>
      </c>
      <c r="F271" s="9">
        <f t="shared" ref="F271:G271" si="131">F272</f>
        <v>0</v>
      </c>
      <c r="G271" s="9">
        <f t="shared" si="131"/>
        <v>0</v>
      </c>
      <c r="H271" s="79"/>
    </row>
    <row r="272" spans="1:8" ht="25.5" outlineLevel="4" x14ac:dyDescent="0.25">
      <c r="A272" s="18" t="s">
        <v>121</v>
      </c>
      <c r="B272" s="18" t="s">
        <v>769</v>
      </c>
      <c r="C272" s="17">
        <v>200</v>
      </c>
      <c r="D272" s="19" t="s">
        <v>332</v>
      </c>
      <c r="E272" s="9">
        <f>'№ 5-8 ведомственная'!F252</f>
        <v>250</v>
      </c>
      <c r="F272" s="9">
        <f>'№ 5-8 ведомственная'!G252</f>
        <v>0</v>
      </c>
      <c r="G272" s="9">
        <f>'№ 5-8 ведомственная'!H252</f>
        <v>0</v>
      </c>
      <c r="H272" s="79"/>
    </row>
    <row r="273" spans="1:8" outlineLevel="5" x14ac:dyDescent="0.25">
      <c r="A273" s="17" t="s">
        <v>121</v>
      </c>
      <c r="B273" s="18" t="s">
        <v>126</v>
      </c>
      <c r="C273" s="17"/>
      <c r="D273" s="19" t="s">
        <v>439</v>
      </c>
      <c r="E273" s="9">
        <f>E274</f>
        <v>5000</v>
      </c>
      <c r="F273" s="9">
        <f t="shared" ref="F273:G273" si="132">F274</f>
        <v>5000</v>
      </c>
      <c r="G273" s="9">
        <f t="shared" si="132"/>
        <v>5000</v>
      </c>
      <c r="H273" s="79"/>
    </row>
    <row r="274" spans="1:8" ht="25.5" outlineLevel="6" x14ac:dyDescent="0.25">
      <c r="A274" s="17" t="s">
        <v>121</v>
      </c>
      <c r="B274" s="18" t="s">
        <v>126</v>
      </c>
      <c r="C274" s="17" t="s">
        <v>39</v>
      </c>
      <c r="D274" s="19" t="s">
        <v>358</v>
      </c>
      <c r="E274" s="9">
        <f>'№ 5-8 ведомственная'!F254</f>
        <v>5000</v>
      </c>
      <c r="F274" s="9">
        <f>'№ 5-8 ведомственная'!G254</f>
        <v>5000</v>
      </c>
      <c r="G274" s="9">
        <f>'№ 5-8 ведомственная'!H254</f>
        <v>5000</v>
      </c>
      <c r="H274" s="79"/>
    </row>
    <row r="275" spans="1:8" outlineLevel="5" x14ac:dyDescent="0.25">
      <c r="A275" s="17" t="s">
        <v>121</v>
      </c>
      <c r="B275" s="18" t="s">
        <v>127</v>
      </c>
      <c r="C275" s="17"/>
      <c r="D275" s="19" t="s">
        <v>440</v>
      </c>
      <c r="E275" s="9">
        <f>E276</f>
        <v>300</v>
      </c>
      <c r="F275" s="9">
        <f t="shared" ref="F275:G275" si="133">F276</f>
        <v>300</v>
      </c>
      <c r="G275" s="9">
        <f t="shared" si="133"/>
        <v>300</v>
      </c>
      <c r="H275" s="79"/>
    </row>
    <row r="276" spans="1:8" ht="25.5" outlineLevel="6" x14ac:dyDescent="0.25">
      <c r="A276" s="17" t="s">
        <v>121</v>
      </c>
      <c r="B276" s="18" t="s">
        <v>127</v>
      </c>
      <c r="C276" s="17" t="s">
        <v>7</v>
      </c>
      <c r="D276" s="19" t="s">
        <v>332</v>
      </c>
      <c r="E276" s="9">
        <f>'№ 5-8 ведомственная'!F256</f>
        <v>300</v>
      </c>
      <c r="F276" s="9">
        <f>'№ 5-8 ведомственная'!G256</f>
        <v>300</v>
      </c>
      <c r="G276" s="9">
        <f>'№ 5-8 ведомственная'!H256</f>
        <v>300</v>
      </c>
      <c r="H276" s="79"/>
    </row>
    <row r="277" spans="1:8" ht="51" outlineLevel="5" x14ac:dyDescent="0.25">
      <c r="A277" s="17" t="s">
        <v>121</v>
      </c>
      <c r="B277" s="18" t="s">
        <v>128</v>
      </c>
      <c r="C277" s="17"/>
      <c r="D277" s="19" t="s">
        <v>441</v>
      </c>
      <c r="E277" s="9">
        <f>E278</f>
        <v>0</v>
      </c>
      <c r="F277" s="9">
        <f t="shared" ref="F277:G277" si="134">F278</f>
        <v>250</v>
      </c>
      <c r="G277" s="9">
        <f t="shared" si="134"/>
        <v>250</v>
      </c>
      <c r="H277" s="79"/>
    </row>
    <row r="278" spans="1:8" outlineLevel="6" x14ac:dyDescent="0.25">
      <c r="A278" s="17" t="s">
        <v>121</v>
      </c>
      <c r="B278" s="18" t="s">
        <v>128</v>
      </c>
      <c r="C278" s="17" t="s">
        <v>8</v>
      </c>
      <c r="D278" s="19" t="s">
        <v>333</v>
      </c>
      <c r="E278" s="9">
        <f>'№ 5-8 ведомственная'!F258</f>
        <v>0</v>
      </c>
      <c r="F278" s="9">
        <f>'№ 5-8 ведомственная'!G258</f>
        <v>250</v>
      </c>
      <c r="G278" s="9">
        <f>'№ 5-8 ведомственная'!H258</f>
        <v>250</v>
      </c>
      <c r="H278" s="79"/>
    </row>
    <row r="279" spans="1:8" outlineLevel="5" x14ac:dyDescent="0.25">
      <c r="A279" s="17" t="s">
        <v>121</v>
      </c>
      <c r="B279" s="18" t="s">
        <v>129</v>
      </c>
      <c r="C279" s="17"/>
      <c r="D279" s="19" t="s">
        <v>442</v>
      </c>
      <c r="E279" s="9">
        <f>E280</f>
        <v>250</v>
      </c>
      <c r="F279" s="9">
        <f t="shared" ref="F279:G279" si="135">F280</f>
        <v>250</v>
      </c>
      <c r="G279" s="9">
        <f t="shared" si="135"/>
        <v>250</v>
      </c>
      <c r="H279" s="79"/>
    </row>
    <row r="280" spans="1:8" ht="25.5" outlineLevel="6" x14ac:dyDescent="0.25">
      <c r="A280" s="17" t="s">
        <v>121</v>
      </c>
      <c r="B280" s="18" t="s">
        <v>129</v>
      </c>
      <c r="C280" s="17" t="s">
        <v>7</v>
      </c>
      <c r="D280" s="19" t="s">
        <v>332</v>
      </c>
      <c r="E280" s="9">
        <f>'№ 5-8 ведомственная'!F260</f>
        <v>250</v>
      </c>
      <c r="F280" s="9">
        <f>'№ 5-8 ведомственная'!G260</f>
        <v>250</v>
      </c>
      <c r="G280" s="9">
        <f>'№ 5-8 ведомственная'!H260</f>
        <v>250</v>
      </c>
      <c r="H280" s="79"/>
    </row>
    <row r="281" spans="1:8" ht="38.25" outlineLevel="5" x14ac:dyDescent="0.25">
      <c r="A281" s="17" t="s">
        <v>121</v>
      </c>
      <c r="B281" s="18" t="s">
        <v>130</v>
      </c>
      <c r="C281" s="17"/>
      <c r="D281" s="19" t="s">
        <v>443</v>
      </c>
      <c r="E281" s="9">
        <f>E282</f>
        <v>997.1</v>
      </c>
      <c r="F281" s="9">
        <f t="shared" ref="F281:G281" si="136">F282</f>
        <v>500</v>
      </c>
      <c r="G281" s="9">
        <f t="shared" si="136"/>
        <v>500</v>
      </c>
      <c r="H281" s="79"/>
    </row>
    <row r="282" spans="1:8" ht="25.5" outlineLevel="6" x14ac:dyDescent="0.25">
      <c r="A282" s="17" t="s">
        <v>121</v>
      </c>
      <c r="B282" s="18" t="s">
        <v>130</v>
      </c>
      <c r="C282" s="17" t="s">
        <v>7</v>
      </c>
      <c r="D282" s="19" t="s">
        <v>332</v>
      </c>
      <c r="E282" s="9">
        <f>'№ 5-8 ведомственная'!F262</f>
        <v>997.1</v>
      </c>
      <c r="F282" s="9">
        <f>'№ 5-8 ведомственная'!G262</f>
        <v>500</v>
      </c>
      <c r="G282" s="9">
        <f>'№ 5-8 ведомственная'!H262</f>
        <v>500</v>
      </c>
      <c r="H282" s="79"/>
    </row>
    <row r="283" spans="1:8" outlineLevel="5" x14ac:dyDescent="0.25">
      <c r="A283" s="17" t="s">
        <v>121</v>
      </c>
      <c r="B283" s="18" t="s">
        <v>131</v>
      </c>
      <c r="C283" s="17"/>
      <c r="D283" s="19" t="s">
        <v>444</v>
      </c>
      <c r="E283" s="9">
        <f>E284</f>
        <v>350</v>
      </c>
      <c r="F283" s="9">
        <f t="shared" ref="F283:G283" si="137">F284</f>
        <v>100</v>
      </c>
      <c r="G283" s="9">
        <f t="shared" si="137"/>
        <v>100</v>
      </c>
      <c r="H283" s="79"/>
    </row>
    <row r="284" spans="1:8" ht="25.5" outlineLevel="6" x14ac:dyDescent="0.25">
      <c r="A284" s="17" t="s">
        <v>121</v>
      </c>
      <c r="B284" s="18" t="s">
        <v>131</v>
      </c>
      <c r="C284" s="17" t="s">
        <v>7</v>
      </c>
      <c r="D284" s="19" t="s">
        <v>332</v>
      </c>
      <c r="E284" s="9">
        <f>'№ 5-8 ведомственная'!F264</f>
        <v>350</v>
      </c>
      <c r="F284" s="9">
        <f>'№ 5-8 ведомственная'!G264</f>
        <v>100</v>
      </c>
      <c r="G284" s="9">
        <f>'№ 5-8 ведомственная'!H264</f>
        <v>100</v>
      </c>
      <c r="H284" s="79"/>
    </row>
    <row r="285" spans="1:8" ht="25.5" outlineLevel="4" x14ac:dyDescent="0.25">
      <c r="A285" s="17" t="s">
        <v>121</v>
      </c>
      <c r="B285" s="18" t="s">
        <v>99</v>
      </c>
      <c r="C285" s="17"/>
      <c r="D285" s="19" t="s">
        <v>413</v>
      </c>
      <c r="E285" s="9">
        <f>E292+E294+E288+E290+E286+E296+E298+E300</f>
        <v>3019.6000000000004</v>
      </c>
      <c r="F285" s="9">
        <f t="shared" ref="F285:G285" si="138">F292+F294+F288+F290+F286+F296+F298+F300</f>
        <v>1500</v>
      </c>
      <c r="G285" s="9">
        <f t="shared" si="138"/>
        <v>1500</v>
      </c>
      <c r="H285" s="79"/>
    </row>
    <row r="286" spans="1:8" ht="38.25" outlineLevel="4" x14ac:dyDescent="0.25">
      <c r="A286" s="18" t="s">
        <v>121</v>
      </c>
      <c r="B286" s="18" t="s">
        <v>809</v>
      </c>
      <c r="C286" s="17"/>
      <c r="D286" s="19" t="s">
        <v>791</v>
      </c>
      <c r="E286" s="9">
        <f>E287</f>
        <v>1497.4</v>
      </c>
      <c r="F286" s="9">
        <f t="shared" ref="F286:G286" si="139">F287</f>
        <v>0</v>
      </c>
      <c r="G286" s="9">
        <f t="shared" si="139"/>
        <v>0</v>
      </c>
      <c r="H286" s="79"/>
    </row>
    <row r="287" spans="1:8" ht="25.5" outlineLevel="4" x14ac:dyDescent="0.25">
      <c r="A287" s="18" t="s">
        <v>121</v>
      </c>
      <c r="B287" s="18" t="s">
        <v>809</v>
      </c>
      <c r="C287" s="17">
        <v>200</v>
      </c>
      <c r="D287" s="19" t="s">
        <v>332</v>
      </c>
      <c r="E287" s="9">
        <f>'№ 5-8 ведомственная'!F267</f>
        <v>1497.4</v>
      </c>
      <c r="F287" s="9">
        <f>'№ 5-8 ведомственная'!G267</f>
        <v>0</v>
      </c>
      <c r="G287" s="9">
        <f>'№ 5-8 ведомственная'!H267</f>
        <v>0</v>
      </c>
      <c r="H287" s="79"/>
    </row>
    <row r="288" spans="1:8" ht="76.5" outlineLevel="4" x14ac:dyDescent="0.25">
      <c r="A288" s="18" t="s">
        <v>121</v>
      </c>
      <c r="B288" s="18" t="s">
        <v>810</v>
      </c>
      <c r="C288" s="17"/>
      <c r="D288" s="19" t="s">
        <v>770</v>
      </c>
      <c r="E288" s="9">
        <f>E289</f>
        <v>100</v>
      </c>
      <c r="F288" s="9">
        <f t="shared" ref="F288:G288" si="140">F289</f>
        <v>0</v>
      </c>
      <c r="G288" s="9">
        <f t="shared" si="140"/>
        <v>0</v>
      </c>
      <c r="H288" s="79"/>
    </row>
    <row r="289" spans="1:8" ht="25.5" outlineLevel="4" x14ac:dyDescent="0.25">
      <c r="A289" s="18" t="s">
        <v>121</v>
      </c>
      <c r="B289" s="18" t="s">
        <v>810</v>
      </c>
      <c r="C289" s="17">
        <v>200</v>
      </c>
      <c r="D289" s="19" t="s">
        <v>332</v>
      </c>
      <c r="E289" s="9">
        <f>'№ 5-8 ведомственная'!F269</f>
        <v>100</v>
      </c>
      <c r="F289" s="9">
        <f>'№ 5-8 ведомственная'!G269</f>
        <v>0</v>
      </c>
      <c r="G289" s="9">
        <f>'№ 5-8 ведомственная'!H269</f>
        <v>0</v>
      </c>
      <c r="H289" s="79"/>
    </row>
    <row r="290" spans="1:8" outlineLevel="4" x14ac:dyDescent="0.25">
      <c r="A290" s="18" t="s">
        <v>121</v>
      </c>
      <c r="B290" s="18" t="s">
        <v>787</v>
      </c>
      <c r="C290" s="17"/>
      <c r="D290" s="19" t="s">
        <v>788</v>
      </c>
      <c r="E290" s="9">
        <f>E291</f>
        <v>204.5</v>
      </c>
      <c r="F290" s="9">
        <f t="shared" ref="F290:G290" si="141">F291</f>
        <v>0</v>
      </c>
      <c r="G290" s="9">
        <f t="shared" si="141"/>
        <v>0</v>
      </c>
      <c r="H290" s="79"/>
    </row>
    <row r="291" spans="1:8" ht="25.5" outlineLevel="4" x14ac:dyDescent="0.25">
      <c r="A291" s="18" t="s">
        <v>121</v>
      </c>
      <c r="B291" s="18" t="s">
        <v>787</v>
      </c>
      <c r="C291" s="17">
        <v>200</v>
      </c>
      <c r="D291" s="19" t="s">
        <v>332</v>
      </c>
      <c r="E291" s="9">
        <f>'№ 5-8 ведомственная'!F271</f>
        <v>204.5</v>
      </c>
      <c r="F291" s="9">
        <f>'№ 5-8 ведомственная'!G271</f>
        <v>0</v>
      </c>
      <c r="G291" s="9">
        <f>'№ 5-8 ведомственная'!H271</f>
        <v>0</v>
      </c>
      <c r="H291" s="79"/>
    </row>
    <row r="292" spans="1:8" ht="38.25" outlineLevel="5" x14ac:dyDescent="0.25">
      <c r="A292" s="18" t="s">
        <v>121</v>
      </c>
      <c r="B292" s="76" t="s">
        <v>728</v>
      </c>
      <c r="C292" s="17"/>
      <c r="D292" s="19" t="s">
        <v>723</v>
      </c>
      <c r="E292" s="9">
        <f>E293</f>
        <v>64.999999999999986</v>
      </c>
      <c r="F292" s="9">
        <f t="shared" ref="F292:G292" si="142">F293</f>
        <v>1002.2</v>
      </c>
      <c r="G292" s="9">
        <f t="shared" si="142"/>
        <v>1500</v>
      </c>
      <c r="H292" s="79"/>
    </row>
    <row r="293" spans="1:8" ht="25.5" outlineLevel="6" x14ac:dyDescent="0.25">
      <c r="A293" s="18" t="s">
        <v>121</v>
      </c>
      <c r="B293" s="76" t="s">
        <v>728</v>
      </c>
      <c r="C293" s="17" t="s">
        <v>7</v>
      </c>
      <c r="D293" s="19" t="s">
        <v>332</v>
      </c>
      <c r="E293" s="9">
        <f>'№ 5-8 ведомственная'!F273</f>
        <v>64.999999999999986</v>
      </c>
      <c r="F293" s="9">
        <f>'№ 5-8 ведомственная'!G273</f>
        <v>1002.2</v>
      </c>
      <c r="G293" s="9">
        <f>'№ 5-8 ведомственная'!H273</f>
        <v>1500</v>
      </c>
      <c r="H293" s="79"/>
    </row>
    <row r="294" spans="1:8" ht="51" outlineLevel="6" x14ac:dyDescent="0.25">
      <c r="A294" s="18" t="s">
        <v>121</v>
      </c>
      <c r="B294" s="76" t="s">
        <v>811</v>
      </c>
      <c r="C294" s="76"/>
      <c r="D294" s="81" t="s">
        <v>727</v>
      </c>
      <c r="E294" s="9">
        <f>E295</f>
        <v>1152.7</v>
      </c>
      <c r="F294" s="9">
        <f t="shared" ref="F294:G294" si="143">F295</f>
        <v>0</v>
      </c>
      <c r="G294" s="9">
        <f t="shared" si="143"/>
        <v>0</v>
      </c>
      <c r="H294" s="79"/>
    </row>
    <row r="295" spans="1:8" ht="25.5" outlineLevel="6" x14ac:dyDescent="0.25">
      <c r="A295" s="18" t="s">
        <v>121</v>
      </c>
      <c r="B295" s="76" t="s">
        <v>811</v>
      </c>
      <c r="C295" s="76" t="s">
        <v>7</v>
      </c>
      <c r="D295" s="81" t="s">
        <v>332</v>
      </c>
      <c r="E295" s="9">
        <f>'№ 5-8 ведомственная'!F275</f>
        <v>1152.7</v>
      </c>
      <c r="F295" s="9">
        <f>'№ 5-8 ведомственная'!G275</f>
        <v>0</v>
      </c>
      <c r="G295" s="9">
        <f>'№ 5-8 ведомственная'!H275</f>
        <v>0</v>
      </c>
      <c r="H295" s="79"/>
    </row>
    <row r="296" spans="1:8" ht="63.75" outlineLevel="6" x14ac:dyDescent="0.25">
      <c r="A296" s="57" t="s">
        <v>121</v>
      </c>
      <c r="B296" s="90" t="s">
        <v>819</v>
      </c>
      <c r="C296" s="90"/>
      <c r="D296" s="91" t="s">
        <v>818</v>
      </c>
      <c r="E296" s="9">
        <f>E297</f>
        <v>0</v>
      </c>
      <c r="F296" s="9">
        <f t="shared" ref="F296:G296" si="144">F297</f>
        <v>84.8</v>
      </c>
      <c r="G296" s="9">
        <f t="shared" si="144"/>
        <v>0</v>
      </c>
      <c r="H296" s="79"/>
    </row>
    <row r="297" spans="1:8" ht="25.5" outlineLevel="6" x14ac:dyDescent="0.25">
      <c r="A297" s="57" t="s">
        <v>121</v>
      </c>
      <c r="B297" s="90" t="s">
        <v>819</v>
      </c>
      <c r="C297" s="90" t="s">
        <v>7</v>
      </c>
      <c r="D297" s="91" t="s">
        <v>332</v>
      </c>
      <c r="E297" s="9">
        <f>'№ 5-8 ведомственная'!F277</f>
        <v>0</v>
      </c>
      <c r="F297" s="9">
        <f>'№ 5-8 ведомственная'!G277</f>
        <v>84.8</v>
      </c>
      <c r="G297" s="9">
        <f>'№ 5-8 ведомственная'!H277</f>
        <v>0</v>
      </c>
      <c r="H297" s="79"/>
    </row>
    <row r="298" spans="1:8" ht="51" outlineLevel="6" x14ac:dyDescent="0.25">
      <c r="A298" s="57" t="s">
        <v>121</v>
      </c>
      <c r="B298" s="90" t="s">
        <v>820</v>
      </c>
      <c r="C298" s="90"/>
      <c r="D298" s="91" t="s">
        <v>821</v>
      </c>
      <c r="E298" s="9">
        <f>E299</f>
        <v>0</v>
      </c>
      <c r="F298" s="9">
        <f t="shared" ref="F298:G298" si="145">F299</f>
        <v>255.4</v>
      </c>
      <c r="G298" s="9">
        <f t="shared" si="145"/>
        <v>0</v>
      </c>
      <c r="H298" s="79"/>
    </row>
    <row r="299" spans="1:8" ht="25.5" outlineLevel="6" x14ac:dyDescent="0.25">
      <c r="A299" s="57" t="s">
        <v>121</v>
      </c>
      <c r="B299" s="90" t="s">
        <v>820</v>
      </c>
      <c r="C299" s="90" t="s">
        <v>7</v>
      </c>
      <c r="D299" s="91" t="s">
        <v>332</v>
      </c>
      <c r="E299" s="9">
        <f>'№ 5-8 ведомственная'!F279</f>
        <v>0</v>
      </c>
      <c r="F299" s="9">
        <f>'№ 5-8 ведомственная'!G279</f>
        <v>255.4</v>
      </c>
      <c r="G299" s="9">
        <f>'№ 5-8 ведомственная'!H279</f>
        <v>0</v>
      </c>
      <c r="H299" s="79"/>
    </row>
    <row r="300" spans="1:8" ht="63.75" outlineLevel="6" x14ac:dyDescent="0.25">
      <c r="A300" s="57" t="s">
        <v>121</v>
      </c>
      <c r="B300" s="90" t="s">
        <v>822</v>
      </c>
      <c r="C300" s="90"/>
      <c r="D300" s="91" t="s">
        <v>823</v>
      </c>
      <c r="E300" s="9">
        <f>E301</f>
        <v>0</v>
      </c>
      <c r="F300" s="9">
        <f t="shared" ref="F300:G300" si="146">F301</f>
        <v>157.6</v>
      </c>
      <c r="G300" s="9">
        <f t="shared" si="146"/>
        <v>0</v>
      </c>
      <c r="H300" s="79"/>
    </row>
    <row r="301" spans="1:8" ht="25.5" outlineLevel="6" x14ac:dyDescent="0.25">
      <c r="A301" s="57" t="s">
        <v>121</v>
      </c>
      <c r="B301" s="90" t="s">
        <v>822</v>
      </c>
      <c r="C301" s="90" t="s">
        <v>7</v>
      </c>
      <c r="D301" s="91" t="s">
        <v>332</v>
      </c>
      <c r="E301" s="9">
        <f>'№ 5-8 ведомственная'!F281</f>
        <v>0</v>
      </c>
      <c r="F301" s="9">
        <f>'№ 5-8 ведомственная'!G281</f>
        <v>157.6</v>
      </c>
      <c r="G301" s="9">
        <f>'№ 5-8 ведомственная'!H281</f>
        <v>0</v>
      </c>
      <c r="H301" s="79"/>
    </row>
    <row r="302" spans="1:8" ht="38.25" outlineLevel="2" x14ac:dyDescent="0.25">
      <c r="A302" s="17" t="s">
        <v>121</v>
      </c>
      <c r="B302" s="18" t="s">
        <v>132</v>
      </c>
      <c r="C302" s="17"/>
      <c r="D302" s="19" t="s">
        <v>305</v>
      </c>
      <c r="E302" s="9">
        <f>E303</f>
        <v>12265.2</v>
      </c>
      <c r="F302" s="9">
        <f t="shared" ref="F302:G302" si="147">F303</f>
        <v>12762.1</v>
      </c>
      <c r="G302" s="9">
        <f t="shared" si="147"/>
        <v>600</v>
      </c>
      <c r="H302" s="79"/>
    </row>
    <row r="303" spans="1:8" ht="25.5" outlineLevel="3" x14ac:dyDescent="0.25">
      <c r="A303" s="17" t="s">
        <v>121</v>
      </c>
      <c r="B303" s="18" t="s">
        <v>133</v>
      </c>
      <c r="C303" s="17"/>
      <c r="D303" s="19" t="s">
        <v>447</v>
      </c>
      <c r="E303" s="9">
        <f>E304+E307</f>
        <v>12265.2</v>
      </c>
      <c r="F303" s="9">
        <f>F304+F307</f>
        <v>12762.1</v>
      </c>
      <c r="G303" s="9">
        <f>G304+G307</f>
        <v>600</v>
      </c>
      <c r="H303" s="79"/>
    </row>
    <row r="304" spans="1:8" ht="25.5" outlineLevel="4" x14ac:dyDescent="0.25">
      <c r="A304" s="17" t="s">
        <v>121</v>
      </c>
      <c r="B304" s="18" t="s">
        <v>134</v>
      </c>
      <c r="C304" s="17"/>
      <c r="D304" s="19" t="s">
        <v>572</v>
      </c>
      <c r="E304" s="9">
        <f>E305</f>
        <v>606.29999999999995</v>
      </c>
      <c r="F304" s="9">
        <f>F305</f>
        <v>478</v>
      </c>
      <c r="G304" s="9">
        <f>G305</f>
        <v>500</v>
      </c>
      <c r="H304" s="79"/>
    </row>
    <row r="305" spans="1:8" ht="51" outlineLevel="5" x14ac:dyDescent="0.25">
      <c r="A305" s="17" t="s">
        <v>121</v>
      </c>
      <c r="B305" s="18" t="s">
        <v>135</v>
      </c>
      <c r="C305" s="17"/>
      <c r="D305" s="19" t="s">
        <v>448</v>
      </c>
      <c r="E305" s="9">
        <f>E306</f>
        <v>606.29999999999995</v>
      </c>
      <c r="F305" s="9">
        <f t="shared" ref="F305:G305" si="148">F306</f>
        <v>478</v>
      </c>
      <c r="G305" s="9">
        <f t="shared" si="148"/>
        <v>500</v>
      </c>
      <c r="H305" s="79"/>
    </row>
    <row r="306" spans="1:8" ht="25.5" outlineLevel="6" x14ac:dyDescent="0.25">
      <c r="A306" s="17" t="s">
        <v>121</v>
      </c>
      <c r="B306" s="18" t="s">
        <v>135</v>
      </c>
      <c r="C306" s="17" t="s">
        <v>7</v>
      </c>
      <c r="D306" s="19" t="s">
        <v>332</v>
      </c>
      <c r="E306" s="9">
        <f>'№ 5-8 ведомственная'!F286</f>
        <v>606.29999999999995</v>
      </c>
      <c r="F306" s="9">
        <f>'№ 5-8 ведомственная'!G286</f>
        <v>478</v>
      </c>
      <c r="G306" s="9">
        <f>'№ 5-8 ведомственная'!H286</f>
        <v>500</v>
      </c>
      <c r="H306" s="79"/>
    </row>
    <row r="307" spans="1:8" ht="38.25" outlineLevel="4" x14ac:dyDescent="0.25">
      <c r="A307" s="17" t="s">
        <v>121</v>
      </c>
      <c r="B307" s="18" t="s">
        <v>136</v>
      </c>
      <c r="C307" s="17"/>
      <c r="D307" s="19" t="s">
        <v>449</v>
      </c>
      <c r="E307" s="9">
        <f>E310+E308</f>
        <v>11658.900000000001</v>
      </c>
      <c r="F307" s="9">
        <f>F310</f>
        <v>12284.1</v>
      </c>
      <c r="G307" s="9">
        <f>G310</f>
        <v>100</v>
      </c>
      <c r="H307" s="79"/>
    </row>
    <row r="308" spans="1:8" ht="38.25" outlineLevel="4" x14ac:dyDescent="0.25">
      <c r="A308" s="17" t="s">
        <v>121</v>
      </c>
      <c r="B308" s="18" t="s">
        <v>803</v>
      </c>
      <c r="C308" s="17"/>
      <c r="D308" s="19" t="s">
        <v>804</v>
      </c>
      <c r="E308" s="9">
        <f>E309</f>
        <v>43.7</v>
      </c>
      <c r="F308" s="9">
        <v>0</v>
      </c>
      <c r="G308" s="9">
        <v>0</v>
      </c>
      <c r="H308" s="79"/>
    </row>
    <row r="309" spans="1:8" ht="25.5" outlineLevel="4" x14ac:dyDescent="0.25">
      <c r="A309" s="17" t="s">
        <v>121</v>
      </c>
      <c r="B309" s="18" t="s">
        <v>803</v>
      </c>
      <c r="C309" s="17" t="s">
        <v>7</v>
      </c>
      <c r="D309" s="19" t="s">
        <v>332</v>
      </c>
      <c r="E309" s="9">
        <f>'№ 5-8 ведомственная'!F289</f>
        <v>43.7</v>
      </c>
      <c r="F309" s="9">
        <v>0</v>
      </c>
      <c r="G309" s="9">
        <v>0</v>
      </c>
      <c r="H309" s="79"/>
    </row>
    <row r="310" spans="1:8" ht="38.25" outlineLevel="5" x14ac:dyDescent="0.25">
      <c r="A310" s="17" t="s">
        <v>121</v>
      </c>
      <c r="B310" s="18" t="s">
        <v>137</v>
      </c>
      <c r="C310" s="17"/>
      <c r="D310" s="19" t="s">
        <v>450</v>
      </c>
      <c r="E310" s="9">
        <f>E311</f>
        <v>11615.2</v>
      </c>
      <c r="F310" s="9">
        <f t="shared" ref="F310:G310" si="149">F311</f>
        <v>12284.1</v>
      </c>
      <c r="G310" s="9">
        <f t="shared" si="149"/>
        <v>100</v>
      </c>
      <c r="H310" s="79"/>
    </row>
    <row r="311" spans="1:8" ht="25.5" outlineLevel="6" x14ac:dyDescent="0.25">
      <c r="A311" s="17" t="s">
        <v>121</v>
      </c>
      <c r="B311" s="18" t="s">
        <v>137</v>
      </c>
      <c r="C311" s="17" t="s">
        <v>7</v>
      </c>
      <c r="D311" s="19" t="s">
        <v>332</v>
      </c>
      <c r="E311" s="9">
        <f>'№ 5-8 ведомственная'!F291</f>
        <v>11615.2</v>
      </c>
      <c r="F311" s="9">
        <f>'№ 5-8 ведомственная'!G291</f>
        <v>12284.1</v>
      </c>
      <c r="G311" s="9">
        <f>'№ 5-8 ведомственная'!H291</f>
        <v>100</v>
      </c>
      <c r="H311" s="79"/>
    </row>
    <row r="312" spans="1:8" outlineLevel="1" x14ac:dyDescent="0.25">
      <c r="A312" s="17" t="s">
        <v>138</v>
      </c>
      <c r="B312" s="18"/>
      <c r="C312" s="17"/>
      <c r="D312" s="19" t="s">
        <v>306</v>
      </c>
      <c r="E312" s="9">
        <f>E313+E318</f>
        <v>24253</v>
      </c>
      <c r="F312" s="9">
        <f>F313+F318</f>
        <v>21953</v>
      </c>
      <c r="G312" s="9">
        <f>G313+G318</f>
        <v>21953</v>
      </c>
      <c r="H312" s="79"/>
    </row>
    <row r="313" spans="1:8" ht="51" outlineLevel="2" x14ac:dyDescent="0.25">
      <c r="A313" s="17" t="s">
        <v>138</v>
      </c>
      <c r="B313" s="18" t="s">
        <v>79</v>
      </c>
      <c r="C313" s="17"/>
      <c r="D313" s="19" t="s">
        <v>297</v>
      </c>
      <c r="E313" s="9">
        <f>E314</f>
        <v>16374.1</v>
      </c>
      <c r="F313" s="9">
        <f t="shared" ref="F313:G316" si="150">F314</f>
        <v>14374.1</v>
      </c>
      <c r="G313" s="9">
        <f t="shared" si="150"/>
        <v>14374.1</v>
      </c>
      <c r="H313" s="79"/>
    </row>
    <row r="314" spans="1:8" ht="25.5" outlineLevel="3" x14ac:dyDescent="0.25">
      <c r="A314" s="17" t="s">
        <v>138</v>
      </c>
      <c r="B314" s="18" t="s">
        <v>104</v>
      </c>
      <c r="C314" s="17"/>
      <c r="D314" s="19" t="s">
        <v>417</v>
      </c>
      <c r="E314" s="9">
        <f>E315</f>
        <v>16374.1</v>
      </c>
      <c r="F314" s="9">
        <f t="shared" si="150"/>
        <v>14374.1</v>
      </c>
      <c r="G314" s="9">
        <f t="shared" si="150"/>
        <v>14374.1</v>
      </c>
      <c r="H314" s="79"/>
    </row>
    <row r="315" spans="1:8" ht="25.5" outlineLevel="4" x14ac:dyDescent="0.25">
      <c r="A315" s="17" t="s">
        <v>138</v>
      </c>
      <c r="B315" s="18" t="s">
        <v>116</v>
      </c>
      <c r="C315" s="17"/>
      <c r="D315" s="19" t="s">
        <v>429</v>
      </c>
      <c r="E315" s="9">
        <f>E316</f>
        <v>16374.1</v>
      </c>
      <c r="F315" s="9">
        <f t="shared" si="150"/>
        <v>14374.1</v>
      </c>
      <c r="G315" s="9">
        <f t="shared" si="150"/>
        <v>14374.1</v>
      </c>
      <c r="H315" s="79"/>
    </row>
    <row r="316" spans="1:8" ht="25.5" outlineLevel="5" x14ac:dyDescent="0.25">
      <c r="A316" s="17" t="s">
        <v>138</v>
      </c>
      <c r="B316" s="18" t="s">
        <v>139</v>
      </c>
      <c r="C316" s="17"/>
      <c r="D316" s="19" t="s">
        <v>451</v>
      </c>
      <c r="E316" s="9">
        <f>E317</f>
        <v>16374.1</v>
      </c>
      <c r="F316" s="9">
        <f t="shared" si="150"/>
        <v>14374.1</v>
      </c>
      <c r="G316" s="9">
        <f t="shared" si="150"/>
        <v>14374.1</v>
      </c>
      <c r="H316" s="79"/>
    </row>
    <row r="317" spans="1:8" ht="25.5" outlineLevel="6" x14ac:dyDescent="0.25">
      <c r="A317" s="17" t="s">
        <v>138</v>
      </c>
      <c r="B317" s="18" t="s">
        <v>139</v>
      </c>
      <c r="C317" s="17" t="s">
        <v>39</v>
      </c>
      <c r="D317" s="19" t="s">
        <v>358</v>
      </c>
      <c r="E317" s="9">
        <f>'№ 5-8 ведомственная'!F297</f>
        <v>16374.1</v>
      </c>
      <c r="F317" s="9">
        <f>'№ 5-8 ведомственная'!G297</f>
        <v>14374.1</v>
      </c>
      <c r="G317" s="9">
        <f>'№ 5-8 ведомственная'!H297</f>
        <v>14374.1</v>
      </c>
      <c r="H317" s="79"/>
    </row>
    <row r="318" spans="1:8" outlineLevel="6" x14ac:dyDescent="0.25">
      <c r="A318" s="18" t="s">
        <v>138</v>
      </c>
      <c r="B318" s="18" t="s">
        <v>3</v>
      </c>
      <c r="C318" s="17"/>
      <c r="D318" s="19" t="s">
        <v>286</v>
      </c>
      <c r="E318" s="9">
        <f>E319</f>
        <v>7878.9</v>
      </c>
      <c r="F318" s="9">
        <f t="shared" ref="F318:G318" si="151">F319</f>
        <v>7578.9</v>
      </c>
      <c r="G318" s="9">
        <f t="shared" si="151"/>
        <v>7578.9</v>
      </c>
      <c r="H318" s="79"/>
    </row>
    <row r="319" spans="1:8" ht="25.5" outlineLevel="6" x14ac:dyDescent="0.25">
      <c r="A319" s="18" t="s">
        <v>138</v>
      </c>
      <c r="B319" s="18" t="s">
        <v>10</v>
      </c>
      <c r="C319" s="17"/>
      <c r="D319" s="19" t="s">
        <v>334</v>
      </c>
      <c r="E319" s="9">
        <f>E320</f>
        <v>7878.9</v>
      </c>
      <c r="F319" s="9">
        <f t="shared" ref="F319:G319" si="152">F320</f>
        <v>7578.9</v>
      </c>
      <c r="G319" s="9">
        <f t="shared" si="152"/>
        <v>7578.9</v>
      </c>
      <c r="H319" s="79"/>
    </row>
    <row r="320" spans="1:8" ht="25.5" outlineLevel="6" x14ac:dyDescent="0.25">
      <c r="A320" s="18" t="s">
        <v>138</v>
      </c>
      <c r="B320" s="18" t="s">
        <v>56</v>
      </c>
      <c r="C320" s="17"/>
      <c r="D320" s="19" t="s">
        <v>377</v>
      </c>
      <c r="E320" s="9">
        <f>E321+E322+E323</f>
        <v>7878.9</v>
      </c>
      <c r="F320" s="9">
        <f>F321+F322+F323</f>
        <v>7578.9</v>
      </c>
      <c r="G320" s="9">
        <f>G321+G322+G323</f>
        <v>7578.9</v>
      </c>
      <c r="H320" s="79"/>
    </row>
    <row r="321" spans="1:10" ht="51" outlineLevel="6" x14ac:dyDescent="0.25">
      <c r="A321" s="18" t="s">
        <v>138</v>
      </c>
      <c r="B321" s="18" t="s">
        <v>56</v>
      </c>
      <c r="C321" s="17" t="s">
        <v>6</v>
      </c>
      <c r="D321" s="19" t="s">
        <v>331</v>
      </c>
      <c r="E321" s="9">
        <f>'№ 5-8 ведомственная'!F301</f>
        <v>4725.5</v>
      </c>
      <c r="F321" s="9">
        <f>'№ 5-8 ведомственная'!G301</f>
        <v>4725.5</v>
      </c>
      <c r="G321" s="9">
        <f>'№ 5-8 ведомственная'!H301</f>
        <v>4725.5</v>
      </c>
      <c r="H321" s="79"/>
    </row>
    <row r="322" spans="1:10" ht="25.5" outlineLevel="6" x14ac:dyDescent="0.25">
      <c r="A322" s="18" t="s">
        <v>138</v>
      </c>
      <c r="B322" s="18" t="s">
        <v>56</v>
      </c>
      <c r="C322" s="17" t="s">
        <v>7</v>
      </c>
      <c r="D322" s="19" t="s">
        <v>332</v>
      </c>
      <c r="E322" s="9">
        <f>'№ 5-8 ведомственная'!F302</f>
        <v>3032.4</v>
      </c>
      <c r="F322" s="9">
        <f>'№ 5-8 ведомственная'!G302</f>
        <v>2732.4</v>
      </c>
      <c r="G322" s="9">
        <f>'№ 5-8 ведомственная'!H302</f>
        <v>2732.4</v>
      </c>
      <c r="H322" s="79"/>
    </row>
    <row r="323" spans="1:10" outlineLevel="6" x14ac:dyDescent="0.25">
      <c r="A323" s="18" t="s">
        <v>138</v>
      </c>
      <c r="B323" s="18" t="s">
        <v>56</v>
      </c>
      <c r="C323" s="17" t="s">
        <v>8</v>
      </c>
      <c r="D323" s="19" t="s">
        <v>333</v>
      </c>
      <c r="E323" s="9">
        <f>'№ 5-8 ведомственная'!F303</f>
        <v>121</v>
      </c>
      <c r="F323" s="9">
        <f>'№ 5-8 ведомственная'!G303</f>
        <v>121</v>
      </c>
      <c r="G323" s="9">
        <f>'№ 5-8 ведомственная'!H303</f>
        <v>121</v>
      </c>
      <c r="H323" s="79"/>
    </row>
    <row r="324" spans="1:10" s="30" customFormat="1" x14ac:dyDescent="0.25">
      <c r="A324" s="22" t="s">
        <v>175</v>
      </c>
      <c r="B324" s="50"/>
      <c r="C324" s="22"/>
      <c r="D324" s="23" t="s">
        <v>283</v>
      </c>
      <c r="E324" s="8">
        <f>E325+E341+E388+E412+E422+E464</f>
        <v>400656.30000000005</v>
      </c>
      <c r="F324" s="8">
        <f>F325+F341+F388+F412+F422+F464</f>
        <v>328007.09999999998</v>
      </c>
      <c r="G324" s="8">
        <f>G325+G341+G388+G412+G422+G464</f>
        <v>312396.99999999994</v>
      </c>
      <c r="H324" s="88"/>
      <c r="I324" s="4"/>
      <c r="J324" s="4"/>
    </row>
    <row r="325" spans="1:10" outlineLevel="1" x14ac:dyDescent="0.25">
      <c r="A325" s="17" t="s">
        <v>176</v>
      </c>
      <c r="B325" s="18"/>
      <c r="C325" s="17"/>
      <c r="D325" s="19" t="s">
        <v>316</v>
      </c>
      <c r="E325" s="9">
        <f>E326</f>
        <v>113313.60000000001</v>
      </c>
      <c r="F325" s="9">
        <f t="shared" ref="F325:G327" si="153">F326</f>
        <v>103232.09999999999</v>
      </c>
      <c r="G325" s="9">
        <f t="shared" si="153"/>
        <v>98437.2</v>
      </c>
      <c r="H325" s="89"/>
      <c r="I325" s="15"/>
      <c r="J325" s="15"/>
    </row>
    <row r="326" spans="1:10" ht="38.25" outlineLevel="2" x14ac:dyDescent="0.25">
      <c r="A326" s="17" t="s">
        <v>176</v>
      </c>
      <c r="B326" s="18" t="s">
        <v>177</v>
      </c>
      <c r="C326" s="17"/>
      <c r="D326" s="19" t="s">
        <v>317</v>
      </c>
      <c r="E326" s="9">
        <f>E327</f>
        <v>113313.60000000001</v>
      </c>
      <c r="F326" s="9">
        <f t="shared" si="153"/>
        <v>103232.09999999999</v>
      </c>
      <c r="G326" s="9">
        <f t="shared" si="153"/>
        <v>98437.2</v>
      </c>
      <c r="H326" s="79"/>
    </row>
    <row r="327" spans="1:10" ht="25.5" outlineLevel="3" x14ac:dyDescent="0.25">
      <c r="A327" s="17" t="s">
        <v>176</v>
      </c>
      <c r="B327" s="18" t="s">
        <v>178</v>
      </c>
      <c r="C327" s="17"/>
      <c r="D327" s="19" t="s">
        <v>472</v>
      </c>
      <c r="E327" s="9">
        <f>E328</f>
        <v>113313.60000000001</v>
      </c>
      <c r="F327" s="9">
        <f t="shared" si="153"/>
        <v>103232.09999999999</v>
      </c>
      <c r="G327" s="9">
        <f t="shared" si="153"/>
        <v>98437.2</v>
      </c>
      <c r="H327" s="79"/>
    </row>
    <row r="328" spans="1:10" ht="25.5" outlineLevel="4" x14ac:dyDescent="0.25">
      <c r="A328" s="17" t="s">
        <v>176</v>
      </c>
      <c r="B328" s="18" t="s">
        <v>179</v>
      </c>
      <c r="C328" s="17"/>
      <c r="D328" s="19" t="s">
        <v>473</v>
      </c>
      <c r="E328" s="9">
        <f>E331+E333+E335+E339+E329+E337</f>
        <v>113313.60000000001</v>
      </c>
      <c r="F328" s="9">
        <f t="shared" ref="F328:G328" si="154">F331+F333+F335+F339+F329+F337</f>
        <v>103232.09999999999</v>
      </c>
      <c r="G328" s="9">
        <f t="shared" si="154"/>
        <v>98437.2</v>
      </c>
      <c r="H328" s="79"/>
    </row>
    <row r="329" spans="1:10" s="80" customFormat="1" ht="38.25" outlineLevel="4" x14ac:dyDescent="0.25">
      <c r="A329" s="18" t="s">
        <v>176</v>
      </c>
      <c r="B329" s="18" t="s">
        <v>717</v>
      </c>
      <c r="C329" s="17"/>
      <c r="D329" s="19" t="s">
        <v>718</v>
      </c>
      <c r="E329" s="9">
        <f>E330</f>
        <v>1482.1999999999998</v>
      </c>
      <c r="F329" s="9">
        <f t="shared" ref="F329:G329" si="155">F330</f>
        <v>2997.9</v>
      </c>
      <c r="G329" s="9">
        <f t="shared" si="155"/>
        <v>0</v>
      </c>
      <c r="H329" s="79"/>
    </row>
    <row r="330" spans="1:10" s="80" customFormat="1" ht="25.5" outlineLevel="4" x14ac:dyDescent="0.25">
      <c r="A330" s="18" t="s">
        <v>176</v>
      </c>
      <c r="B330" s="18" t="s">
        <v>717</v>
      </c>
      <c r="C330" s="17">
        <v>600</v>
      </c>
      <c r="D330" s="19" t="s">
        <v>358</v>
      </c>
      <c r="E330" s="9">
        <f>'№ 5-8 ведомственная'!F375</f>
        <v>1482.1999999999998</v>
      </c>
      <c r="F330" s="9">
        <f>'№ 5-8 ведомственная'!G375</f>
        <v>2997.9</v>
      </c>
      <c r="G330" s="9">
        <f>'№ 5-8 ведомственная'!H375</f>
        <v>0</v>
      </c>
      <c r="H330" s="79"/>
    </row>
    <row r="331" spans="1:10" ht="51" outlineLevel="5" x14ac:dyDescent="0.25">
      <c r="A331" s="17" t="s">
        <v>176</v>
      </c>
      <c r="B331" s="18" t="s">
        <v>180</v>
      </c>
      <c r="C331" s="17"/>
      <c r="D331" s="19" t="s">
        <v>474</v>
      </c>
      <c r="E331" s="9">
        <f>E332</f>
        <v>54553.2</v>
      </c>
      <c r="F331" s="9">
        <f t="shared" ref="F331:G331" si="156">F332</f>
        <v>49892.5</v>
      </c>
      <c r="G331" s="9">
        <f t="shared" si="156"/>
        <v>49892.5</v>
      </c>
      <c r="H331" s="79"/>
    </row>
    <row r="332" spans="1:10" ht="25.5" outlineLevel="6" x14ac:dyDescent="0.25">
      <c r="A332" s="17" t="s">
        <v>176</v>
      </c>
      <c r="B332" s="18" t="s">
        <v>180</v>
      </c>
      <c r="C332" s="17" t="s">
        <v>39</v>
      </c>
      <c r="D332" s="19" t="s">
        <v>358</v>
      </c>
      <c r="E332" s="9">
        <f>'№ 5-8 ведомственная'!F377</f>
        <v>54553.2</v>
      </c>
      <c r="F332" s="9">
        <f>'№ 5-8 ведомственная'!G377</f>
        <v>49892.5</v>
      </c>
      <c r="G332" s="9">
        <f>'№ 5-8 ведомственная'!H377</f>
        <v>49892.5</v>
      </c>
      <c r="H332" s="79"/>
    </row>
    <row r="333" spans="1:10" ht="51" outlineLevel="5" x14ac:dyDescent="0.25">
      <c r="A333" s="35" t="s">
        <v>176</v>
      </c>
      <c r="B333" s="53" t="s">
        <v>181</v>
      </c>
      <c r="C333" s="35"/>
      <c r="D333" s="36" t="s">
        <v>475</v>
      </c>
      <c r="E333" s="37">
        <f>E334</f>
        <v>55029.9</v>
      </c>
      <c r="F333" s="37">
        <f t="shared" ref="F333:G333" si="157">F334</f>
        <v>47780.2</v>
      </c>
      <c r="G333" s="37">
        <f t="shared" si="157"/>
        <v>47000</v>
      </c>
      <c r="H333" s="79"/>
    </row>
    <row r="334" spans="1:10" ht="25.5" outlineLevel="6" x14ac:dyDescent="0.25">
      <c r="A334" s="17" t="s">
        <v>176</v>
      </c>
      <c r="B334" s="18" t="s">
        <v>181</v>
      </c>
      <c r="C334" s="17" t="s">
        <v>39</v>
      </c>
      <c r="D334" s="19" t="s">
        <v>358</v>
      </c>
      <c r="E334" s="9">
        <f>'№ 5-8 ведомственная'!F379</f>
        <v>55029.9</v>
      </c>
      <c r="F334" s="9">
        <f>'№ 5-8 ведомственная'!G379</f>
        <v>47780.2</v>
      </c>
      <c r="G334" s="9">
        <f>'№ 5-8 ведомственная'!H379</f>
        <v>47000</v>
      </c>
      <c r="H334" s="79"/>
    </row>
    <row r="335" spans="1:10" ht="25.5" outlineLevel="5" x14ac:dyDescent="0.25">
      <c r="A335" s="17" t="s">
        <v>176</v>
      </c>
      <c r="B335" s="18" t="s">
        <v>182</v>
      </c>
      <c r="C335" s="17"/>
      <c r="D335" s="19" t="s">
        <v>476</v>
      </c>
      <c r="E335" s="9">
        <f>E336</f>
        <v>1544.7</v>
      </c>
      <c r="F335" s="9">
        <f t="shared" ref="F335:G335" si="158">F336</f>
        <v>1544.7</v>
      </c>
      <c r="G335" s="9">
        <f t="shared" si="158"/>
        <v>1544.7</v>
      </c>
      <c r="H335" s="79"/>
    </row>
    <row r="336" spans="1:10" ht="25.5" outlineLevel="6" x14ac:dyDescent="0.25">
      <c r="A336" s="17" t="s">
        <v>176</v>
      </c>
      <c r="B336" s="18" t="s">
        <v>182</v>
      </c>
      <c r="C336" s="17" t="s">
        <v>39</v>
      </c>
      <c r="D336" s="19" t="s">
        <v>358</v>
      </c>
      <c r="E336" s="9">
        <f>'№ 5-8 ведомственная'!F381</f>
        <v>1544.7</v>
      </c>
      <c r="F336" s="9">
        <f>'№ 5-8 ведомственная'!G381</f>
        <v>1544.7</v>
      </c>
      <c r="G336" s="9">
        <f>'№ 5-8 ведомственная'!H381</f>
        <v>1544.7</v>
      </c>
      <c r="H336" s="79"/>
    </row>
    <row r="337" spans="1:8" ht="25.5" outlineLevel="6" x14ac:dyDescent="0.25">
      <c r="A337" s="18" t="s">
        <v>176</v>
      </c>
      <c r="B337" s="18" t="s">
        <v>796</v>
      </c>
      <c r="C337" s="17"/>
      <c r="D337" s="19" t="s">
        <v>797</v>
      </c>
      <c r="E337" s="9">
        <f>E338</f>
        <v>175.6</v>
      </c>
      <c r="F337" s="9">
        <f t="shared" ref="F337:G337" si="159">F338</f>
        <v>0</v>
      </c>
      <c r="G337" s="9">
        <f t="shared" si="159"/>
        <v>0</v>
      </c>
      <c r="H337" s="79"/>
    </row>
    <row r="338" spans="1:8" ht="25.5" outlineLevel="6" x14ac:dyDescent="0.25">
      <c r="A338" s="18" t="s">
        <v>176</v>
      </c>
      <c r="B338" s="18" t="s">
        <v>796</v>
      </c>
      <c r="C338" s="17" t="s">
        <v>39</v>
      </c>
      <c r="D338" s="19" t="s">
        <v>358</v>
      </c>
      <c r="E338" s="9">
        <f>'№ 5-8 ведомственная'!F383</f>
        <v>175.6</v>
      </c>
      <c r="F338" s="9">
        <f>'№ 5-8 ведомственная'!G383</f>
        <v>0</v>
      </c>
      <c r="G338" s="9">
        <f>'№ 5-8 ведомственная'!H383</f>
        <v>0</v>
      </c>
      <c r="H338" s="79"/>
    </row>
    <row r="339" spans="1:8" ht="25.5" outlineLevel="5" x14ac:dyDescent="0.25">
      <c r="A339" s="17" t="s">
        <v>176</v>
      </c>
      <c r="B339" s="18" t="s">
        <v>183</v>
      </c>
      <c r="C339" s="17"/>
      <c r="D339" s="19" t="s">
        <v>477</v>
      </c>
      <c r="E339" s="34">
        <f>E340</f>
        <v>528</v>
      </c>
      <c r="F339" s="34">
        <f t="shared" ref="F339:G339" si="160">F340</f>
        <v>1016.8</v>
      </c>
      <c r="G339" s="34">
        <f t="shared" si="160"/>
        <v>0</v>
      </c>
      <c r="H339" s="79"/>
    </row>
    <row r="340" spans="1:8" ht="25.5" outlineLevel="6" x14ac:dyDescent="0.25">
      <c r="A340" s="32" t="s">
        <v>176</v>
      </c>
      <c r="B340" s="54" t="s">
        <v>183</v>
      </c>
      <c r="C340" s="32" t="s">
        <v>39</v>
      </c>
      <c r="D340" s="33" t="s">
        <v>358</v>
      </c>
      <c r="E340" s="34">
        <f>'№ 5-8 ведомственная'!F385</f>
        <v>528</v>
      </c>
      <c r="F340" s="34">
        <f>'№ 5-8 ведомственная'!G385</f>
        <v>1016.8</v>
      </c>
      <c r="G340" s="34">
        <f>'№ 5-8 ведомственная'!H385</f>
        <v>0</v>
      </c>
      <c r="H340" s="79"/>
    </row>
    <row r="341" spans="1:8" outlineLevel="1" x14ac:dyDescent="0.25">
      <c r="A341" s="42" t="s">
        <v>184</v>
      </c>
      <c r="B341" s="55"/>
      <c r="C341" s="42"/>
      <c r="D341" s="43" t="s">
        <v>318</v>
      </c>
      <c r="E341" s="20">
        <f>E342+E379</f>
        <v>236902.80000000002</v>
      </c>
      <c r="F341" s="20">
        <f>F342+F379</f>
        <v>182940.79999999996</v>
      </c>
      <c r="G341" s="20">
        <f>G342+G379</f>
        <v>173115.59999999995</v>
      </c>
      <c r="H341" s="79"/>
    </row>
    <row r="342" spans="1:8" ht="38.25" outlineLevel="2" x14ac:dyDescent="0.25">
      <c r="A342" s="35" t="s">
        <v>184</v>
      </c>
      <c r="B342" s="53" t="s">
        <v>177</v>
      </c>
      <c r="C342" s="35"/>
      <c r="D342" s="36" t="s">
        <v>317</v>
      </c>
      <c r="E342" s="37">
        <f>E343</f>
        <v>236702.80000000002</v>
      </c>
      <c r="F342" s="37">
        <f t="shared" ref="F342:G342" si="161">F343</f>
        <v>182740.79999999996</v>
      </c>
      <c r="G342" s="37">
        <f t="shared" si="161"/>
        <v>172915.59999999995</v>
      </c>
      <c r="H342" s="79"/>
    </row>
    <row r="343" spans="1:8" ht="25.5" outlineLevel="3" x14ac:dyDescent="0.25">
      <c r="A343" s="17" t="s">
        <v>184</v>
      </c>
      <c r="B343" s="18" t="s">
        <v>185</v>
      </c>
      <c r="C343" s="17"/>
      <c r="D343" s="19" t="s">
        <v>478</v>
      </c>
      <c r="E343" s="9">
        <f>E344+E369+E376</f>
        <v>236702.80000000002</v>
      </c>
      <c r="F343" s="9">
        <f t="shared" ref="F343:G343" si="162">F344+F369+F376</f>
        <v>182740.79999999996</v>
      </c>
      <c r="G343" s="9">
        <f t="shared" si="162"/>
        <v>172915.59999999995</v>
      </c>
      <c r="H343" s="79"/>
    </row>
    <row r="344" spans="1:8" ht="38.25" outlineLevel="4" x14ac:dyDescent="0.25">
      <c r="A344" s="17" t="s">
        <v>184</v>
      </c>
      <c r="B344" s="18" t="s">
        <v>186</v>
      </c>
      <c r="C344" s="17"/>
      <c r="D344" s="19" t="s">
        <v>479</v>
      </c>
      <c r="E344" s="9">
        <f>E347+E351+E367+E349+E363+E361+E355+E365+E345+E357+E353+E359</f>
        <v>225820.90000000002</v>
      </c>
      <c r="F344" s="9">
        <f t="shared" ref="F344:G344" si="163">F347+F351+F367+F349+F363+F361+F355+F365+F345+F357+F353+F359</f>
        <v>171969.49999999997</v>
      </c>
      <c r="G344" s="9">
        <f t="shared" si="163"/>
        <v>162641.69999999995</v>
      </c>
      <c r="H344" s="79"/>
    </row>
    <row r="345" spans="1:8" s="80" customFormat="1" ht="38.25" outlineLevel="4" x14ac:dyDescent="0.25">
      <c r="A345" s="18" t="s">
        <v>184</v>
      </c>
      <c r="B345" s="18" t="s">
        <v>719</v>
      </c>
      <c r="C345" s="17"/>
      <c r="D345" s="19" t="s">
        <v>720</v>
      </c>
      <c r="E345" s="9">
        <f>E346</f>
        <v>10540.000000000002</v>
      </c>
      <c r="F345" s="9">
        <f t="shared" ref="F345:G345" si="164">F346</f>
        <v>6505.8</v>
      </c>
      <c r="G345" s="9">
        <f t="shared" si="164"/>
        <v>0</v>
      </c>
      <c r="H345" s="79"/>
    </row>
    <row r="346" spans="1:8" s="80" customFormat="1" ht="25.5" outlineLevel="4" x14ac:dyDescent="0.25">
      <c r="A346" s="18" t="s">
        <v>184</v>
      </c>
      <c r="B346" s="18" t="s">
        <v>719</v>
      </c>
      <c r="C346" s="17">
        <v>600</v>
      </c>
      <c r="D346" s="19" t="s">
        <v>358</v>
      </c>
      <c r="E346" s="9">
        <f>'№ 5-8 ведомственная'!F391</f>
        <v>10540.000000000002</v>
      </c>
      <c r="F346" s="9">
        <f>'№ 5-8 ведомственная'!G391</f>
        <v>6505.8</v>
      </c>
      <c r="G346" s="9">
        <f>'№ 5-8 ведомственная'!H391</f>
        <v>0</v>
      </c>
      <c r="H346" s="79"/>
    </row>
    <row r="347" spans="1:8" ht="51" outlineLevel="5" x14ac:dyDescent="0.25">
      <c r="A347" s="17" t="s">
        <v>184</v>
      </c>
      <c r="B347" s="18" t="s">
        <v>187</v>
      </c>
      <c r="C347" s="17"/>
      <c r="D347" s="19" t="s">
        <v>480</v>
      </c>
      <c r="E347" s="9">
        <f>E348</f>
        <v>129622.9</v>
      </c>
      <c r="F347" s="9">
        <f t="shared" ref="F347:G347" si="165">F348</f>
        <v>107693.7</v>
      </c>
      <c r="G347" s="9">
        <f t="shared" si="165"/>
        <v>107693.7</v>
      </c>
      <c r="H347" s="79"/>
    </row>
    <row r="348" spans="1:8" ht="25.5" outlineLevel="6" x14ac:dyDescent="0.25">
      <c r="A348" s="17" t="s">
        <v>184</v>
      </c>
      <c r="B348" s="18" t="s">
        <v>187</v>
      </c>
      <c r="C348" s="17" t="s">
        <v>39</v>
      </c>
      <c r="D348" s="19" t="s">
        <v>358</v>
      </c>
      <c r="E348" s="9">
        <f>'№ 5-8 ведомственная'!F393</f>
        <v>129622.9</v>
      </c>
      <c r="F348" s="9">
        <f>'№ 5-8 ведомственная'!G393</f>
        <v>107693.7</v>
      </c>
      <c r="G348" s="9">
        <f>'№ 5-8 ведомственная'!H393</f>
        <v>107693.7</v>
      </c>
      <c r="H348" s="79"/>
    </row>
    <row r="349" spans="1:8" ht="38.25" outlineLevel="6" x14ac:dyDescent="0.25">
      <c r="A349" s="18" t="s">
        <v>184</v>
      </c>
      <c r="B349" s="18" t="s">
        <v>608</v>
      </c>
      <c r="C349" s="17"/>
      <c r="D349" s="19" t="s">
        <v>609</v>
      </c>
      <c r="E349" s="9">
        <f>E350</f>
        <v>100</v>
      </c>
      <c r="F349" s="9">
        <f t="shared" ref="F349:G349" si="166">F350</f>
        <v>100</v>
      </c>
      <c r="G349" s="9">
        <f t="shared" si="166"/>
        <v>100</v>
      </c>
      <c r="H349" s="79"/>
    </row>
    <row r="350" spans="1:8" ht="25.5" outlineLevel="6" x14ac:dyDescent="0.25">
      <c r="A350" s="18" t="s">
        <v>184</v>
      </c>
      <c r="B350" s="18" t="s">
        <v>608</v>
      </c>
      <c r="C350" s="17">
        <v>600</v>
      </c>
      <c r="D350" s="19" t="s">
        <v>358</v>
      </c>
      <c r="E350" s="9">
        <f>'№ 5-8 ведомственная'!F395</f>
        <v>100</v>
      </c>
      <c r="F350" s="9">
        <f>'№ 5-8 ведомственная'!G395</f>
        <v>100</v>
      </c>
      <c r="G350" s="9">
        <f>'№ 5-8 ведомственная'!H395</f>
        <v>100</v>
      </c>
      <c r="H350" s="79"/>
    </row>
    <row r="351" spans="1:8" ht="51" outlineLevel="5" x14ac:dyDescent="0.25">
      <c r="A351" s="35" t="s">
        <v>184</v>
      </c>
      <c r="B351" s="53" t="s">
        <v>188</v>
      </c>
      <c r="C351" s="35"/>
      <c r="D351" s="36" t="s">
        <v>481</v>
      </c>
      <c r="E351" s="37">
        <f>E352</f>
        <v>42401.200000000004</v>
      </c>
      <c r="F351" s="37">
        <f t="shared" ref="F351:G351" si="167">F352</f>
        <v>35188.699999999997</v>
      </c>
      <c r="G351" s="37">
        <f t="shared" si="167"/>
        <v>34188.6</v>
      </c>
      <c r="H351" s="79"/>
    </row>
    <row r="352" spans="1:8" ht="25.5" outlineLevel="6" x14ac:dyDescent="0.25">
      <c r="A352" s="17" t="s">
        <v>184</v>
      </c>
      <c r="B352" s="18" t="s">
        <v>188</v>
      </c>
      <c r="C352" s="17" t="s">
        <v>39</v>
      </c>
      <c r="D352" s="19" t="s">
        <v>358</v>
      </c>
      <c r="E352" s="9">
        <f>'№ 5-8 ведомственная'!F397</f>
        <v>42401.200000000004</v>
      </c>
      <c r="F352" s="9">
        <f>'№ 5-8 ведомственная'!G397</f>
        <v>35188.699999999997</v>
      </c>
      <c r="G352" s="9">
        <f>'№ 5-8 ведомственная'!H397</f>
        <v>34188.6</v>
      </c>
      <c r="H352" s="79"/>
    </row>
    <row r="353" spans="1:8" ht="25.5" outlineLevel="6" x14ac:dyDescent="0.25">
      <c r="A353" s="18" t="s">
        <v>184</v>
      </c>
      <c r="B353" s="18" t="s">
        <v>757</v>
      </c>
      <c r="C353" s="17"/>
      <c r="D353" s="19" t="s">
        <v>758</v>
      </c>
      <c r="E353" s="9">
        <f>E354</f>
        <v>980.59999999999991</v>
      </c>
      <c r="F353" s="9">
        <f t="shared" ref="F353:G353" si="168">F354</f>
        <v>0</v>
      </c>
      <c r="G353" s="9">
        <f t="shared" si="168"/>
        <v>0</v>
      </c>
      <c r="H353" s="79"/>
    </row>
    <row r="354" spans="1:8" ht="25.5" outlineLevel="6" x14ac:dyDescent="0.25">
      <c r="A354" s="18" t="s">
        <v>184</v>
      </c>
      <c r="B354" s="18" t="s">
        <v>757</v>
      </c>
      <c r="C354" s="17" t="s">
        <v>39</v>
      </c>
      <c r="D354" s="19" t="s">
        <v>358</v>
      </c>
      <c r="E354" s="9">
        <f>'№ 5-8 ведомственная'!F399</f>
        <v>980.59999999999991</v>
      </c>
      <c r="F354" s="9">
        <f>'№ 5-8 ведомственная'!G399</f>
        <v>0</v>
      </c>
      <c r="G354" s="9">
        <f>'№ 5-8 ведомственная'!H399</f>
        <v>0</v>
      </c>
      <c r="H354" s="79"/>
    </row>
    <row r="355" spans="1:8" ht="63.75" outlineLevel="6" x14ac:dyDescent="0.25">
      <c r="A355" s="18" t="s">
        <v>184</v>
      </c>
      <c r="B355" s="18" t="s">
        <v>680</v>
      </c>
      <c r="C355" s="17"/>
      <c r="D355" s="19" t="s">
        <v>814</v>
      </c>
      <c r="E355" s="9">
        <f>E356</f>
        <v>1371</v>
      </c>
      <c r="F355" s="9">
        <f t="shared" ref="F355:G355" si="169">F356</f>
        <v>1027.3</v>
      </c>
      <c r="G355" s="9">
        <f t="shared" si="169"/>
        <v>1027.3</v>
      </c>
      <c r="H355" s="79"/>
    </row>
    <row r="356" spans="1:8" ht="25.5" outlineLevel="6" x14ac:dyDescent="0.25">
      <c r="A356" s="18" t="s">
        <v>184</v>
      </c>
      <c r="B356" s="18" t="s">
        <v>680</v>
      </c>
      <c r="C356" s="17">
        <v>600</v>
      </c>
      <c r="D356" s="19" t="s">
        <v>595</v>
      </c>
      <c r="E356" s="9">
        <f>'№ 5-8 ведомственная'!F401</f>
        <v>1371</v>
      </c>
      <c r="F356" s="9">
        <f>'№ 5-8 ведомственная'!G401</f>
        <v>1027.3</v>
      </c>
      <c r="G356" s="9">
        <f>'№ 5-8 ведомственная'!H401</f>
        <v>1027.3</v>
      </c>
      <c r="H356" s="79"/>
    </row>
    <row r="357" spans="1:8" ht="38.25" outlineLevel="6" x14ac:dyDescent="0.25">
      <c r="A357" s="18" t="s">
        <v>184</v>
      </c>
      <c r="B357" s="18" t="s">
        <v>754</v>
      </c>
      <c r="C357" s="17"/>
      <c r="D357" s="19" t="s">
        <v>755</v>
      </c>
      <c r="E357" s="9">
        <f>E358</f>
        <v>59.9</v>
      </c>
      <c r="F357" s="9">
        <f t="shared" ref="F357:G357" si="170">F358</f>
        <v>0</v>
      </c>
      <c r="G357" s="9">
        <f t="shared" si="170"/>
        <v>0</v>
      </c>
      <c r="H357" s="79"/>
    </row>
    <row r="358" spans="1:8" ht="25.5" outlineLevel="6" x14ac:dyDescent="0.25">
      <c r="A358" s="18" t="s">
        <v>184</v>
      </c>
      <c r="B358" s="18" t="s">
        <v>754</v>
      </c>
      <c r="C358" s="17" t="s">
        <v>39</v>
      </c>
      <c r="D358" s="19" t="s">
        <v>358</v>
      </c>
      <c r="E358" s="9">
        <f>'№ 5-8 ведомственная'!F403</f>
        <v>59.9</v>
      </c>
      <c r="F358" s="9">
        <f>'№ 5-8 ведомственная'!G403</f>
        <v>0</v>
      </c>
      <c r="G358" s="9">
        <f>'№ 5-8 ведомственная'!H403</f>
        <v>0</v>
      </c>
      <c r="H358" s="79"/>
    </row>
    <row r="359" spans="1:8" ht="38.25" outlineLevel="6" x14ac:dyDescent="0.25">
      <c r="A359" s="18" t="s">
        <v>184</v>
      </c>
      <c r="B359" s="18" t="s">
        <v>776</v>
      </c>
      <c r="C359" s="17"/>
      <c r="D359" s="19" t="s">
        <v>785</v>
      </c>
      <c r="E359" s="9">
        <f>E360</f>
        <v>16440.2</v>
      </c>
      <c r="F359" s="9">
        <f t="shared" ref="F359:G359" si="171">F360</f>
        <v>0</v>
      </c>
      <c r="G359" s="9">
        <f t="shared" si="171"/>
        <v>0</v>
      </c>
      <c r="H359" s="79"/>
    </row>
    <row r="360" spans="1:8" ht="25.5" outlineLevel="6" x14ac:dyDescent="0.25">
      <c r="A360" s="18" t="s">
        <v>184</v>
      </c>
      <c r="B360" s="18" t="s">
        <v>776</v>
      </c>
      <c r="C360" s="17">
        <v>600</v>
      </c>
      <c r="D360" s="19" t="s">
        <v>358</v>
      </c>
      <c r="E360" s="9">
        <f>'№ 5-8 ведомственная'!F405</f>
        <v>16440.2</v>
      </c>
      <c r="F360" s="9">
        <f>'№ 5-8 ведомственная'!G405</f>
        <v>0</v>
      </c>
      <c r="G360" s="9">
        <f>'№ 5-8 ведомственная'!H405</f>
        <v>0</v>
      </c>
      <c r="H360" s="79"/>
    </row>
    <row r="361" spans="1:8" ht="41.25" customHeight="1" outlineLevel="6" x14ac:dyDescent="0.25">
      <c r="A361" s="18" t="s">
        <v>184</v>
      </c>
      <c r="B361" s="18" t="s">
        <v>676</v>
      </c>
      <c r="C361" s="17"/>
      <c r="D361" s="19" t="str">
        <f>'№ 5-8 ведомственная'!E406</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61" s="9">
        <f>E362</f>
        <v>9765</v>
      </c>
      <c r="F361" s="9">
        <f t="shared" ref="F361:G361" si="172">F362</f>
        <v>9765</v>
      </c>
      <c r="G361" s="9">
        <f t="shared" si="172"/>
        <v>9765</v>
      </c>
      <c r="H361" s="79"/>
    </row>
    <row r="362" spans="1:8" ht="25.5" outlineLevel="6" x14ac:dyDescent="0.25">
      <c r="A362" s="18" t="s">
        <v>184</v>
      </c>
      <c r="B362" s="18" t="s">
        <v>676</v>
      </c>
      <c r="C362" s="17" t="s">
        <v>39</v>
      </c>
      <c r="D362" s="19" t="s">
        <v>358</v>
      </c>
      <c r="E362" s="9">
        <f>'№ 5-8 ведомственная'!F407</f>
        <v>9765</v>
      </c>
      <c r="F362" s="9">
        <f>'№ 5-8 ведомственная'!G407</f>
        <v>9765</v>
      </c>
      <c r="G362" s="9">
        <f>'№ 5-8 ведомственная'!H407</f>
        <v>9765</v>
      </c>
      <c r="H362" s="79"/>
    </row>
    <row r="363" spans="1:8" ht="38.25" outlineLevel="6" x14ac:dyDescent="0.25">
      <c r="A363" s="18" t="s">
        <v>184</v>
      </c>
      <c r="B363" s="18" t="s">
        <v>672</v>
      </c>
      <c r="C363" s="17"/>
      <c r="D363" s="19" t="s">
        <v>673</v>
      </c>
      <c r="E363" s="9">
        <f>E364</f>
        <v>9487.6</v>
      </c>
      <c r="F363" s="9">
        <f t="shared" ref="F363:G363" si="173">F364</f>
        <v>9948.1</v>
      </c>
      <c r="G363" s="9">
        <f t="shared" si="173"/>
        <v>9855.8000000000011</v>
      </c>
      <c r="H363" s="79"/>
    </row>
    <row r="364" spans="1:8" ht="25.5" outlineLevel="6" x14ac:dyDescent="0.25">
      <c r="A364" s="18" t="s">
        <v>184</v>
      </c>
      <c r="B364" s="18" t="s">
        <v>672</v>
      </c>
      <c r="C364" s="17" t="s">
        <v>39</v>
      </c>
      <c r="D364" s="19" t="s">
        <v>358</v>
      </c>
      <c r="E364" s="9">
        <f>'№ 5-8 ведомственная'!F409</f>
        <v>9487.6</v>
      </c>
      <c r="F364" s="9">
        <f>'№ 5-8 ведомственная'!G409</f>
        <v>9948.1</v>
      </c>
      <c r="G364" s="9">
        <f>'№ 5-8 ведомственная'!H409</f>
        <v>9855.8000000000011</v>
      </c>
      <c r="H364" s="79"/>
    </row>
    <row r="365" spans="1:8" ht="38.25" outlineLevel="6" x14ac:dyDescent="0.25">
      <c r="A365" s="18" t="s">
        <v>184</v>
      </c>
      <c r="B365" s="18" t="s">
        <v>714</v>
      </c>
      <c r="C365" s="17"/>
      <c r="D365" s="19" t="s">
        <v>715</v>
      </c>
      <c r="E365" s="9">
        <f>E366</f>
        <v>11.3</v>
      </c>
      <c r="F365" s="9">
        <f t="shared" ref="F365:G365" si="174">F366</f>
        <v>11.3</v>
      </c>
      <c r="G365" s="9">
        <f t="shared" si="174"/>
        <v>11.3</v>
      </c>
      <c r="H365" s="79"/>
    </row>
    <row r="366" spans="1:8" ht="25.5" outlineLevel="6" x14ac:dyDescent="0.25">
      <c r="A366" s="18" t="s">
        <v>184</v>
      </c>
      <c r="B366" s="18" t="s">
        <v>714</v>
      </c>
      <c r="C366" s="17" t="s">
        <v>39</v>
      </c>
      <c r="D366" s="19" t="s">
        <v>358</v>
      </c>
      <c r="E366" s="9">
        <f>'№ 5-8 ведомственная'!F413</f>
        <v>11.3</v>
      </c>
      <c r="F366" s="9">
        <f>'№ 5-8 ведомственная'!G413</f>
        <v>11.3</v>
      </c>
      <c r="G366" s="9">
        <f>'№ 5-8 ведомственная'!H413</f>
        <v>11.3</v>
      </c>
      <c r="H366" s="79"/>
    </row>
    <row r="367" spans="1:8" ht="25.5" outlineLevel="5" x14ac:dyDescent="0.25">
      <c r="A367" s="17" t="s">
        <v>184</v>
      </c>
      <c r="B367" s="18" t="s">
        <v>189</v>
      </c>
      <c r="C367" s="17"/>
      <c r="D367" s="19" t="s">
        <v>483</v>
      </c>
      <c r="E367" s="9">
        <f>E368</f>
        <v>5041.2</v>
      </c>
      <c r="F367" s="9">
        <f t="shared" ref="F367:G367" si="175">F368</f>
        <v>1729.6</v>
      </c>
      <c r="G367" s="9">
        <f t="shared" si="175"/>
        <v>0</v>
      </c>
      <c r="H367" s="79"/>
    </row>
    <row r="368" spans="1:8" ht="25.5" outlineLevel="6" x14ac:dyDescent="0.25">
      <c r="A368" s="17" t="s">
        <v>184</v>
      </c>
      <c r="B368" s="18" t="s">
        <v>189</v>
      </c>
      <c r="C368" s="17" t="s">
        <v>39</v>
      </c>
      <c r="D368" s="19" t="s">
        <v>358</v>
      </c>
      <c r="E368" s="9">
        <f>'№ 5-8 ведомственная'!F411</f>
        <v>5041.2</v>
      </c>
      <c r="F368" s="9">
        <f>'№ 5-8 ведомственная'!G411</f>
        <v>1729.6</v>
      </c>
      <c r="G368" s="9">
        <f>'№ 5-8 ведомственная'!H411</f>
        <v>0</v>
      </c>
      <c r="H368" s="79"/>
    </row>
    <row r="369" spans="1:8" outlineLevel="4" x14ac:dyDescent="0.25">
      <c r="A369" s="35" t="s">
        <v>184</v>
      </c>
      <c r="B369" s="53" t="s">
        <v>190</v>
      </c>
      <c r="C369" s="35"/>
      <c r="D369" s="36" t="s">
        <v>484</v>
      </c>
      <c r="E369" s="37">
        <f>E372+E374+E370</f>
        <v>10877.4</v>
      </c>
      <c r="F369" s="37">
        <f t="shared" ref="F369:G369" si="176">F372+F374+F370</f>
        <v>10771.3</v>
      </c>
      <c r="G369" s="37">
        <f t="shared" si="176"/>
        <v>10273.9</v>
      </c>
      <c r="H369" s="79"/>
    </row>
    <row r="370" spans="1:8" ht="89.25" outlineLevel="4" x14ac:dyDescent="0.25">
      <c r="A370" s="18" t="s">
        <v>184</v>
      </c>
      <c r="B370" s="18" t="s">
        <v>610</v>
      </c>
      <c r="C370" s="17"/>
      <c r="D370" s="19" t="s">
        <v>646</v>
      </c>
      <c r="E370" s="37">
        <f>E371</f>
        <v>1871.3</v>
      </c>
      <c r="F370" s="37">
        <f t="shared" ref="F370:G370" si="177">F371</f>
        <v>1871.3</v>
      </c>
      <c r="G370" s="37">
        <f t="shared" si="177"/>
        <v>1871.3</v>
      </c>
      <c r="H370" s="79"/>
    </row>
    <row r="371" spans="1:8" ht="25.5" outlineLevel="4" x14ac:dyDescent="0.25">
      <c r="A371" s="18" t="s">
        <v>184</v>
      </c>
      <c r="B371" s="18" t="s">
        <v>610</v>
      </c>
      <c r="C371" s="17">
        <v>600</v>
      </c>
      <c r="D371" s="19" t="s">
        <v>358</v>
      </c>
      <c r="E371" s="37">
        <f>'№ 5-8 ведомственная'!F416</f>
        <v>1871.3</v>
      </c>
      <c r="F371" s="37">
        <f>'№ 5-8 ведомственная'!G416</f>
        <v>1871.3</v>
      </c>
      <c r="G371" s="37">
        <f>'№ 5-8 ведомственная'!H416</f>
        <v>1871.3</v>
      </c>
      <c r="H371" s="79"/>
    </row>
    <row r="372" spans="1:8" ht="25.5" outlineLevel="5" x14ac:dyDescent="0.25">
      <c r="A372" s="17" t="s">
        <v>184</v>
      </c>
      <c r="B372" s="18" t="s">
        <v>191</v>
      </c>
      <c r="C372" s="17"/>
      <c r="D372" s="19" t="s">
        <v>485</v>
      </c>
      <c r="E372" s="9">
        <f>E373</f>
        <v>4206.1000000000004</v>
      </c>
      <c r="F372" s="9">
        <f t="shared" ref="F372:G372" si="178">F373</f>
        <v>4100</v>
      </c>
      <c r="G372" s="9">
        <f t="shared" si="178"/>
        <v>3602.6</v>
      </c>
      <c r="H372" s="79"/>
    </row>
    <row r="373" spans="1:8" ht="25.5" outlineLevel="6" x14ac:dyDescent="0.25">
      <c r="A373" s="17" t="s">
        <v>184</v>
      </c>
      <c r="B373" s="18" t="s">
        <v>191</v>
      </c>
      <c r="C373" s="17" t="s">
        <v>39</v>
      </c>
      <c r="D373" s="19" t="s">
        <v>358</v>
      </c>
      <c r="E373" s="9">
        <f>'№ 5-8 ведомственная'!F418</f>
        <v>4206.1000000000004</v>
      </c>
      <c r="F373" s="9">
        <f>'№ 5-8 ведомственная'!G418</f>
        <v>4100</v>
      </c>
      <c r="G373" s="9">
        <f>'№ 5-8 ведомственная'!H418</f>
        <v>3602.6</v>
      </c>
      <c r="H373" s="79"/>
    </row>
    <row r="374" spans="1:8" ht="25.5" outlineLevel="5" x14ac:dyDescent="0.25">
      <c r="A374" s="17" t="s">
        <v>184</v>
      </c>
      <c r="B374" s="18" t="s">
        <v>192</v>
      </c>
      <c r="C374" s="17"/>
      <c r="D374" s="19" t="s">
        <v>486</v>
      </c>
      <c r="E374" s="9">
        <f>E375</f>
        <v>4800</v>
      </c>
      <c r="F374" s="9">
        <f t="shared" ref="F374:G374" si="179">F375</f>
        <v>4800</v>
      </c>
      <c r="G374" s="9">
        <f t="shared" si="179"/>
        <v>4800</v>
      </c>
      <c r="H374" s="79"/>
    </row>
    <row r="375" spans="1:8" ht="25.5" outlineLevel="6" x14ac:dyDescent="0.25">
      <c r="A375" s="17" t="s">
        <v>184</v>
      </c>
      <c r="B375" s="18" t="s">
        <v>192</v>
      </c>
      <c r="C375" s="17" t="s">
        <v>39</v>
      </c>
      <c r="D375" s="19" t="s">
        <v>358</v>
      </c>
      <c r="E375" s="9">
        <f>'№ 5-8 ведомственная'!F420</f>
        <v>4800</v>
      </c>
      <c r="F375" s="9">
        <f>'№ 5-8 ведомственная'!G420</f>
        <v>4800</v>
      </c>
      <c r="G375" s="9">
        <f>'№ 5-8 ведомственная'!H420</f>
        <v>4800</v>
      </c>
      <c r="H375" s="79"/>
    </row>
    <row r="376" spans="1:8" ht="25.5" outlineLevel="6" x14ac:dyDescent="0.25">
      <c r="A376" s="18" t="s">
        <v>184</v>
      </c>
      <c r="B376" s="18" t="s">
        <v>760</v>
      </c>
      <c r="C376" s="17"/>
      <c r="D376" s="19" t="s">
        <v>761</v>
      </c>
      <c r="E376" s="9">
        <f>E377</f>
        <v>4.5</v>
      </c>
      <c r="F376" s="9">
        <f t="shared" ref="F376:G376" si="180">F377</f>
        <v>0</v>
      </c>
      <c r="G376" s="9">
        <f t="shared" si="180"/>
        <v>0</v>
      </c>
      <c r="H376" s="79"/>
    </row>
    <row r="377" spans="1:8" ht="38.25" outlineLevel="6" x14ac:dyDescent="0.25">
      <c r="A377" s="18" t="s">
        <v>184</v>
      </c>
      <c r="B377" s="18" t="s">
        <v>759</v>
      </c>
      <c r="C377" s="17"/>
      <c r="D377" s="19" t="s">
        <v>762</v>
      </c>
      <c r="E377" s="9">
        <f>E378</f>
        <v>4.5</v>
      </c>
      <c r="F377" s="9">
        <f t="shared" ref="F377:G377" si="181">F378</f>
        <v>0</v>
      </c>
      <c r="G377" s="9">
        <f t="shared" si="181"/>
        <v>0</v>
      </c>
      <c r="H377" s="79"/>
    </row>
    <row r="378" spans="1:8" ht="25.5" outlineLevel="6" x14ac:dyDescent="0.25">
      <c r="A378" s="18" t="s">
        <v>184</v>
      </c>
      <c r="B378" s="18" t="s">
        <v>759</v>
      </c>
      <c r="C378" s="17">
        <v>600</v>
      </c>
      <c r="D378" s="19" t="s">
        <v>358</v>
      </c>
      <c r="E378" s="9">
        <f>'№ 5-8 ведомственная'!F423</f>
        <v>4.5</v>
      </c>
      <c r="F378" s="9">
        <f>'№ 5-8 ведомственная'!G423</f>
        <v>0</v>
      </c>
      <c r="G378" s="9">
        <f>'№ 5-8 ведомственная'!H423</f>
        <v>0</v>
      </c>
      <c r="H378" s="79"/>
    </row>
    <row r="379" spans="1:8" ht="38.25" outlineLevel="2" x14ac:dyDescent="0.25">
      <c r="A379" s="17" t="s">
        <v>184</v>
      </c>
      <c r="B379" s="18" t="s">
        <v>45</v>
      </c>
      <c r="C379" s="17"/>
      <c r="D379" s="19" t="s">
        <v>294</v>
      </c>
      <c r="E379" s="9">
        <f>E380+E384</f>
        <v>200</v>
      </c>
      <c r="F379" s="9">
        <f t="shared" ref="F379:G379" si="182">F380+F384</f>
        <v>200</v>
      </c>
      <c r="G379" s="9">
        <f t="shared" si="182"/>
        <v>200</v>
      </c>
      <c r="H379" s="79"/>
    </row>
    <row r="380" spans="1:8" ht="25.5" outlineLevel="3" x14ac:dyDescent="0.25">
      <c r="A380" s="17" t="s">
        <v>184</v>
      </c>
      <c r="B380" s="18" t="s">
        <v>193</v>
      </c>
      <c r="C380" s="17"/>
      <c r="D380" s="19" t="s">
        <v>487</v>
      </c>
      <c r="E380" s="9">
        <f>E381</f>
        <v>150</v>
      </c>
      <c r="F380" s="9">
        <f t="shared" ref="F380:G382" si="183">F381</f>
        <v>150</v>
      </c>
      <c r="G380" s="9">
        <f t="shared" si="183"/>
        <v>150</v>
      </c>
      <c r="H380" s="79"/>
    </row>
    <row r="381" spans="1:8" ht="51" outlineLevel="4" x14ac:dyDescent="0.25">
      <c r="A381" s="17" t="s">
        <v>184</v>
      </c>
      <c r="B381" s="18" t="s">
        <v>194</v>
      </c>
      <c r="C381" s="17"/>
      <c r="D381" s="19" t="s">
        <v>488</v>
      </c>
      <c r="E381" s="9">
        <f>E382</f>
        <v>150</v>
      </c>
      <c r="F381" s="9">
        <f t="shared" si="183"/>
        <v>150</v>
      </c>
      <c r="G381" s="9">
        <f t="shared" si="183"/>
        <v>150</v>
      </c>
      <c r="H381" s="79"/>
    </row>
    <row r="382" spans="1:8" outlineLevel="5" x14ac:dyDescent="0.25">
      <c r="A382" s="17" t="s">
        <v>184</v>
      </c>
      <c r="B382" s="18" t="s">
        <v>195</v>
      </c>
      <c r="C382" s="17"/>
      <c r="D382" s="19" t="s">
        <v>489</v>
      </c>
      <c r="E382" s="9">
        <f>E383</f>
        <v>150</v>
      </c>
      <c r="F382" s="9">
        <f t="shared" si="183"/>
        <v>150</v>
      </c>
      <c r="G382" s="9">
        <f t="shared" si="183"/>
        <v>150</v>
      </c>
      <c r="H382" s="79"/>
    </row>
    <row r="383" spans="1:8" ht="25.5" outlineLevel="6" x14ac:dyDescent="0.25">
      <c r="A383" s="17" t="s">
        <v>184</v>
      </c>
      <c r="B383" s="18" t="s">
        <v>195</v>
      </c>
      <c r="C383" s="17" t="s">
        <v>39</v>
      </c>
      <c r="D383" s="19" t="s">
        <v>358</v>
      </c>
      <c r="E383" s="9">
        <f>'№ 5-8 ведомственная'!F428</f>
        <v>150</v>
      </c>
      <c r="F383" s="9">
        <f>'№ 5-8 ведомственная'!G428</f>
        <v>150</v>
      </c>
      <c r="G383" s="9">
        <f>'№ 5-8 ведомственная'!H428</f>
        <v>150</v>
      </c>
      <c r="H383" s="79"/>
    </row>
    <row r="384" spans="1:8" ht="51" outlineLevel="3" x14ac:dyDescent="0.25">
      <c r="A384" s="17" t="s">
        <v>184</v>
      </c>
      <c r="B384" s="18" t="s">
        <v>196</v>
      </c>
      <c r="C384" s="17"/>
      <c r="D384" s="19" t="s">
        <v>490</v>
      </c>
      <c r="E384" s="9">
        <f>E385</f>
        <v>50</v>
      </c>
      <c r="F384" s="9">
        <f t="shared" ref="F384:G386" si="184">F385</f>
        <v>50</v>
      </c>
      <c r="G384" s="9">
        <f t="shared" si="184"/>
        <v>50</v>
      </c>
      <c r="H384" s="79"/>
    </row>
    <row r="385" spans="1:8" ht="25.5" outlineLevel="4" x14ac:dyDescent="0.25">
      <c r="A385" s="17" t="s">
        <v>184</v>
      </c>
      <c r="B385" s="18" t="s">
        <v>197</v>
      </c>
      <c r="C385" s="17"/>
      <c r="D385" s="19" t="s">
        <v>491</v>
      </c>
      <c r="E385" s="9">
        <f>E386</f>
        <v>50</v>
      </c>
      <c r="F385" s="9">
        <f t="shared" si="184"/>
        <v>50</v>
      </c>
      <c r="G385" s="9">
        <f t="shared" si="184"/>
        <v>50</v>
      </c>
      <c r="H385" s="79"/>
    </row>
    <row r="386" spans="1:8" ht="25.5" outlineLevel="5" x14ac:dyDescent="0.25">
      <c r="A386" s="17" t="s">
        <v>184</v>
      </c>
      <c r="B386" s="18" t="s">
        <v>198</v>
      </c>
      <c r="C386" s="17"/>
      <c r="D386" s="19" t="s">
        <v>492</v>
      </c>
      <c r="E386" s="9">
        <f>E387</f>
        <v>50</v>
      </c>
      <c r="F386" s="9">
        <f t="shared" si="184"/>
        <v>50</v>
      </c>
      <c r="G386" s="9">
        <f t="shared" si="184"/>
        <v>50</v>
      </c>
      <c r="H386" s="79"/>
    </row>
    <row r="387" spans="1:8" ht="25.5" outlineLevel="6" x14ac:dyDescent="0.25">
      <c r="A387" s="17" t="s">
        <v>184</v>
      </c>
      <c r="B387" s="18" t="s">
        <v>198</v>
      </c>
      <c r="C387" s="17" t="s">
        <v>39</v>
      </c>
      <c r="D387" s="19" t="s">
        <v>358</v>
      </c>
      <c r="E387" s="9">
        <f>'№ 5-8 ведомственная'!F432</f>
        <v>50</v>
      </c>
      <c r="F387" s="9">
        <f>'№ 5-8 ведомственная'!G432</f>
        <v>50</v>
      </c>
      <c r="G387" s="9">
        <f>'№ 5-8 ведомственная'!H432</f>
        <v>50</v>
      </c>
      <c r="H387" s="79"/>
    </row>
    <row r="388" spans="1:8" outlineLevel="1" x14ac:dyDescent="0.25">
      <c r="A388" s="17" t="s">
        <v>199</v>
      </c>
      <c r="B388" s="18"/>
      <c r="C388" s="17"/>
      <c r="D388" s="19" t="s">
        <v>319</v>
      </c>
      <c r="E388" s="9">
        <f>E389+E398</f>
        <v>25201.899999999998</v>
      </c>
      <c r="F388" s="9">
        <f>F389+F398</f>
        <v>21010.3</v>
      </c>
      <c r="G388" s="9">
        <f>G389+G398</f>
        <v>20020.3</v>
      </c>
      <c r="H388" s="79"/>
    </row>
    <row r="389" spans="1:8" ht="38.25" outlineLevel="2" x14ac:dyDescent="0.25">
      <c r="A389" s="17" t="s">
        <v>199</v>
      </c>
      <c r="B389" s="18" t="s">
        <v>177</v>
      </c>
      <c r="C389" s="17"/>
      <c r="D389" s="19" t="s">
        <v>317</v>
      </c>
      <c r="E389" s="9">
        <f>E390</f>
        <v>18246.8</v>
      </c>
      <c r="F389" s="9">
        <f t="shared" ref="F389:G394" si="185">F390</f>
        <v>14944.599999999999</v>
      </c>
      <c r="G389" s="9">
        <f t="shared" si="185"/>
        <v>14944.599999999999</v>
      </c>
      <c r="H389" s="89"/>
    </row>
    <row r="390" spans="1:8" ht="25.5" outlineLevel="3" x14ac:dyDescent="0.25">
      <c r="A390" s="17" t="s">
        <v>199</v>
      </c>
      <c r="B390" s="18" t="s">
        <v>200</v>
      </c>
      <c r="C390" s="17"/>
      <c r="D390" s="19" t="s">
        <v>493</v>
      </c>
      <c r="E390" s="9">
        <f>E391</f>
        <v>18246.8</v>
      </c>
      <c r="F390" s="9">
        <f t="shared" si="185"/>
        <v>14944.599999999999</v>
      </c>
      <c r="G390" s="9">
        <f t="shared" si="185"/>
        <v>14944.599999999999</v>
      </c>
      <c r="H390" s="89"/>
    </row>
    <row r="391" spans="1:8" ht="25.5" outlineLevel="4" x14ac:dyDescent="0.25">
      <c r="A391" s="17" t="s">
        <v>199</v>
      </c>
      <c r="B391" s="18" t="s">
        <v>201</v>
      </c>
      <c r="C391" s="17"/>
      <c r="D391" s="19" t="s">
        <v>494</v>
      </c>
      <c r="E391" s="9">
        <f>E394+E392+E396</f>
        <v>18246.8</v>
      </c>
      <c r="F391" s="9">
        <f t="shared" ref="F391:G391" si="186">F394+F392+F396</f>
        <v>14944.599999999999</v>
      </c>
      <c r="G391" s="9">
        <f t="shared" si="186"/>
        <v>14944.599999999999</v>
      </c>
      <c r="H391" s="79"/>
    </row>
    <row r="392" spans="1:8" ht="51" outlineLevel="4" x14ac:dyDescent="0.25">
      <c r="A392" s="17" t="s">
        <v>199</v>
      </c>
      <c r="B392" s="18" t="s">
        <v>615</v>
      </c>
      <c r="C392" s="18"/>
      <c r="D392" s="19" t="s">
        <v>616</v>
      </c>
      <c r="E392" s="9">
        <f>E393</f>
        <v>3165.9</v>
      </c>
      <c r="F392" s="9">
        <f t="shared" ref="F392:G392" si="187">F393</f>
        <v>1925.4</v>
      </c>
      <c r="G392" s="9">
        <f t="shared" si="187"/>
        <v>1925.4</v>
      </c>
      <c r="H392" s="79"/>
    </row>
    <row r="393" spans="1:8" ht="25.5" outlineLevel="4" x14ac:dyDescent="0.25">
      <c r="A393" s="17" t="s">
        <v>199</v>
      </c>
      <c r="B393" s="18" t="s">
        <v>615</v>
      </c>
      <c r="C393" s="18" t="s">
        <v>39</v>
      </c>
      <c r="D393" s="19" t="s">
        <v>358</v>
      </c>
      <c r="E393" s="9">
        <f>'№ 5-8 ведомственная'!F438</f>
        <v>3165.9</v>
      </c>
      <c r="F393" s="9">
        <f>'№ 5-8 ведомственная'!G438</f>
        <v>1925.4</v>
      </c>
      <c r="G393" s="9">
        <f>'№ 5-8 ведомственная'!H438</f>
        <v>1925.4</v>
      </c>
      <c r="H393" s="79"/>
    </row>
    <row r="394" spans="1:8" ht="38.25" outlineLevel="5" x14ac:dyDescent="0.25">
      <c r="A394" s="35" t="s">
        <v>199</v>
      </c>
      <c r="B394" s="53" t="s">
        <v>202</v>
      </c>
      <c r="C394" s="35"/>
      <c r="D394" s="36" t="s">
        <v>648</v>
      </c>
      <c r="E394" s="37">
        <f>E395</f>
        <v>15048.300000000001</v>
      </c>
      <c r="F394" s="37">
        <f t="shared" si="185"/>
        <v>12999.699999999999</v>
      </c>
      <c r="G394" s="37">
        <f t="shared" si="185"/>
        <v>12999.699999999999</v>
      </c>
      <c r="H394" s="79"/>
    </row>
    <row r="395" spans="1:8" ht="25.5" outlineLevel="6" x14ac:dyDescent="0.25">
      <c r="A395" s="17" t="s">
        <v>199</v>
      </c>
      <c r="B395" s="18" t="s">
        <v>202</v>
      </c>
      <c r="C395" s="17" t="s">
        <v>39</v>
      </c>
      <c r="D395" s="19" t="s">
        <v>358</v>
      </c>
      <c r="E395" s="9">
        <f>'№ 5-8 ведомственная'!F440</f>
        <v>15048.300000000001</v>
      </c>
      <c r="F395" s="9">
        <f>'№ 5-8 ведомственная'!G440</f>
        <v>12999.699999999999</v>
      </c>
      <c r="G395" s="9">
        <f>'№ 5-8 ведомственная'!H440</f>
        <v>12999.699999999999</v>
      </c>
      <c r="H395" s="79"/>
    </row>
    <row r="396" spans="1:8" ht="38.25" outlineLevel="6" x14ac:dyDescent="0.25">
      <c r="A396" s="18" t="s">
        <v>199</v>
      </c>
      <c r="B396" s="18" t="s">
        <v>626</v>
      </c>
      <c r="C396" s="17"/>
      <c r="D396" s="19" t="s">
        <v>625</v>
      </c>
      <c r="E396" s="9">
        <f>E397</f>
        <v>32.599999999999994</v>
      </c>
      <c r="F396" s="9">
        <f t="shared" ref="F396:G396" si="188">F397</f>
        <v>19.5</v>
      </c>
      <c r="G396" s="9">
        <f t="shared" si="188"/>
        <v>19.5</v>
      </c>
      <c r="H396" s="79"/>
    </row>
    <row r="397" spans="1:8" ht="25.5" outlineLevel="6" x14ac:dyDescent="0.25">
      <c r="A397" s="18" t="s">
        <v>199</v>
      </c>
      <c r="B397" s="18" t="s">
        <v>626</v>
      </c>
      <c r="C397" s="17" t="s">
        <v>39</v>
      </c>
      <c r="D397" s="19" t="s">
        <v>358</v>
      </c>
      <c r="E397" s="9">
        <f>'№ 5-8 ведомственная'!F442</f>
        <v>32.599999999999994</v>
      </c>
      <c r="F397" s="9">
        <f>'№ 5-8 ведомственная'!G442</f>
        <v>19.5</v>
      </c>
      <c r="G397" s="9">
        <f>'№ 5-8 ведомственная'!H442</f>
        <v>19.5</v>
      </c>
      <c r="H397" s="79"/>
    </row>
    <row r="398" spans="1:8" ht="38.25" outlineLevel="2" x14ac:dyDescent="0.25">
      <c r="A398" s="35" t="s">
        <v>199</v>
      </c>
      <c r="B398" s="53" t="s">
        <v>231</v>
      </c>
      <c r="C398" s="35"/>
      <c r="D398" s="36" t="s">
        <v>325</v>
      </c>
      <c r="E398" s="37">
        <f>E399</f>
        <v>6955.0999999999985</v>
      </c>
      <c r="F398" s="37">
        <f t="shared" ref="F398:G403" si="189">F399</f>
        <v>6065.7</v>
      </c>
      <c r="G398" s="37">
        <f t="shared" si="189"/>
        <v>5075.7</v>
      </c>
      <c r="H398" s="79"/>
    </row>
    <row r="399" spans="1:8" ht="38.25" outlineLevel="3" x14ac:dyDescent="0.25">
      <c r="A399" s="17" t="s">
        <v>199</v>
      </c>
      <c r="B399" s="18" t="s">
        <v>232</v>
      </c>
      <c r="C399" s="17"/>
      <c r="D399" s="19" t="s">
        <v>516</v>
      </c>
      <c r="E399" s="9">
        <f>E400+E409</f>
        <v>6955.0999999999985</v>
      </c>
      <c r="F399" s="9">
        <f t="shared" ref="F399:G399" si="190">F400+F409</f>
        <v>6065.7</v>
      </c>
      <c r="G399" s="9">
        <f t="shared" si="190"/>
        <v>5075.7</v>
      </c>
      <c r="H399" s="79"/>
    </row>
    <row r="400" spans="1:8" ht="25.5" outlineLevel="4" x14ac:dyDescent="0.25">
      <c r="A400" s="17" t="s">
        <v>199</v>
      </c>
      <c r="B400" s="18" t="s">
        <v>233</v>
      </c>
      <c r="C400" s="17"/>
      <c r="D400" s="19" t="s">
        <v>517</v>
      </c>
      <c r="E400" s="9">
        <f>E403+E401+E407+E405</f>
        <v>6655.0999999999985</v>
      </c>
      <c r="F400" s="9">
        <f t="shared" ref="F400:G400" si="191">F403+F401+F407+F405</f>
        <v>6065.7</v>
      </c>
      <c r="G400" s="9">
        <f t="shared" si="191"/>
        <v>5075.7</v>
      </c>
      <c r="H400" s="79"/>
    </row>
    <row r="401" spans="1:8" ht="38.25" outlineLevel="4" x14ac:dyDescent="0.25">
      <c r="A401" s="17" t="s">
        <v>199</v>
      </c>
      <c r="B401" s="18" t="s">
        <v>617</v>
      </c>
      <c r="C401" s="18"/>
      <c r="D401" s="19" t="s">
        <v>618</v>
      </c>
      <c r="E401" s="9">
        <f>E402</f>
        <v>886.69999999999993</v>
      </c>
      <c r="F401" s="9">
        <f t="shared" ref="F401:G401" si="192">F402</f>
        <v>690.6</v>
      </c>
      <c r="G401" s="9">
        <f t="shared" si="192"/>
        <v>690.6</v>
      </c>
      <c r="H401" s="79"/>
    </row>
    <row r="402" spans="1:8" ht="25.5" outlineLevel="4" x14ac:dyDescent="0.25">
      <c r="A402" s="17" t="s">
        <v>199</v>
      </c>
      <c r="B402" s="18" t="s">
        <v>617</v>
      </c>
      <c r="C402" s="18" t="s">
        <v>39</v>
      </c>
      <c r="D402" s="19" t="s">
        <v>358</v>
      </c>
      <c r="E402" s="9">
        <f>'№ 5-8 ведомственная'!F536</f>
        <v>886.69999999999993</v>
      </c>
      <c r="F402" s="9">
        <f>'№ 5-8 ведомственная'!G536</f>
        <v>690.6</v>
      </c>
      <c r="G402" s="9">
        <f>'№ 5-8 ведомственная'!H536</f>
        <v>690.6</v>
      </c>
      <c r="H402" s="79"/>
    </row>
    <row r="403" spans="1:8" ht="51" outlineLevel="5" x14ac:dyDescent="0.25">
      <c r="A403" s="35" t="s">
        <v>199</v>
      </c>
      <c r="B403" s="53" t="s">
        <v>234</v>
      </c>
      <c r="C403" s="35"/>
      <c r="D403" s="36" t="s">
        <v>518</v>
      </c>
      <c r="E403" s="37">
        <f>E404</f>
        <v>5760.0999999999985</v>
      </c>
      <c r="F403" s="37">
        <f t="shared" si="189"/>
        <v>5353.0999999999995</v>
      </c>
      <c r="G403" s="37">
        <f t="shared" si="189"/>
        <v>4353.0999999999995</v>
      </c>
      <c r="H403" s="79"/>
    </row>
    <row r="404" spans="1:8" ht="25.5" outlineLevel="6" x14ac:dyDescent="0.25">
      <c r="A404" s="17" t="s">
        <v>199</v>
      </c>
      <c r="B404" s="18" t="s">
        <v>234</v>
      </c>
      <c r="C404" s="17" t="s">
        <v>39</v>
      </c>
      <c r="D404" s="19" t="s">
        <v>358</v>
      </c>
      <c r="E404" s="9">
        <f>'№ 5-8 ведомственная'!F538</f>
        <v>5760.0999999999985</v>
      </c>
      <c r="F404" s="9">
        <f>'№ 5-8 ведомственная'!G538</f>
        <v>5353.0999999999995</v>
      </c>
      <c r="G404" s="9">
        <f>'№ 5-8 ведомственная'!H538</f>
        <v>4353.0999999999995</v>
      </c>
      <c r="H404" s="79"/>
    </row>
    <row r="405" spans="1:8" ht="38.25" outlineLevel="6" x14ac:dyDescent="0.25">
      <c r="A405" s="18" t="s">
        <v>199</v>
      </c>
      <c r="B405" s="18" t="s">
        <v>684</v>
      </c>
      <c r="C405" s="17"/>
      <c r="D405" s="19" t="s">
        <v>685</v>
      </c>
      <c r="E405" s="9">
        <f>E406</f>
        <v>0</v>
      </c>
      <c r="F405" s="9">
        <f t="shared" ref="F405:G405" si="193">F406</f>
        <v>15</v>
      </c>
      <c r="G405" s="9">
        <f t="shared" si="193"/>
        <v>25</v>
      </c>
      <c r="H405" s="79"/>
    </row>
    <row r="406" spans="1:8" ht="25.5" outlineLevel="6" x14ac:dyDescent="0.25">
      <c r="A406" s="18" t="s">
        <v>199</v>
      </c>
      <c r="B406" s="18" t="s">
        <v>684</v>
      </c>
      <c r="C406" s="17" t="s">
        <v>39</v>
      </c>
      <c r="D406" s="19" t="s">
        <v>358</v>
      </c>
      <c r="E406" s="9">
        <f>'№ 5-8 ведомственная'!F540</f>
        <v>0</v>
      </c>
      <c r="F406" s="9">
        <f>'№ 5-8 ведомственная'!G540</f>
        <v>15</v>
      </c>
      <c r="G406" s="9">
        <f>'№ 5-8 ведомственная'!H540</f>
        <v>25</v>
      </c>
      <c r="H406" s="79"/>
    </row>
    <row r="407" spans="1:8" ht="38.25" outlineLevel="6" x14ac:dyDescent="0.25">
      <c r="A407" s="18" t="s">
        <v>199</v>
      </c>
      <c r="B407" s="18" t="s">
        <v>627</v>
      </c>
      <c r="C407" s="39"/>
      <c r="D407" s="19" t="s">
        <v>625</v>
      </c>
      <c r="E407" s="9">
        <f>E408</f>
        <v>8.2999999999999989</v>
      </c>
      <c r="F407" s="9">
        <f t="shared" ref="F407:G407" si="194">F408</f>
        <v>7</v>
      </c>
      <c r="G407" s="9">
        <f t="shared" si="194"/>
        <v>7</v>
      </c>
      <c r="H407" s="79"/>
    </row>
    <row r="408" spans="1:8" ht="25.5" outlineLevel="6" x14ac:dyDescent="0.25">
      <c r="A408" s="18" t="s">
        <v>199</v>
      </c>
      <c r="B408" s="18" t="s">
        <v>627</v>
      </c>
      <c r="C408" s="17" t="s">
        <v>39</v>
      </c>
      <c r="D408" s="60" t="s">
        <v>358</v>
      </c>
      <c r="E408" s="9">
        <f>'№ 5-8 ведомственная'!F542</f>
        <v>8.2999999999999989</v>
      </c>
      <c r="F408" s="9">
        <f>'№ 5-8 ведомственная'!G542</f>
        <v>7</v>
      </c>
      <c r="G408" s="9">
        <f>'№ 5-8 ведомственная'!H542</f>
        <v>7</v>
      </c>
      <c r="H408" s="79"/>
    </row>
    <row r="409" spans="1:8" ht="25.5" outlineLevel="6" x14ac:dyDescent="0.25">
      <c r="A409" s="18" t="s">
        <v>199</v>
      </c>
      <c r="B409" s="18" t="s">
        <v>738</v>
      </c>
      <c r="C409" s="17"/>
      <c r="D409" s="60" t="s">
        <v>739</v>
      </c>
      <c r="E409" s="9">
        <f>E410</f>
        <v>300</v>
      </c>
      <c r="F409" s="9">
        <f t="shared" ref="F409:G409" si="195">F410</f>
        <v>0</v>
      </c>
      <c r="G409" s="9">
        <f t="shared" si="195"/>
        <v>0</v>
      </c>
      <c r="H409" s="79"/>
    </row>
    <row r="410" spans="1:8" outlineLevel="6" x14ac:dyDescent="0.25">
      <c r="A410" s="18" t="s">
        <v>199</v>
      </c>
      <c r="B410" s="18" t="s">
        <v>734</v>
      </c>
      <c r="C410" s="17"/>
      <c r="D410" s="60" t="s">
        <v>735</v>
      </c>
      <c r="E410" s="9">
        <f>E411</f>
        <v>300</v>
      </c>
      <c r="F410" s="9">
        <f t="shared" ref="F410:G410" si="196">F411</f>
        <v>0</v>
      </c>
      <c r="G410" s="9">
        <f t="shared" si="196"/>
        <v>0</v>
      </c>
      <c r="H410" s="79"/>
    </row>
    <row r="411" spans="1:8" ht="25.5" outlineLevel="6" x14ac:dyDescent="0.25">
      <c r="A411" s="18" t="s">
        <v>199</v>
      </c>
      <c r="B411" s="18" t="s">
        <v>734</v>
      </c>
      <c r="C411" s="17">
        <v>600</v>
      </c>
      <c r="D411" s="60" t="s">
        <v>595</v>
      </c>
      <c r="E411" s="9">
        <f>'№ 5-8 ведомственная'!F545</f>
        <v>300</v>
      </c>
      <c r="F411" s="9">
        <f>'№ 5-8 ведомственная'!G545</f>
        <v>0</v>
      </c>
      <c r="G411" s="9">
        <f>'№ 5-8 ведомственная'!H545</f>
        <v>0</v>
      </c>
      <c r="H411" s="79"/>
    </row>
    <row r="412" spans="1:8" ht="25.5" outlineLevel="1" x14ac:dyDescent="0.25">
      <c r="A412" s="35" t="s">
        <v>203</v>
      </c>
      <c r="B412" s="53"/>
      <c r="C412" s="35"/>
      <c r="D412" s="36" t="s">
        <v>320</v>
      </c>
      <c r="E412" s="37">
        <f>E413</f>
        <v>100</v>
      </c>
      <c r="F412" s="37">
        <f t="shared" ref="F412:G412" si="197">F413</f>
        <v>100</v>
      </c>
      <c r="G412" s="37">
        <f t="shared" si="197"/>
        <v>100</v>
      </c>
      <c r="H412" s="79"/>
    </row>
    <row r="413" spans="1:8" ht="38.25" outlineLevel="2" x14ac:dyDescent="0.25">
      <c r="A413" s="17" t="s">
        <v>203</v>
      </c>
      <c r="B413" s="18" t="s">
        <v>177</v>
      </c>
      <c r="C413" s="17"/>
      <c r="D413" s="19" t="s">
        <v>317</v>
      </c>
      <c r="E413" s="9">
        <f>E414+E418</f>
        <v>100</v>
      </c>
      <c r="F413" s="9">
        <f t="shared" ref="F413:G413" si="198">F414+F418</f>
        <v>100</v>
      </c>
      <c r="G413" s="9">
        <f t="shared" si="198"/>
        <v>100</v>
      </c>
      <c r="H413" s="79"/>
    </row>
    <row r="414" spans="1:8" ht="25.5" outlineLevel="3" x14ac:dyDescent="0.25">
      <c r="A414" s="17" t="s">
        <v>203</v>
      </c>
      <c r="B414" s="18" t="s">
        <v>178</v>
      </c>
      <c r="C414" s="17"/>
      <c r="D414" s="19" t="s">
        <v>472</v>
      </c>
      <c r="E414" s="9">
        <f>E415</f>
        <v>24</v>
      </c>
      <c r="F414" s="9">
        <f t="shared" ref="F414:G416" si="199">F415</f>
        <v>50</v>
      </c>
      <c r="G414" s="9">
        <f t="shared" si="199"/>
        <v>50</v>
      </c>
      <c r="H414" s="79"/>
    </row>
    <row r="415" spans="1:8" ht="25.5" outlineLevel="4" x14ac:dyDescent="0.25">
      <c r="A415" s="17" t="s">
        <v>203</v>
      </c>
      <c r="B415" s="18" t="s">
        <v>204</v>
      </c>
      <c r="C415" s="17"/>
      <c r="D415" s="19" t="s">
        <v>496</v>
      </c>
      <c r="E415" s="9">
        <f>E416</f>
        <v>24</v>
      </c>
      <c r="F415" s="9">
        <f t="shared" si="199"/>
        <v>50</v>
      </c>
      <c r="G415" s="9">
        <f t="shared" si="199"/>
        <v>50</v>
      </c>
      <c r="H415" s="79"/>
    </row>
    <row r="416" spans="1:8" outlineLevel="5" x14ac:dyDescent="0.25">
      <c r="A416" s="17" t="s">
        <v>203</v>
      </c>
      <c r="B416" s="18" t="s">
        <v>205</v>
      </c>
      <c r="C416" s="17"/>
      <c r="D416" s="19" t="s">
        <v>497</v>
      </c>
      <c r="E416" s="9">
        <f>E417</f>
        <v>24</v>
      </c>
      <c r="F416" s="9">
        <f t="shared" si="199"/>
        <v>50</v>
      </c>
      <c r="G416" s="9">
        <f t="shared" si="199"/>
        <v>50</v>
      </c>
      <c r="H416" s="79"/>
    </row>
    <row r="417" spans="1:8" ht="25.5" outlineLevel="6" x14ac:dyDescent="0.25">
      <c r="A417" s="17" t="s">
        <v>203</v>
      </c>
      <c r="B417" s="18" t="s">
        <v>205</v>
      </c>
      <c r="C417" s="17" t="s">
        <v>39</v>
      </c>
      <c r="D417" s="19" t="s">
        <v>358</v>
      </c>
      <c r="E417" s="9">
        <f>'№ 5-8 ведомственная'!F448</f>
        <v>24</v>
      </c>
      <c r="F417" s="9">
        <f>'№ 5-8 ведомственная'!G448</f>
        <v>50</v>
      </c>
      <c r="G417" s="9">
        <f>'№ 5-8 ведомственная'!H448</f>
        <v>50</v>
      </c>
      <c r="H417" s="79"/>
    </row>
    <row r="418" spans="1:8" ht="25.5" outlineLevel="3" x14ac:dyDescent="0.25">
      <c r="A418" s="17" t="s">
        <v>203</v>
      </c>
      <c r="B418" s="18" t="s">
        <v>185</v>
      </c>
      <c r="C418" s="17"/>
      <c r="D418" s="19" t="s">
        <v>478</v>
      </c>
      <c r="E418" s="9">
        <f>E419</f>
        <v>76</v>
      </c>
      <c r="F418" s="9">
        <f t="shared" ref="F418:G420" si="200">F419</f>
        <v>50</v>
      </c>
      <c r="G418" s="9">
        <f t="shared" si="200"/>
        <v>50</v>
      </c>
      <c r="H418" s="79"/>
    </row>
    <row r="419" spans="1:8" ht="38.25" outlineLevel="4" x14ac:dyDescent="0.25">
      <c r="A419" s="17" t="s">
        <v>203</v>
      </c>
      <c r="B419" s="18" t="s">
        <v>186</v>
      </c>
      <c r="C419" s="17"/>
      <c r="D419" s="19" t="s">
        <v>479</v>
      </c>
      <c r="E419" s="9">
        <f>E420</f>
        <v>76</v>
      </c>
      <c r="F419" s="9">
        <f t="shared" si="200"/>
        <v>50</v>
      </c>
      <c r="G419" s="9">
        <f t="shared" si="200"/>
        <v>50</v>
      </c>
      <c r="H419" s="79"/>
    </row>
    <row r="420" spans="1:8" outlineLevel="5" x14ac:dyDescent="0.25">
      <c r="A420" s="17" t="s">
        <v>203</v>
      </c>
      <c r="B420" s="18" t="s">
        <v>206</v>
      </c>
      <c r="C420" s="17"/>
      <c r="D420" s="19" t="s">
        <v>498</v>
      </c>
      <c r="E420" s="9">
        <f>E421</f>
        <v>76</v>
      </c>
      <c r="F420" s="9">
        <f t="shared" si="200"/>
        <v>50</v>
      </c>
      <c r="G420" s="9">
        <f t="shared" si="200"/>
        <v>50</v>
      </c>
      <c r="H420" s="79"/>
    </row>
    <row r="421" spans="1:8" ht="25.5" outlineLevel="6" x14ac:dyDescent="0.25">
      <c r="A421" s="17" t="s">
        <v>203</v>
      </c>
      <c r="B421" s="18" t="s">
        <v>206</v>
      </c>
      <c r="C421" s="17" t="s">
        <v>39</v>
      </c>
      <c r="D421" s="19" t="s">
        <v>358</v>
      </c>
      <c r="E421" s="9">
        <f>'№ 5-8 ведомственная'!F452</f>
        <v>76</v>
      </c>
      <c r="F421" s="9">
        <f>'№ 5-8 ведомственная'!G452</f>
        <v>50</v>
      </c>
      <c r="G421" s="9">
        <f>'№ 5-8 ведомственная'!H452</f>
        <v>50</v>
      </c>
      <c r="H421" s="79"/>
    </row>
    <row r="422" spans="1:8" outlineLevel="1" x14ac:dyDescent="0.25">
      <c r="A422" s="17" t="s">
        <v>207</v>
      </c>
      <c r="B422" s="18"/>
      <c r="C422" s="17"/>
      <c r="D422" s="19" t="s">
        <v>321</v>
      </c>
      <c r="E422" s="9">
        <f>E423+E439</f>
        <v>8965</v>
      </c>
      <c r="F422" s="9">
        <f>F423+F439</f>
        <v>5068.5</v>
      </c>
      <c r="G422" s="9">
        <f>G423+G439</f>
        <v>5068.5</v>
      </c>
      <c r="H422" s="79"/>
    </row>
    <row r="423" spans="1:8" ht="38.25" outlineLevel="2" x14ac:dyDescent="0.25">
      <c r="A423" s="17" t="s">
        <v>207</v>
      </c>
      <c r="B423" s="18" t="s">
        <v>177</v>
      </c>
      <c r="C423" s="17"/>
      <c r="D423" s="19" t="s">
        <v>317</v>
      </c>
      <c r="E423" s="9">
        <f>E424</f>
        <v>8807</v>
      </c>
      <c r="F423" s="9">
        <f t="shared" ref="F423:G423" si="201">F424</f>
        <v>4910.5</v>
      </c>
      <c r="G423" s="9">
        <f t="shared" si="201"/>
        <v>4910.5</v>
      </c>
      <c r="H423" s="79"/>
    </row>
    <row r="424" spans="1:8" ht="25.5" outlineLevel="3" x14ac:dyDescent="0.25">
      <c r="A424" s="17" t="s">
        <v>207</v>
      </c>
      <c r="B424" s="18" t="s">
        <v>208</v>
      </c>
      <c r="C424" s="17"/>
      <c r="D424" s="19" t="s">
        <v>499</v>
      </c>
      <c r="E424" s="9">
        <f>E425+E434</f>
        <v>8807</v>
      </c>
      <c r="F424" s="9">
        <f>F425+F434</f>
        <v>4910.5</v>
      </c>
      <c r="G424" s="9">
        <f>G425+G434</f>
        <v>4910.5</v>
      </c>
      <c r="H424" s="79"/>
    </row>
    <row r="425" spans="1:8" ht="25.5" outlineLevel="4" x14ac:dyDescent="0.25">
      <c r="A425" s="17" t="s">
        <v>207</v>
      </c>
      <c r="B425" s="18" t="s">
        <v>209</v>
      </c>
      <c r="C425" s="17"/>
      <c r="D425" s="19" t="s">
        <v>500</v>
      </c>
      <c r="E425" s="9">
        <f>E428+E432+E426+E430</f>
        <v>7096.5</v>
      </c>
      <c r="F425" s="9">
        <f t="shared" ref="F425:G425" si="202">F428+F432+F426+F430</f>
        <v>3200</v>
      </c>
      <c r="G425" s="9">
        <f t="shared" si="202"/>
        <v>3200</v>
      </c>
      <c r="H425" s="79"/>
    </row>
    <row r="426" spans="1:8" s="80" customFormat="1" ht="38.25" outlineLevel="4" x14ac:dyDescent="0.25">
      <c r="A426" s="18" t="s">
        <v>207</v>
      </c>
      <c r="B426" s="18" t="s">
        <v>721</v>
      </c>
      <c r="C426" s="17"/>
      <c r="D426" s="19" t="s">
        <v>722</v>
      </c>
      <c r="E426" s="9">
        <f>E427</f>
        <v>2576.2000000000003</v>
      </c>
      <c r="F426" s="9">
        <f t="shared" ref="F426:G426" si="203">F427</f>
        <v>0</v>
      </c>
      <c r="G426" s="9">
        <f t="shared" si="203"/>
        <v>0</v>
      </c>
      <c r="H426" s="79"/>
    </row>
    <row r="427" spans="1:8" s="80" customFormat="1" ht="25.5" outlineLevel="4" x14ac:dyDescent="0.25">
      <c r="A427" s="18" t="s">
        <v>207</v>
      </c>
      <c r="B427" s="18" t="s">
        <v>721</v>
      </c>
      <c r="C427" s="17" t="s">
        <v>39</v>
      </c>
      <c r="D427" s="19" t="s">
        <v>358</v>
      </c>
      <c r="E427" s="9">
        <f>'№ 5-8 ведомственная'!F458</f>
        <v>2576.2000000000003</v>
      </c>
      <c r="F427" s="9">
        <f>'№ 5-8 ведомственная'!G458</f>
        <v>0</v>
      </c>
      <c r="G427" s="9">
        <f>'№ 5-8 ведомственная'!H458</f>
        <v>0</v>
      </c>
      <c r="H427" s="79"/>
    </row>
    <row r="428" spans="1:8" ht="38.25" outlineLevel="5" x14ac:dyDescent="0.25">
      <c r="A428" s="35" t="s">
        <v>207</v>
      </c>
      <c r="B428" s="53" t="s">
        <v>210</v>
      </c>
      <c r="C428" s="35"/>
      <c r="D428" s="36" t="s">
        <v>501</v>
      </c>
      <c r="E428" s="37">
        <f>E429</f>
        <v>3697.1</v>
      </c>
      <c r="F428" s="37">
        <f t="shared" ref="F428:G428" si="204">F429</f>
        <v>2330.5</v>
      </c>
      <c r="G428" s="37">
        <f t="shared" si="204"/>
        <v>3200</v>
      </c>
      <c r="H428" s="79"/>
    </row>
    <row r="429" spans="1:8" ht="25.5" outlineLevel="6" x14ac:dyDescent="0.25">
      <c r="A429" s="17" t="s">
        <v>207</v>
      </c>
      <c r="B429" s="18" t="s">
        <v>210</v>
      </c>
      <c r="C429" s="17" t="s">
        <v>39</v>
      </c>
      <c r="D429" s="19" t="s">
        <v>358</v>
      </c>
      <c r="E429" s="9">
        <f>'№ 5-8 ведомственная'!F460</f>
        <v>3697.1</v>
      </c>
      <c r="F429" s="9">
        <f>'№ 5-8 ведомственная'!G460</f>
        <v>2330.5</v>
      </c>
      <c r="G429" s="9">
        <f>'№ 5-8 ведомственная'!H460</f>
        <v>3200</v>
      </c>
      <c r="H429" s="79"/>
    </row>
    <row r="430" spans="1:8" ht="25.5" outlineLevel="6" x14ac:dyDescent="0.25">
      <c r="A430" s="18" t="s">
        <v>207</v>
      </c>
      <c r="B430" s="18" t="s">
        <v>790</v>
      </c>
      <c r="C430" s="17"/>
      <c r="D430" s="19" t="s">
        <v>789</v>
      </c>
      <c r="E430" s="9">
        <f>E431</f>
        <v>202.9</v>
      </c>
      <c r="F430" s="9">
        <f t="shared" ref="F430:G430" si="205">F431</f>
        <v>0</v>
      </c>
      <c r="G430" s="9">
        <f t="shared" si="205"/>
        <v>0</v>
      </c>
      <c r="H430" s="79"/>
    </row>
    <row r="431" spans="1:8" ht="25.5" outlineLevel="6" x14ac:dyDescent="0.25">
      <c r="A431" s="18" t="s">
        <v>207</v>
      </c>
      <c r="B431" s="18" t="s">
        <v>790</v>
      </c>
      <c r="C431" s="17" t="s">
        <v>39</v>
      </c>
      <c r="D431" s="19" t="s">
        <v>358</v>
      </c>
      <c r="E431" s="9">
        <f>'№ 5-8 ведомственная'!F462</f>
        <v>202.9</v>
      </c>
      <c r="F431" s="9">
        <f>'№ 5-8 ведомственная'!G462</f>
        <v>0</v>
      </c>
      <c r="G431" s="9">
        <f>'№ 5-8 ведомственная'!H462</f>
        <v>0</v>
      </c>
      <c r="H431" s="79"/>
    </row>
    <row r="432" spans="1:8" ht="25.5" outlineLevel="5" x14ac:dyDescent="0.25">
      <c r="A432" s="32" t="s">
        <v>207</v>
      </c>
      <c r="B432" s="54" t="s">
        <v>573</v>
      </c>
      <c r="C432" s="32"/>
      <c r="D432" s="19" t="s">
        <v>674</v>
      </c>
      <c r="E432" s="34">
        <f>E433</f>
        <v>620.29999999999995</v>
      </c>
      <c r="F432" s="34">
        <f t="shared" ref="F432:G432" si="206">F433</f>
        <v>869.5</v>
      </c>
      <c r="G432" s="34">
        <f t="shared" si="206"/>
        <v>0</v>
      </c>
      <c r="H432" s="79"/>
    </row>
    <row r="433" spans="1:8" ht="25.5" outlineLevel="6" x14ac:dyDescent="0.25">
      <c r="A433" s="42" t="s">
        <v>207</v>
      </c>
      <c r="B433" s="55" t="s">
        <v>573</v>
      </c>
      <c r="C433" s="42" t="s">
        <v>39</v>
      </c>
      <c r="D433" s="43" t="s">
        <v>358</v>
      </c>
      <c r="E433" s="20">
        <f>'№ 5-8 ведомственная'!F464</f>
        <v>620.29999999999995</v>
      </c>
      <c r="F433" s="20">
        <f>'№ 5-8 ведомственная'!G464</f>
        <v>869.5</v>
      </c>
      <c r="G433" s="20">
        <f>'№ 5-8 ведомственная'!H464</f>
        <v>0</v>
      </c>
      <c r="H433" s="79"/>
    </row>
    <row r="434" spans="1:8" outlineLevel="6" x14ac:dyDescent="0.25">
      <c r="A434" s="18" t="s">
        <v>207</v>
      </c>
      <c r="B434" s="18" t="s">
        <v>612</v>
      </c>
      <c r="C434" s="18"/>
      <c r="D434" s="19" t="s">
        <v>613</v>
      </c>
      <c r="E434" s="20">
        <f>E435+E437</f>
        <v>1710.5</v>
      </c>
      <c r="F434" s="20">
        <f t="shared" ref="F434:G434" si="207">F435+F437</f>
        <v>1710.5</v>
      </c>
      <c r="G434" s="20">
        <f t="shared" si="207"/>
        <v>1710.5</v>
      </c>
      <c r="H434" s="79"/>
    </row>
    <row r="435" spans="1:8" ht="38.25" outlineLevel="6" x14ac:dyDescent="0.25">
      <c r="A435" s="18" t="s">
        <v>207</v>
      </c>
      <c r="B435" s="18" t="s">
        <v>611</v>
      </c>
      <c r="C435" s="18"/>
      <c r="D435" s="19" t="s">
        <v>614</v>
      </c>
      <c r="E435" s="20">
        <f>E436</f>
        <v>1532.6</v>
      </c>
      <c r="F435" s="20">
        <f t="shared" ref="F435:G435" si="208">F436</f>
        <v>1532.6</v>
      </c>
      <c r="G435" s="20">
        <f t="shared" si="208"/>
        <v>1532.6</v>
      </c>
      <c r="H435" s="79"/>
    </row>
    <row r="436" spans="1:8" ht="25.5" outlineLevel="6" x14ac:dyDescent="0.25">
      <c r="A436" s="18" t="s">
        <v>207</v>
      </c>
      <c r="B436" s="18" t="s">
        <v>611</v>
      </c>
      <c r="C436" s="18" t="s">
        <v>39</v>
      </c>
      <c r="D436" s="19" t="s">
        <v>358</v>
      </c>
      <c r="E436" s="20">
        <f>'№ 5-8 ведомственная'!F469</f>
        <v>1532.6</v>
      </c>
      <c r="F436" s="20">
        <f>'№ 5-8 ведомственная'!G469</f>
        <v>1532.6</v>
      </c>
      <c r="G436" s="20">
        <f>'№ 5-8 ведомственная'!H469</f>
        <v>1532.6</v>
      </c>
      <c r="H436" s="79"/>
    </row>
    <row r="437" spans="1:8" outlineLevel="6" x14ac:dyDescent="0.25">
      <c r="A437" s="18" t="s">
        <v>207</v>
      </c>
      <c r="B437" s="18" t="s">
        <v>628</v>
      </c>
      <c r="C437" s="18"/>
      <c r="D437" s="59" t="s">
        <v>629</v>
      </c>
      <c r="E437" s="20">
        <f>E438</f>
        <v>177.9</v>
      </c>
      <c r="F437" s="20">
        <f t="shared" ref="F437:G437" si="209">F438</f>
        <v>177.9</v>
      </c>
      <c r="G437" s="20">
        <f t="shared" si="209"/>
        <v>177.9</v>
      </c>
      <c r="H437" s="79"/>
    </row>
    <row r="438" spans="1:8" ht="25.5" outlineLevel="6" x14ac:dyDescent="0.25">
      <c r="A438" s="18" t="s">
        <v>207</v>
      </c>
      <c r="B438" s="18" t="s">
        <v>628</v>
      </c>
      <c r="C438" s="18" t="s">
        <v>39</v>
      </c>
      <c r="D438" s="59" t="s">
        <v>358</v>
      </c>
      <c r="E438" s="20">
        <f>'№ 5-8 ведомственная'!F467</f>
        <v>177.9</v>
      </c>
      <c r="F438" s="20">
        <f>'№ 5-8 ведомственная'!G467</f>
        <v>177.9</v>
      </c>
      <c r="G438" s="20">
        <f>'№ 5-8 ведомственная'!H467</f>
        <v>177.9</v>
      </c>
      <c r="H438" s="79"/>
    </row>
    <row r="439" spans="1:8" ht="38.25" outlineLevel="2" x14ac:dyDescent="0.25">
      <c r="A439" s="35" t="s">
        <v>207</v>
      </c>
      <c r="B439" s="53" t="s">
        <v>153</v>
      </c>
      <c r="C439" s="35"/>
      <c r="D439" s="36" t="s">
        <v>311</v>
      </c>
      <c r="E439" s="37">
        <f>E440</f>
        <v>158</v>
      </c>
      <c r="F439" s="37">
        <f t="shared" ref="F439:G439" si="210">F440</f>
        <v>158</v>
      </c>
      <c r="G439" s="37">
        <f t="shared" si="210"/>
        <v>158</v>
      </c>
      <c r="H439" s="79"/>
    </row>
    <row r="440" spans="1:8" ht="25.5" outlineLevel="3" x14ac:dyDescent="0.25">
      <c r="A440" s="17" t="s">
        <v>207</v>
      </c>
      <c r="B440" s="18" t="s">
        <v>230</v>
      </c>
      <c r="C440" s="17"/>
      <c r="D440" s="19" t="s">
        <v>515</v>
      </c>
      <c r="E440" s="9">
        <f>E441+E444+E449+E452+E455+E458+E461</f>
        <v>158</v>
      </c>
      <c r="F440" s="9">
        <f t="shared" ref="F440:G440" si="211">F441+F444+F449+F452+F455+F458+F461</f>
        <v>158</v>
      </c>
      <c r="G440" s="9">
        <f t="shared" si="211"/>
        <v>158</v>
      </c>
      <c r="H440" s="79"/>
    </row>
    <row r="441" spans="1:8" outlineLevel="4" x14ac:dyDescent="0.25">
      <c r="A441" s="17" t="s">
        <v>207</v>
      </c>
      <c r="B441" s="18" t="s">
        <v>235</v>
      </c>
      <c r="C441" s="17"/>
      <c r="D441" s="19" t="s">
        <v>519</v>
      </c>
      <c r="E441" s="9">
        <f>E442</f>
        <v>32</v>
      </c>
      <c r="F441" s="9">
        <f t="shared" ref="F441:G442" si="212">F442</f>
        <v>32</v>
      </c>
      <c r="G441" s="9">
        <f t="shared" si="212"/>
        <v>32</v>
      </c>
      <c r="H441" s="79"/>
    </row>
    <row r="442" spans="1:8" ht="38.25" outlineLevel="5" x14ac:dyDescent="0.25">
      <c r="A442" s="17" t="s">
        <v>207</v>
      </c>
      <c r="B442" s="18" t="s">
        <v>236</v>
      </c>
      <c r="C442" s="17"/>
      <c r="D442" s="19" t="s">
        <v>520</v>
      </c>
      <c r="E442" s="9">
        <f>E443</f>
        <v>32</v>
      </c>
      <c r="F442" s="9">
        <f t="shared" si="212"/>
        <v>32</v>
      </c>
      <c r="G442" s="9">
        <f t="shared" si="212"/>
        <v>32</v>
      </c>
      <c r="H442" s="79"/>
    </row>
    <row r="443" spans="1:8" ht="25.5" outlineLevel="6" x14ac:dyDescent="0.25">
      <c r="A443" s="17" t="s">
        <v>207</v>
      </c>
      <c r="B443" s="18" t="s">
        <v>236</v>
      </c>
      <c r="C443" s="17" t="s">
        <v>7</v>
      </c>
      <c r="D443" s="19" t="s">
        <v>332</v>
      </c>
      <c r="E443" s="9">
        <f>'№ 5-8 ведомственная'!F551</f>
        <v>32</v>
      </c>
      <c r="F443" s="9">
        <f>'№ 5-8 ведомственная'!G551</f>
        <v>32</v>
      </c>
      <c r="G443" s="9">
        <f>'№ 5-8 ведомственная'!H551</f>
        <v>32</v>
      </c>
      <c r="H443" s="79"/>
    </row>
    <row r="444" spans="1:8" ht="25.5" outlineLevel="4" x14ac:dyDescent="0.25">
      <c r="A444" s="17" t="s">
        <v>207</v>
      </c>
      <c r="B444" s="18" t="s">
        <v>237</v>
      </c>
      <c r="C444" s="17"/>
      <c r="D444" s="19" t="s">
        <v>521</v>
      </c>
      <c r="E444" s="9">
        <f>E445+E447</f>
        <v>26</v>
      </c>
      <c r="F444" s="9">
        <f t="shared" ref="F444:G444" si="213">F445+F447</f>
        <v>26</v>
      </c>
      <c r="G444" s="9">
        <f t="shared" si="213"/>
        <v>26</v>
      </c>
      <c r="H444" s="79"/>
    </row>
    <row r="445" spans="1:8" ht="38.25" outlineLevel="5" x14ac:dyDescent="0.25">
      <c r="A445" s="17" t="s">
        <v>207</v>
      </c>
      <c r="B445" s="18" t="s">
        <v>238</v>
      </c>
      <c r="C445" s="17"/>
      <c r="D445" s="19" t="s">
        <v>522</v>
      </c>
      <c r="E445" s="9">
        <f>E446</f>
        <v>22</v>
      </c>
      <c r="F445" s="9">
        <f t="shared" ref="F445:G445" si="214">F446</f>
        <v>22</v>
      </c>
      <c r="G445" s="9">
        <f t="shared" si="214"/>
        <v>22</v>
      </c>
      <c r="H445" s="79"/>
    </row>
    <row r="446" spans="1:8" ht="25.5" outlineLevel="6" x14ac:dyDescent="0.25">
      <c r="A446" s="17" t="s">
        <v>207</v>
      </c>
      <c r="B446" s="18" t="s">
        <v>238</v>
      </c>
      <c r="C446" s="17" t="s">
        <v>7</v>
      </c>
      <c r="D446" s="19" t="s">
        <v>332</v>
      </c>
      <c r="E446" s="9">
        <f>'№ 5-8 ведомственная'!F554</f>
        <v>22</v>
      </c>
      <c r="F446" s="9">
        <f>'№ 5-8 ведомственная'!G554</f>
        <v>22</v>
      </c>
      <c r="G446" s="9">
        <f>'№ 5-8 ведомственная'!H554</f>
        <v>22</v>
      </c>
      <c r="H446" s="79"/>
    </row>
    <row r="447" spans="1:8" ht="25.5" outlineLevel="5" x14ac:dyDescent="0.25">
      <c r="A447" s="17" t="s">
        <v>207</v>
      </c>
      <c r="B447" s="18" t="s">
        <v>239</v>
      </c>
      <c r="C447" s="17"/>
      <c r="D447" s="19" t="s">
        <v>523</v>
      </c>
      <c r="E447" s="9">
        <f>E448</f>
        <v>4</v>
      </c>
      <c r="F447" s="9">
        <f t="shared" ref="F447:G447" si="215">F448</f>
        <v>4</v>
      </c>
      <c r="G447" s="9">
        <f t="shared" si="215"/>
        <v>4</v>
      </c>
      <c r="H447" s="79"/>
    </row>
    <row r="448" spans="1:8" outlineLevel="6" x14ac:dyDescent="0.25">
      <c r="A448" s="17" t="s">
        <v>207</v>
      </c>
      <c r="B448" s="18" t="s">
        <v>239</v>
      </c>
      <c r="C448" s="17">
        <v>300</v>
      </c>
      <c r="D448" s="19" t="s">
        <v>343</v>
      </c>
      <c r="E448" s="9">
        <f>'№ 5-8 ведомственная'!F556</f>
        <v>4</v>
      </c>
      <c r="F448" s="9">
        <f>'№ 5-8 ведомственная'!G556</f>
        <v>4</v>
      </c>
      <c r="G448" s="9">
        <f>'№ 5-8 ведомственная'!H556</f>
        <v>4</v>
      </c>
      <c r="H448" s="79"/>
    </row>
    <row r="449" spans="1:8" ht="25.5" outlineLevel="4" x14ac:dyDescent="0.25">
      <c r="A449" s="17" t="s">
        <v>207</v>
      </c>
      <c r="B449" s="18" t="s">
        <v>240</v>
      </c>
      <c r="C449" s="17"/>
      <c r="D449" s="19" t="s">
        <v>524</v>
      </c>
      <c r="E449" s="9">
        <f>E450</f>
        <v>40</v>
      </c>
      <c r="F449" s="9">
        <f t="shared" ref="F449:G450" si="216">F450</f>
        <v>40</v>
      </c>
      <c r="G449" s="9">
        <f t="shared" si="216"/>
        <v>40</v>
      </c>
      <c r="H449" s="79"/>
    </row>
    <row r="450" spans="1:8" ht="25.5" outlineLevel="5" x14ac:dyDescent="0.25">
      <c r="A450" s="17" t="s">
        <v>207</v>
      </c>
      <c r="B450" s="18" t="s">
        <v>241</v>
      </c>
      <c r="C450" s="17"/>
      <c r="D450" s="19" t="s">
        <v>525</v>
      </c>
      <c r="E450" s="9">
        <f>E451</f>
        <v>40</v>
      </c>
      <c r="F450" s="9">
        <f t="shared" si="216"/>
        <v>40</v>
      </c>
      <c r="G450" s="9">
        <f t="shared" si="216"/>
        <v>40</v>
      </c>
      <c r="H450" s="79"/>
    </row>
    <row r="451" spans="1:8" ht="25.5" outlineLevel="6" x14ac:dyDescent="0.25">
      <c r="A451" s="17" t="s">
        <v>207</v>
      </c>
      <c r="B451" s="18" t="s">
        <v>241</v>
      </c>
      <c r="C451" s="17" t="s">
        <v>7</v>
      </c>
      <c r="D451" s="19" t="s">
        <v>332</v>
      </c>
      <c r="E451" s="9">
        <f>'№ 5-8 ведомственная'!F559</f>
        <v>40</v>
      </c>
      <c r="F451" s="9">
        <f>'№ 5-8 ведомственная'!G559</f>
        <v>40</v>
      </c>
      <c r="G451" s="9">
        <f>'№ 5-8 ведомственная'!H559</f>
        <v>40</v>
      </c>
      <c r="H451" s="79"/>
    </row>
    <row r="452" spans="1:8" ht="38.25" outlineLevel="4" x14ac:dyDescent="0.25">
      <c r="A452" s="17" t="s">
        <v>207</v>
      </c>
      <c r="B452" s="18" t="s">
        <v>242</v>
      </c>
      <c r="C452" s="17"/>
      <c r="D452" s="19" t="s">
        <v>526</v>
      </c>
      <c r="E452" s="9">
        <f>E453</f>
        <v>15</v>
      </c>
      <c r="F452" s="9">
        <f t="shared" ref="F452:G453" si="217">F453</f>
        <v>30</v>
      </c>
      <c r="G452" s="9">
        <f t="shared" si="217"/>
        <v>30</v>
      </c>
      <c r="H452" s="79"/>
    </row>
    <row r="453" spans="1:8" ht="38.25" outlineLevel="5" x14ac:dyDescent="0.25">
      <c r="A453" s="17" t="s">
        <v>207</v>
      </c>
      <c r="B453" s="18" t="s">
        <v>243</v>
      </c>
      <c r="C453" s="17"/>
      <c r="D453" s="19" t="s">
        <v>527</v>
      </c>
      <c r="E453" s="9">
        <f>E454</f>
        <v>15</v>
      </c>
      <c r="F453" s="9">
        <f t="shared" si="217"/>
        <v>30</v>
      </c>
      <c r="G453" s="9">
        <f t="shared" si="217"/>
        <v>30</v>
      </c>
      <c r="H453" s="79"/>
    </row>
    <row r="454" spans="1:8" ht="25.5" outlineLevel="6" x14ac:dyDescent="0.25">
      <c r="A454" s="17" t="s">
        <v>207</v>
      </c>
      <c r="B454" s="18" t="s">
        <v>243</v>
      </c>
      <c r="C454" s="17" t="s">
        <v>7</v>
      </c>
      <c r="D454" s="19" t="s">
        <v>332</v>
      </c>
      <c r="E454" s="9">
        <f>'№ 5-8 ведомственная'!F562</f>
        <v>15</v>
      </c>
      <c r="F454" s="9">
        <f>'№ 5-8 ведомственная'!G562</f>
        <v>30</v>
      </c>
      <c r="G454" s="9">
        <f>'№ 5-8 ведомственная'!H562</f>
        <v>30</v>
      </c>
      <c r="H454" s="79"/>
    </row>
    <row r="455" spans="1:8" ht="25.5" outlineLevel="4" x14ac:dyDescent="0.25">
      <c r="A455" s="17" t="s">
        <v>207</v>
      </c>
      <c r="B455" s="18" t="s">
        <v>244</v>
      </c>
      <c r="C455" s="17"/>
      <c r="D455" s="19" t="s">
        <v>528</v>
      </c>
      <c r="E455" s="9">
        <f>E456</f>
        <v>29</v>
      </c>
      <c r="F455" s="9">
        <f t="shared" ref="F455:G456" si="218">F456</f>
        <v>29</v>
      </c>
      <c r="G455" s="9">
        <f t="shared" si="218"/>
        <v>29</v>
      </c>
      <c r="H455" s="79"/>
    </row>
    <row r="456" spans="1:8" ht="25.5" outlineLevel="5" x14ac:dyDescent="0.25">
      <c r="A456" s="17" t="s">
        <v>207</v>
      </c>
      <c r="B456" s="18" t="s">
        <v>245</v>
      </c>
      <c r="C456" s="17"/>
      <c r="D456" s="19" t="s">
        <v>529</v>
      </c>
      <c r="E456" s="9">
        <f>E457</f>
        <v>29</v>
      </c>
      <c r="F456" s="9">
        <f t="shared" si="218"/>
        <v>29</v>
      </c>
      <c r="G456" s="9">
        <f t="shared" si="218"/>
        <v>29</v>
      </c>
      <c r="H456" s="79"/>
    </row>
    <row r="457" spans="1:8" ht="25.5" outlineLevel="6" x14ac:dyDescent="0.25">
      <c r="A457" s="17" t="s">
        <v>207</v>
      </c>
      <c r="B457" s="18" t="s">
        <v>245</v>
      </c>
      <c r="C457" s="17" t="s">
        <v>7</v>
      </c>
      <c r="D457" s="19" t="s">
        <v>332</v>
      </c>
      <c r="E457" s="9">
        <f>'№ 5-8 ведомственная'!F565</f>
        <v>29</v>
      </c>
      <c r="F457" s="9">
        <f>'№ 5-8 ведомственная'!G565</f>
        <v>29</v>
      </c>
      <c r="G457" s="9">
        <f>'№ 5-8 ведомственная'!H565</f>
        <v>29</v>
      </c>
      <c r="H457" s="79"/>
    </row>
    <row r="458" spans="1:8" ht="25.5" outlineLevel="4" x14ac:dyDescent="0.25">
      <c r="A458" s="17" t="s">
        <v>207</v>
      </c>
      <c r="B458" s="18" t="s">
        <v>246</v>
      </c>
      <c r="C458" s="17"/>
      <c r="D458" s="19" t="s">
        <v>530</v>
      </c>
      <c r="E458" s="9">
        <f>E459</f>
        <v>1</v>
      </c>
      <c r="F458" s="9">
        <f t="shared" ref="F458:G459" si="219">F459</f>
        <v>1</v>
      </c>
      <c r="G458" s="9">
        <f t="shared" si="219"/>
        <v>1</v>
      </c>
      <c r="H458" s="79"/>
    </row>
    <row r="459" spans="1:8" ht="25.5" outlineLevel="5" x14ac:dyDescent="0.25">
      <c r="A459" s="17" t="s">
        <v>207</v>
      </c>
      <c r="B459" s="18" t="s">
        <v>247</v>
      </c>
      <c r="C459" s="17"/>
      <c r="D459" s="19" t="s">
        <v>531</v>
      </c>
      <c r="E459" s="9">
        <f>E460</f>
        <v>1</v>
      </c>
      <c r="F459" s="9">
        <f t="shared" si="219"/>
        <v>1</v>
      </c>
      <c r="G459" s="9">
        <f t="shared" si="219"/>
        <v>1</v>
      </c>
      <c r="H459" s="79"/>
    </row>
    <row r="460" spans="1:8" ht="25.5" outlineLevel="6" x14ac:dyDescent="0.25">
      <c r="A460" s="17" t="s">
        <v>207</v>
      </c>
      <c r="B460" s="18" t="s">
        <v>247</v>
      </c>
      <c r="C460" s="17" t="s">
        <v>7</v>
      </c>
      <c r="D460" s="19" t="s">
        <v>332</v>
      </c>
      <c r="E460" s="9">
        <f>'№ 5-8 ведомственная'!F568</f>
        <v>1</v>
      </c>
      <c r="F460" s="9">
        <f>'№ 5-8 ведомственная'!G568</f>
        <v>1</v>
      </c>
      <c r="G460" s="9">
        <f>'№ 5-8 ведомственная'!H568</f>
        <v>1</v>
      </c>
      <c r="H460" s="79"/>
    </row>
    <row r="461" spans="1:8" ht="25.5" outlineLevel="6" x14ac:dyDescent="0.25">
      <c r="A461" s="18" t="s">
        <v>207</v>
      </c>
      <c r="B461" s="18" t="s">
        <v>748</v>
      </c>
      <c r="C461" s="17"/>
      <c r="D461" s="19" t="s">
        <v>750</v>
      </c>
      <c r="E461" s="9">
        <f>E462</f>
        <v>15</v>
      </c>
      <c r="F461" s="9">
        <f t="shared" ref="F461:G461" si="220">F462</f>
        <v>0</v>
      </c>
      <c r="G461" s="9">
        <f t="shared" si="220"/>
        <v>0</v>
      </c>
      <c r="H461" s="79"/>
    </row>
    <row r="462" spans="1:8" ht="25.5" outlineLevel="6" x14ac:dyDescent="0.25">
      <c r="A462" s="18" t="s">
        <v>207</v>
      </c>
      <c r="B462" s="18" t="s">
        <v>749</v>
      </c>
      <c r="C462" s="17"/>
      <c r="D462" s="19" t="s">
        <v>751</v>
      </c>
      <c r="E462" s="9">
        <f>E463</f>
        <v>15</v>
      </c>
      <c r="F462" s="9">
        <f t="shared" ref="F462:G462" si="221">F463</f>
        <v>0</v>
      </c>
      <c r="G462" s="9">
        <f t="shared" si="221"/>
        <v>0</v>
      </c>
      <c r="H462" s="79"/>
    </row>
    <row r="463" spans="1:8" ht="25.5" outlineLevel="6" x14ac:dyDescent="0.25">
      <c r="A463" s="18" t="s">
        <v>207</v>
      </c>
      <c r="B463" s="18" t="s">
        <v>749</v>
      </c>
      <c r="C463" s="17">
        <v>200</v>
      </c>
      <c r="D463" s="19" t="s">
        <v>332</v>
      </c>
      <c r="E463" s="9">
        <f>'№ 5-8 ведомственная'!F571</f>
        <v>15</v>
      </c>
      <c r="F463" s="9">
        <f>'№ 5-8 ведомственная'!G571</f>
        <v>0</v>
      </c>
      <c r="G463" s="9">
        <f>'№ 5-8 ведомственная'!H571</f>
        <v>0</v>
      </c>
      <c r="H463" s="79"/>
    </row>
    <row r="464" spans="1:8" outlineLevel="1" x14ac:dyDescent="0.25">
      <c r="A464" s="17" t="s">
        <v>211</v>
      </c>
      <c r="B464" s="18"/>
      <c r="C464" s="17"/>
      <c r="D464" s="19" t="s">
        <v>322</v>
      </c>
      <c r="E464" s="9">
        <f>E465</f>
        <v>16172.999999999998</v>
      </c>
      <c r="F464" s="9">
        <f t="shared" ref="F464:G466" si="222">F465</f>
        <v>15655.400000000001</v>
      </c>
      <c r="G464" s="9">
        <f t="shared" si="222"/>
        <v>15655.400000000001</v>
      </c>
      <c r="H464" s="79"/>
    </row>
    <row r="465" spans="1:8" ht="38.25" outlineLevel="2" x14ac:dyDescent="0.25">
      <c r="A465" s="17" t="s">
        <v>211</v>
      </c>
      <c r="B465" s="18" t="s">
        <v>177</v>
      </c>
      <c r="C465" s="17"/>
      <c r="D465" s="19" t="s">
        <v>317</v>
      </c>
      <c r="E465" s="9">
        <f>E466</f>
        <v>16172.999999999998</v>
      </c>
      <c r="F465" s="9">
        <f t="shared" si="222"/>
        <v>15655.400000000001</v>
      </c>
      <c r="G465" s="9">
        <f t="shared" si="222"/>
        <v>15655.400000000001</v>
      </c>
      <c r="H465" s="79"/>
    </row>
    <row r="466" spans="1:8" ht="38.25" outlineLevel="3" x14ac:dyDescent="0.25">
      <c r="A466" s="32" t="s">
        <v>211</v>
      </c>
      <c r="B466" s="54" t="s">
        <v>212</v>
      </c>
      <c r="C466" s="32"/>
      <c r="D466" s="33" t="s">
        <v>502</v>
      </c>
      <c r="E466" s="34">
        <f>E467</f>
        <v>16172.999999999998</v>
      </c>
      <c r="F466" s="34">
        <f t="shared" si="222"/>
        <v>15655.400000000001</v>
      </c>
      <c r="G466" s="34">
        <f t="shared" si="222"/>
        <v>15655.400000000001</v>
      </c>
      <c r="H466" s="79"/>
    </row>
    <row r="467" spans="1:8" ht="25.5" outlineLevel="4" x14ac:dyDescent="0.25">
      <c r="A467" s="42" t="s">
        <v>211</v>
      </c>
      <c r="B467" s="55" t="s">
        <v>213</v>
      </c>
      <c r="C467" s="42"/>
      <c r="D467" s="43" t="s">
        <v>503</v>
      </c>
      <c r="E467" s="20">
        <f>E468+E472</f>
        <v>16172.999999999998</v>
      </c>
      <c r="F467" s="20">
        <f t="shared" ref="F467:G467" si="223">F468+F472</f>
        <v>15655.400000000001</v>
      </c>
      <c r="G467" s="20">
        <f t="shared" si="223"/>
        <v>15655.400000000001</v>
      </c>
      <c r="H467" s="79"/>
    </row>
    <row r="468" spans="1:8" ht="25.5" outlineLevel="5" x14ac:dyDescent="0.25">
      <c r="A468" s="35" t="s">
        <v>211</v>
      </c>
      <c r="B468" s="53" t="s">
        <v>214</v>
      </c>
      <c r="C468" s="35"/>
      <c r="D468" s="36" t="s">
        <v>504</v>
      </c>
      <c r="E468" s="37">
        <f>E469+E470+E471</f>
        <v>11560.899999999998</v>
      </c>
      <c r="F468" s="37">
        <f t="shared" ref="F468:G468" si="224">F469+F470+F471</f>
        <v>11134.2</v>
      </c>
      <c r="G468" s="37">
        <f t="shared" si="224"/>
        <v>11134.2</v>
      </c>
      <c r="H468" s="79"/>
    </row>
    <row r="469" spans="1:8" ht="51" outlineLevel="6" x14ac:dyDescent="0.25">
      <c r="A469" s="17" t="s">
        <v>211</v>
      </c>
      <c r="B469" s="18" t="s">
        <v>214</v>
      </c>
      <c r="C469" s="17" t="s">
        <v>6</v>
      </c>
      <c r="D469" s="19" t="s">
        <v>331</v>
      </c>
      <c r="E469" s="9">
        <f>'№ 5-8 ведомственная'!F475</f>
        <v>9436.9</v>
      </c>
      <c r="F469" s="9">
        <f>'№ 5-8 ведомственная'!G475</f>
        <v>9465</v>
      </c>
      <c r="G469" s="9">
        <f>'№ 5-8 ведомственная'!H475</f>
        <v>9465</v>
      </c>
      <c r="H469" s="79"/>
    </row>
    <row r="470" spans="1:8" ht="25.5" outlineLevel="6" x14ac:dyDescent="0.25">
      <c r="A470" s="17" t="s">
        <v>211</v>
      </c>
      <c r="B470" s="18" t="s">
        <v>214</v>
      </c>
      <c r="C470" s="17" t="s">
        <v>7</v>
      </c>
      <c r="D470" s="19" t="s">
        <v>332</v>
      </c>
      <c r="E470" s="9">
        <f>'№ 5-8 ведомственная'!F476</f>
        <v>2118.6999999999998</v>
      </c>
      <c r="F470" s="9">
        <f>'№ 5-8 ведомственная'!G476</f>
        <v>1663.1</v>
      </c>
      <c r="G470" s="9">
        <f>'№ 5-8 ведомственная'!H476</f>
        <v>1663.1</v>
      </c>
      <c r="H470" s="79"/>
    </row>
    <row r="471" spans="1:8" outlineLevel="6" x14ac:dyDescent="0.25">
      <c r="A471" s="17" t="s">
        <v>211</v>
      </c>
      <c r="B471" s="18" t="s">
        <v>214</v>
      </c>
      <c r="C471" s="17" t="s">
        <v>8</v>
      </c>
      <c r="D471" s="19" t="s">
        <v>333</v>
      </c>
      <c r="E471" s="9">
        <f>'№ 5-8 ведомственная'!F477</f>
        <v>5.3</v>
      </c>
      <c r="F471" s="9">
        <f>'№ 5-8 ведомственная'!G477</f>
        <v>6.1</v>
      </c>
      <c r="G471" s="9">
        <f>'№ 5-8 ведомственная'!H477</f>
        <v>6.1</v>
      </c>
      <c r="H471" s="79"/>
    </row>
    <row r="472" spans="1:8" ht="25.5" outlineLevel="5" x14ac:dyDescent="0.25">
      <c r="A472" s="17" t="s">
        <v>211</v>
      </c>
      <c r="B472" s="18" t="s">
        <v>215</v>
      </c>
      <c r="C472" s="17"/>
      <c r="D472" s="19" t="s">
        <v>505</v>
      </c>
      <c r="E472" s="9">
        <f>E473+E474</f>
        <v>4612.1000000000004</v>
      </c>
      <c r="F472" s="9">
        <f t="shared" ref="F472:G472" si="225">F473+F474</f>
        <v>4521.2</v>
      </c>
      <c r="G472" s="9">
        <f t="shared" si="225"/>
        <v>4521.2</v>
      </c>
      <c r="H472" s="79"/>
    </row>
    <row r="473" spans="1:8" ht="51" outlineLevel="6" x14ac:dyDescent="0.25">
      <c r="A473" s="17" t="s">
        <v>211</v>
      </c>
      <c r="B473" s="18" t="s">
        <v>215</v>
      </c>
      <c r="C473" s="17" t="s">
        <v>6</v>
      </c>
      <c r="D473" s="19" t="s">
        <v>331</v>
      </c>
      <c r="E473" s="9">
        <f>'№ 5-8 ведомственная'!F479</f>
        <v>4448</v>
      </c>
      <c r="F473" s="9">
        <f>'№ 5-8 ведомственная'!G479</f>
        <v>4351.7</v>
      </c>
      <c r="G473" s="9">
        <f>'№ 5-8 ведомственная'!H479</f>
        <v>4351.7</v>
      </c>
      <c r="H473" s="79"/>
    </row>
    <row r="474" spans="1:8" ht="25.5" outlineLevel="6" x14ac:dyDescent="0.25">
      <c r="A474" s="32" t="s">
        <v>211</v>
      </c>
      <c r="B474" s="54" t="s">
        <v>215</v>
      </c>
      <c r="C474" s="32" t="s">
        <v>7</v>
      </c>
      <c r="D474" s="33" t="s">
        <v>332</v>
      </c>
      <c r="E474" s="34">
        <f>'№ 5-8 ведомственная'!F480</f>
        <v>164.1</v>
      </c>
      <c r="F474" s="34">
        <f>'№ 5-8 ведомственная'!G480</f>
        <v>169.5</v>
      </c>
      <c r="G474" s="34">
        <f>'№ 5-8 ведомственная'!H480</f>
        <v>169.5</v>
      </c>
      <c r="H474" s="79"/>
    </row>
    <row r="475" spans="1:8" s="30" customFormat="1" x14ac:dyDescent="0.25">
      <c r="A475" s="44" t="s">
        <v>140</v>
      </c>
      <c r="B475" s="44"/>
      <c r="C475" s="45"/>
      <c r="D475" s="46" t="s">
        <v>280</v>
      </c>
      <c r="E475" s="47">
        <f>E476+E515</f>
        <v>44317.3</v>
      </c>
      <c r="F475" s="47">
        <f>F476+F515</f>
        <v>43619.8</v>
      </c>
      <c r="G475" s="47">
        <f>G476+G515</f>
        <v>39708.30000000001</v>
      </c>
      <c r="H475" s="88"/>
    </row>
    <row r="476" spans="1:8" outlineLevel="1" x14ac:dyDescent="0.25">
      <c r="A476" s="35" t="s">
        <v>141</v>
      </c>
      <c r="B476" s="53"/>
      <c r="C476" s="35"/>
      <c r="D476" s="36" t="s">
        <v>307</v>
      </c>
      <c r="E476" s="37">
        <f>E477</f>
        <v>40490.400000000001</v>
      </c>
      <c r="F476" s="37">
        <f t="shared" ref="F476:G476" si="226">F477</f>
        <v>39792.9</v>
      </c>
      <c r="G476" s="37">
        <f t="shared" si="226"/>
        <v>35881.400000000009</v>
      </c>
      <c r="H476" s="79"/>
    </row>
    <row r="477" spans="1:8" ht="38.25" outlineLevel="2" x14ac:dyDescent="0.25">
      <c r="A477" s="17" t="s">
        <v>141</v>
      </c>
      <c r="B477" s="18" t="s">
        <v>231</v>
      </c>
      <c r="C477" s="17"/>
      <c r="D477" s="19" t="s">
        <v>325</v>
      </c>
      <c r="E477" s="9">
        <f>E478</f>
        <v>40490.400000000001</v>
      </c>
      <c r="F477" s="9">
        <f t="shared" ref="F477:G477" si="227">F478</f>
        <v>39792.9</v>
      </c>
      <c r="G477" s="9">
        <f t="shared" si="227"/>
        <v>35881.400000000009</v>
      </c>
      <c r="H477" s="79"/>
    </row>
    <row r="478" spans="1:8" ht="25.5" outlineLevel="3" x14ac:dyDescent="0.25">
      <c r="A478" s="17" t="s">
        <v>141</v>
      </c>
      <c r="B478" s="18" t="s">
        <v>248</v>
      </c>
      <c r="C478" s="17"/>
      <c r="D478" s="19" t="s">
        <v>532</v>
      </c>
      <c r="E478" s="9">
        <f>E479+E492+E505+E510</f>
        <v>40490.400000000001</v>
      </c>
      <c r="F478" s="9">
        <f t="shared" ref="F478:G478" si="228">F479+F492+F505+F510</f>
        <v>39792.9</v>
      </c>
      <c r="G478" s="9">
        <f t="shared" si="228"/>
        <v>35881.400000000009</v>
      </c>
      <c r="H478" s="79"/>
    </row>
    <row r="479" spans="1:8" outlineLevel="4" x14ac:dyDescent="0.25">
      <c r="A479" s="17" t="s">
        <v>141</v>
      </c>
      <c r="B479" s="18" t="s">
        <v>249</v>
      </c>
      <c r="C479" s="17"/>
      <c r="D479" s="19" t="s">
        <v>533</v>
      </c>
      <c r="E479" s="9">
        <f>E482+E488+E480+E490+E486</f>
        <v>14329.199999999999</v>
      </c>
      <c r="F479" s="9">
        <f>F482+F488+F480+F490+F486</f>
        <v>17360.700000000004</v>
      </c>
      <c r="G479" s="9">
        <f>G482+G488+G480+G490+G486</f>
        <v>11506.100000000002</v>
      </c>
      <c r="H479" s="79"/>
    </row>
    <row r="480" spans="1:8" ht="38.25" outlineLevel="4" x14ac:dyDescent="0.25">
      <c r="A480" s="17" t="s">
        <v>141</v>
      </c>
      <c r="B480" s="18" t="s">
        <v>619</v>
      </c>
      <c r="C480" s="18"/>
      <c r="D480" s="19" t="s">
        <v>637</v>
      </c>
      <c r="E480" s="9">
        <f>E481</f>
        <v>4857.3999999999996</v>
      </c>
      <c r="F480" s="9">
        <f t="shared" ref="F480:G480" si="229">F481</f>
        <v>3751.8</v>
      </c>
      <c r="G480" s="9">
        <f t="shared" si="229"/>
        <v>3751.8</v>
      </c>
      <c r="H480" s="79"/>
    </row>
    <row r="481" spans="1:8" ht="51" outlineLevel="4" x14ac:dyDescent="0.25">
      <c r="A481" s="17" t="s">
        <v>141</v>
      </c>
      <c r="B481" s="18" t="s">
        <v>619</v>
      </c>
      <c r="C481" s="18" t="s">
        <v>6</v>
      </c>
      <c r="D481" s="19" t="s">
        <v>331</v>
      </c>
      <c r="E481" s="9">
        <f>'№ 5-8 ведомственная'!F578</f>
        <v>4857.3999999999996</v>
      </c>
      <c r="F481" s="9">
        <f>'№ 5-8 ведомственная'!G578</f>
        <v>3751.8</v>
      </c>
      <c r="G481" s="9">
        <f>'№ 5-8 ведомственная'!H578</f>
        <v>3751.8</v>
      </c>
      <c r="H481" s="79"/>
    </row>
    <row r="482" spans="1:8" outlineLevel="5" x14ac:dyDescent="0.25">
      <c r="A482" s="17" t="s">
        <v>141</v>
      </c>
      <c r="B482" s="18" t="s">
        <v>250</v>
      </c>
      <c r="C482" s="17"/>
      <c r="D482" s="19" t="s">
        <v>534</v>
      </c>
      <c r="E482" s="9">
        <f>E483+E484+E485</f>
        <v>9322.6999999999989</v>
      </c>
      <c r="F482" s="9">
        <f t="shared" ref="F482:G482" si="230">F483+F484+F485</f>
        <v>8616.1</v>
      </c>
      <c r="G482" s="9">
        <f t="shared" si="230"/>
        <v>7616.1</v>
      </c>
      <c r="H482" s="79"/>
    </row>
    <row r="483" spans="1:8" ht="51" outlineLevel="6" x14ac:dyDescent="0.25">
      <c r="A483" s="17" t="s">
        <v>141</v>
      </c>
      <c r="B483" s="18" t="s">
        <v>250</v>
      </c>
      <c r="C483" s="17" t="s">
        <v>6</v>
      </c>
      <c r="D483" s="19" t="s">
        <v>331</v>
      </c>
      <c r="E483" s="9">
        <f>'№ 5-8 ведомственная'!F580</f>
        <v>5869.1</v>
      </c>
      <c r="F483" s="9">
        <f>'№ 5-8 ведомственная'!G580</f>
        <v>5880</v>
      </c>
      <c r="G483" s="9">
        <f>'№ 5-8 ведомственная'!H580</f>
        <v>5880</v>
      </c>
      <c r="H483" s="79"/>
    </row>
    <row r="484" spans="1:8" ht="25.5" outlineLevel="6" x14ac:dyDescent="0.25">
      <c r="A484" s="17" t="s">
        <v>141</v>
      </c>
      <c r="B484" s="18" t="s">
        <v>250</v>
      </c>
      <c r="C484" s="17" t="s">
        <v>7</v>
      </c>
      <c r="D484" s="19" t="s">
        <v>332</v>
      </c>
      <c r="E484" s="9">
        <f>'№ 5-8 ведомственная'!F581</f>
        <v>3415.7</v>
      </c>
      <c r="F484" s="9">
        <f>'№ 5-8 ведомственная'!G581</f>
        <v>2699.1</v>
      </c>
      <c r="G484" s="9">
        <f>'№ 5-8 ведомственная'!H581</f>
        <v>1699.1</v>
      </c>
      <c r="H484" s="79"/>
    </row>
    <row r="485" spans="1:8" outlineLevel="6" x14ac:dyDescent="0.25">
      <c r="A485" s="17" t="s">
        <v>141</v>
      </c>
      <c r="B485" s="18" t="s">
        <v>250</v>
      </c>
      <c r="C485" s="17" t="s">
        <v>8</v>
      </c>
      <c r="D485" s="19" t="s">
        <v>333</v>
      </c>
      <c r="E485" s="9">
        <f>'№ 5-8 ведомственная'!F582</f>
        <v>37.9</v>
      </c>
      <c r="F485" s="9">
        <f>'№ 5-8 ведомственная'!G582</f>
        <v>37</v>
      </c>
      <c r="G485" s="9">
        <f>'№ 5-8 ведомственная'!H582</f>
        <v>37</v>
      </c>
      <c r="H485" s="79"/>
    </row>
    <row r="486" spans="1:8" ht="38.25" outlineLevel="6" x14ac:dyDescent="0.25">
      <c r="A486" s="18" t="s">
        <v>141</v>
      </c>
      <c r="B486" s="18" t="s">
        <v>686</v>
      </c>
      <c r="C486" s="58"/>
      <c r="D486" s="60" t="s">
        <v>786</v>
      </c>
      <c r="E486" s="9">
        <f>E487</f>
        <v>0</v>
      </c>
      <c r="F486" s="9">
        <f t="shared" ref="F486:G486" si="231">F487</f>
        <v>4854.6000000000004</v>
      </c>
      <c r="G486" s="9">
        <f t="shared" si="231"/>
        <v>0</v>
      </c>
      <c r="H486" s="79"/>
    </row>
    <row r="487" spans="1:8" ht="25.5" outlineLevel="6" x14ac:dyDescent="0.25">
      <c r="A487" s="18" t="s">
        <v>141</v>
      </c>
      <c r="B487" s="18" t="s">
        <v>686</v>
      </c>
      <c r="C487" s="58">
        <v>200</v>
      </c>
      <c r="D487" s="60" t="s">
        <v>332</v>
      </c>
      <c r="E487" s="9">
        <f>'№ 5-8 ведомственная'!F586</f>
        <v>0</v>
      </c>
      <c r="F487" s="9">
        <f>'№ 5-8 ведомственная'!G586</f>
        <v>4854.6000000000004</v>
      </c>
      <c r="G487" s="9">
        <f>'№ 5-8 ведомственная'!H586</f>
        <v>0</v>
      </c>
      <c r="H487" s="79"/>
    </row>
    <row r="488" spans="1:8" ht="38.25" outlineLevel="6" x14ac:dyDescent="0.25">
      <c r="A488" s="17" t="s">
        <v>141</v>
      </c>
      <c r="B488" s="18" t="s">
        <v>736</v>
      </c>
      <c r="C488" s="17"/>
      <c r="D488" s="19" t="s">
        <v>560</v>
      </c>
      <c r="E488" s="9">
        <f>E489</f>
        <v>100</v>
      </c>
      <c r="F488" s="9">
        <f t="shared" ref="F488:G488" si="232">F489</f>
        <v>100</v>
      </c>
      <c r="G488" s="9">
        <f t="shared" si="232"/>
        <v>100</v>
      </c>
      <c r="H488" s="79"/>
    </row>
    <row r="489" spans="1:8" ht="25.5" outlineLevel="6" x14ac:dyDescent="0.25">
      <c r="A489" s="17" t="s">
        <v>141</v>
      </c>
      <c r="B489" s="18" t="s">
        <v>736</v>
      </c>
      <c r="C489" s="17">
        <v>200</v>
      </c>
      <c r="D489" s="19" t="s">
        <v>332</v>
      </c>
      <c r="E489" s="9">
        <f>'№ 5-8 ведомственная'!F584</f>
        <v>100</v>
      </c>
      <c r="F489" s="9">
        <f>'№ 5-8 ведомственная'!G584</f>
        <v>100</v>
      </c>
      <c r="G489" s="9">
        <f>'№ 5-8 ведомственная'!H584</f>
        <v>100</v>
      </c>
      <c r="H489" s="79"/>
    </row>
    <row r="490" spans="1:8" ht="38.25" outlineLevel="6" x14ac:dyDescent="0.25">
      <c r="A490" s="18" t="s">
        <v>141</v>
      </c>
      <c r="B490" s="18" t="s">
        <v>623</v>
      </c>
      <c r="C490" s="17"/>
      <c r="D490" s="19" t="s">
        <v>622</v>
      </c>
      <c r="E490" s="9">
        <f>E491</f>
        <v>49.1</v>
      </c>
      <c r="F490" s="9">
        <f t="shared" ref="F490:G490" si="233">F491</f>
        <v>38.200000000000003</v>
      </c>
      <c r="G490" s="9">
        <f t="shared" si="233"/>
        <v>38.200000000000003</v>
      </c>
      <c r="H490" s="79"/>
    </row>
    <row r="491" spans="1:8" ht="51" outlineLevel="6" x14ac:dyDescent="0.25">
      <c r="A491" s="18" t="s">
        <v>141</v>
      </c>
      <c r="B491" s="18" t="s">
        <v>623</v>
      </c>
      <c r="C491" s="17" t="s">
        <v>6</v>
      </c>
      <c r="D491" s="19" t="s">
        <v>331</v>
      </c>
      <c r="E491" s="9">
        <f>'№ 5-8 ведомственная'!F588</f>
        <v>49.1</v>
      </c>
      <c r="F491" s="9">
        <f>'№ 5-8 ведомственная'!G588</f>
        <v>38.200000000000003</v>
      </c>
      <c r="G491" s="9">
        <f>'№ 5-8 ведомственная'!H588</f>
        <v>38.200000000000003</v>
      </c>
      <c r="H491" s="79"/>
    </row>
    <row r="492" spans="1:8" ht="25.5" outlineLevel="4" x14ac:dyDescent="0.25">
      <c r="A492" s="17" t="s">
        <v>141</v>
      </c>
      <c r="B492" s="18" t="s">
        <v>251</v>
      </c>
      <c r="C492" s="17"/>
      <c r="D492" s="19" t="s">
        <v>535</v>
      </c>
      <c r="E492" s="9">
        <f>E495+E497+E501+E503+E499+E493</f>
        <v>26161.200000000001</v>
      </c>
      <c r="F492" s="9">
        <f t="shared" ref="F492:G492" si="234">F495+F497+F501+F503+F499+F493</f>
        <v>22140.5</v>
      </c>
      <c r="G492" s="9">
        <f t="shared" si="234"/>
        <v>21811.300000000003</v>
      </c>
      <c r="H492" s="79"/>
    </row>
    <row r="493" spans="1:8" ht="25.5" outlineLevel="4" x14ac:dyDescent="0.25">
      <c r="A493" s="18" t="s">
        <v>141</v>
      </c>
      <c r="B493" s="18" t="s">
        <v>767</v>
      </c>
      <c r="C493" s="17"/>
      <c r="D493" s="19" t="s">
        <v>768</v>
      </c>
      <c r="E493" s="9">
        <f>E494</f>
        <v>250</v>
      </c>
      <c r="F493" s="9">
        <f t="shared" ref="F493:G493" si="235">F494</f>
        <v>0</v>
      </c>
      <c r="G493" s="9">
        <f t="shared" si="235"/>
        <v>0</v>
      </c>
      <c r="H493" s="79"/>
    </row>
    <row r="494" spans="1:8" ht="25.5" outlineLevel="4" x14ac:dyDescent="0.25">
      <c r="A494" s="18" t="s">
        <v>141</v>
      </c>
      <c r="B494" s="18" t="s">
        <v>767</v>
      </c>
      <c r="C494" s="17" t="s">
        <v>39</v>
      </c>
      <c r="D494" s="19" t="s">
        <v>358</v>
      </c>
      <c r="E494" s="9">
        <f>'№ 5-8 ведомственная'!F597</f>
        <v>250</v>
      </c>
      <c r="F494" s="9">
        <f>'№ 5-8 ведомственная'!G597</f>
        <v>0</v>
      </c>
      <c r="G494" s="9">
        <f>'№ 5-8 ведомственная'!H597</f>
        <v>0</v>
      </c>
      <c r="H494" s="79"/>
    </row>
    <row r="495" spans="1:8" ht="38.25" outlineLevel="4" x14ac:dyDescent="0.25">
      <c r="A495" s="17" t="s">
        <v>141</v>
      </c>
      <c r="B495" s="18" t="s">
        <v>620</v>
      </c>
      <c r="C495" s="18"/>
      <c r="D495" s="19" t="s">
        <v>637</v>
      </c>
      <c r="E495" s="9">
        <f>E496</f>
        <v>6375.2000000000007</v>
      </c>
      <c r="F495" s="9">
        <f t="shared" ref="F495:G495" si="236">F496</f>
        <v>5412.1</v>
      </c>
      <c r="G495" s="9">
        <f t="shared" si="236"/>
        <v>5412.1</v>
      </c>
      <c r="H495" s="79"/>
    </row>
    <row r="496" spans="1:8" ht="25.5" outlineLevel="4" x14ac:dyDescent="0.25">
      <c r="A496" s="17" t="s">
        <v>141</v>
      </c>
      <c r="B496" s="18" t="s">
        <v>620</v>
      </c>
      <c r="C496" s="18" t="s">
        <v>39</v>
      </c>
      <c r="D496" s="19" t="s">
        <v>358</v>
      </c>
      <c r="E496" s="9">
        <f>'№ 5-8 ведомственная'!F591</f>
        <v>6375.2000000000007</v>
      </c>
      <c r="F496" s="9">
        <f>'№ 5-8 ведомственная'!G591</f>
        <v>5412.1</v>
      </c>
      <c r="G496" s="9">
        <f>'№ 5-8 ведомственная'!H591</f>
        <v>5412.1</v>
      </c>
      <c r="H496" s="79"/>
    </row>
    <row r="497" spans="1:8" ht="25.5" outlineLevel="5" x14ac:dyDescent="0.25">
      <c r="A497" s="17" t="s">
        <v>141</v>
      </c>
      <c r="B497" s="18" t="s">
        <v>252</v>
      </c>
      <c r="C497" s="17"/>
      <c r="D497" s="19" t="s">
        <v>536</v>
      </c>
      <c r="E497" s="9">
        <f>E498</f>
        <v>19214.599999999999</v>
      </c>
      <c r="F497" s="9">
        <f t="shared" ref="F497:G497" si="237">F498</f>
        <v>16424.5</v>
      </c>
      <c r="G497" s="9">
        <f t="shared" si="237"/>
        <v>16044.8</v>
      </c>
      <c r="H497" s="79"/>
    </row>
    <row r="498" spans="1:8" ht="25.5" outlineLevel="6" x14ac:dyDescent="0.25">
      <c r="A498" s="17" t="s">
        <v>141</v>
      </c>
      <c r="B498" s="18" t="s">
        <v>252</v>
      </c>
      <c r="C498" s="17" t="s">
        <v>39</v>
      </c>
      <c r="D498" s="19" t="s">
        <v>358</v>
      </c>
      <c r="E498" s="9">
        <f>'№ 5-8 ведомственная'!F593</f>
        <v>19214.599999999999</v>
      </c>
      <c r="F498" s="9">
        <f>'№ 5-8 ведомственная'!G593</f>
        <v>16424.5</v>
      </c>
      <c r="G498" s="9">
        <f>'№ 5-8 ведомственная'!H593</f>
        <v>16044.8</v>
      </c>
      <c r="H498" s="79"/>
    </row>
    <row r="499" spans="1:8" ht="38.25" outlineLevel="6" x14ac:dyDescent="0.25">
      <c r="A499" s="18" t="s">
        <v>141</v>
      </c>
      <c r="B499" s="18" t="s">
        <v>725</v>
      </c>
      <c r="C499" s="17"/>
      <c r="D499" s="19" t="s">
        <v>726</v>
      </c>
      <c r="E499" s="9">
        <f>E500</f>
        <v>257</v>
      </c>
      <c r="F499" s="9">
        <f t="shared" ref="F499:G499" si="238">F500</f>
        <v>0</v>
      </c>
      <c r="G499" s="9">
        <f t="shared" si="238"/>
        <v>0</v>
      </c>
      <c r="H499" s="79"/>
    </row>
    <row r="500" spans="1:8" ht="25.5" outlineLevel="6" x14ac:dyDescent="0.25">
      <c r="A500" s="18" t="s">
        <v>141</v>
      </c>
      <c r="B500" s="18" t="s">
        <v>725</v>
      </c>
      <c r="C500" s="17"/>
      <c r="D500" s="19" t="s">
        <v>358</v>
      </c>
      <c r="E500" s="9">
        <f>'№ 5-8 ведомственная'!F595</f>
        <v>257</v>
      </c>
      <c r="F500" s="9">
        <f>'№ 5-8 ведомственная'!G595</f>
        <v>0</v>
      </c>
      <c r="G500" s="9">
        <f>'№ 5-8 ведомственная'!H595</f>
        <v>0</v>
      </c>
      <c r="H500" s="79"/>
    </row>
    <row r="501" spans="1:8" ht="38.25" outlineLevel="6" x14ac:dyDescent="0.25">
      <c r="A501" s="18" t="s">
        <v>141</v>
      </c>
      <c r="B501" s="18" t="s">
        <v>687</v>
      </c>
      <c r="C501" s="17"/>
      <c r="D501" s="60" t="s">
        <v>825</v>
      </c>
      <c r="E501" s="9">
        <f>E502</f>
        <v>0</v>
      </c>
      <c r="F501" s="9">
        <f t="shared" ref="F501:G501" si="239">F502</f>
        <v>249.5</v>
      </c>
      <c r="G501" s="9">
        <f t="shared" si="239"/>
        <v>300</v>
      </c>
      <c r="H501" s="79"/>
    </row>
    <row r="502" spans="1:8" ht="25.5" outlineLevel="6" x14ac:dyDescent="0.25">
      <c r="A502" s="17" t="s">
        <v>141</v>
      </c>
      <c r="B502" s="18" t="s">
        <v>687</v>
      </c>
      <c r="C502" s="17" t="s">
        <v>39</v>
      </c>
      <c r="D502" s="19" t="s">
        <v>358</v>
      </c>
      <c r="E502" s="9">
        <f>'№ 5-8 ведомственная'!F599</f>
        <v>0</v>
      </c>
      <c r="F502" s="9">
        <f>'№ 5-8 ведомственная'!G599</f>
        <v>249.5</v>
      </c>
      <c r="G502" s="9">
        <f>'№ 5-8 ведомственная'!H599</f>
        <v>300</v>
      </c>
      <c r="H502" s="79"/>
    </row>
    <row r="503" spans="1:8" ht="38.25" outlineLevel="6" x14ac:dyDescent="0.25">
      <c r="A503" s="18" t="s">
        <v>141</v>
      </c>
      <c r="B503" s="18" t="s">
        <v>624</v>
      </c>
      <c r="C503" s="17"/>
      <c r="D503" s="19" t="s">
        <v>622</v>
      </c>
      <c r="E503" s="9">
        <f>E504</f>
        <v>64.400000000000006</v>
      </c>
      <c r="F503" s="9">
        <f t="shared" ref="F503:G503" si="240">F504</f>
        <v>54.4</v>
      </c>
      <c r="G503" s="9">
        <f t="shared" si="240"/>
        <v>54.4</v>
      </c>
      <c r="H503" s="79"/>
    </row>
    <row r="504" spans="1:8" ht="25.5" outlineLevel="6" x14ac:dyDescent="0.25">
      <c r="A504" s="18" t="s">
        <v>141</v>
      </c>
      <c r="B504" s="18" t="s">
        <v>624</v>
      </c>
      <c r="C504" s="17">
        <v>600</v>
      </c>
      <c r="D504" s="19" t="s">
        <v>358</v>
      </c>
      <c r="E504" s="9">
        <f>'№ 5-8 ведомственная'!F601</f>
        <v>64.400000000000006</v>
      </c>
      <c r="F504" s="9">
        <f>'№ 5-8 ведомственная'!G601</f>
        <v>54.4</v>
      </c>
      <c r="G504" s="9">
        <f>'№ 5-8 ведомственная'!H601</f>
        <v>54.4</v>
      </c>
      <c r="H504" s="79"/>
    </row>
    <row r="505" spans="1:8" ht="25.5" outlineLevel="6" x14ac:dyDescent="0.25">
      <c r="A505" s="18" t="s">
        <v>141</v>
      </c>
      <c r="B505" s="57" t="s">
        <v>596</v>
      </c>
      <c r="C505" s="58"/>
      <c r="D505" s="60" t="s">
        <v>633</v>
      </c>
      <c r="E505" s="9">
        <f>E506+E508</f>
        <v>0</v>
      </c>
      <c r="F505" s="9">
        <f t="shared" ref="F505:G505" si="241">F506+F508</f>
        <v>289.7</v>
      </c>
      <c r="G505" s="9">
        <f t="shared" si="241"/>
        <v>2564</v>
      </c>
      <c r="H505" s="79"/>
    </row>
    <row r="506" spans="1:8" ht="38.25" outlineLevel="6" x14ac:dyDescent="0.25">
      <c r="A506" s="17" t="s">
        <v>141</v>
      </c>
      <c r="B506" s="18" t="s">
        <v>747</v>
      </c>
      <c r="C506" s="17"/>
      <c r="D506" s="19" t="s">
        <v>688</v>
      </c>
      <c r="E506" s="9">
        <f>E507</f>
        <v>0</v>
      </c>
      <c r="F506" s="9">
        <f t="shared" ref="F506:G506" si="242">F507</f>
        <v>0</v>
      </c>
      <c r="G506" s="9">
        <f t="shared" si="242"/>
        <v>2150</v>
      </c>
      <c r="H506" s="79"/>
    </row>
    <row r="507" spans="1:8" ht="25.5" outlineLevel="6" x14ac:dyDescent="0.25">
      <c r="A507" s="18" t="s">
        <v>141</v>
      </c>
      <c r="B507" s="18" t="s">
        <v>747</v>
      </c>
      <c r="C507" s="17" t="s">
        <v>39</v>
      </c>
      <c r="D507" s="19" t="s">
        <v>358</v>
      </c>
      <c r="E507" s="9">
        <f>'№ 5-8 ведомственная'!F604</f>
        <v>0</v>
      </c>
      <c r="F507" s="9">
        <f>'№ 5-8 ведомственная'!G604</f>
        <v>0</v>
      </c>
      <c r="G507" s="9">
        <f>'№ 5-8 ведомственная'!H604</f>
        <v>2150</v>
      </c>
      <c r="H507" s="79"/>
    </row>
    <row r="508" spans="1:8" ht="51" outlineLevel="6" x14ac:dyDescent="0.25">
      <c r="A508" s="18" t="s">
        <v>141</v>
      </c>
      <c r="B508" s="57" t="s">
        <v>597</v>
      </c>
      <c r="C508" s="58"/>
      <c r="D508" s="60" t="s">
        <v>645</v>
      </c>
      <c r="E508" s="9">
        <f>E509</f>
        <v>0</v>
      </c>
      <c r="F508" s="9">
        <f t="shared" ref="F508:G508" si="243">F509</f>
        <v>289.7</v>
      </c>
      <c r="G508" s="9">
        <f t="shared" si="243"/>
        <v>414</v>
      </c>
      <c r="H508" s="79"/>
    </row>
    <row r="509" spans="1:8" ht="25.5" outlineLevel="6" x14ac:dyDescent="0.25">
      <c r="A509" s="18" t="s">
        <v>141</v>
      </c>
      <c r="B509" s="57" t="s">
        <v>597</v>
      </c>
      <c r="C509" s="58">
        <v>600</v>
      </c>
      <c r="D509" s="60" t="s">
        <v>358</v>
      </c>
      <c r="E509" s="9">
        <f>'№ 5-8 ведомственная'!F606</f>
        <v>0</v>
      </c>
      <c r="F509" s="9">
        <f>'№ 5-8 ведомственная'!G606</f>
        <v>289.7</v>
      </c>
      <c r="G509" s="9">
        <f>'№ 5-8 ведомственная'!H606</f>
        <v>414</v>
      </c>
      <c r="H509" s="79"/>
    </row>
    <row r="510" spans="1:8" ht="25.5" outlineLevel="6" x14ac:dyDescent="0.25">
      <c r="A510" s="57" t="s">
        <v>141</v>
      </c>
      <c r="B510" s="57" t="s">
        <v>826</v>
      </c>
      <c r="C510" s="58"/>
      <c r="D510" s="60" t="s">
        <v>827</v>
      </c>
      <c r="E510" s="9">
        <f>E511+E513</f>
        <v>0</v>
      </c>
      <c r="F510" s="9">
        <f t="shared" ref="F510:G510" si="244">F511+F513</f>
        <v>2</v>
      </c>
      <c r="G510" s="9">
        <f t="shared" si="244"/>
        <v>0</v>
      </c>
      <c r="H510" s="79"/>
    </row>
    <row r="511" spans="1:8" ht="25.5" outlineLevel="6" x14ac:dyDescent="0.25">
      <c r="A511" s="57" t="s">
        <v>141</v>
      </c>
      <c r="B511" s="57" t="s">
        <v>829</v>
      </c>
      <c r="C511" s="58"/>
      <c r="D511" s="60" t="s">
        <v>830</v>
      </c>
      <c r="E511" s="9">
        <f>E512</f>
        <v>0</v>
      </c>
      <c r="F511" s="9">
        <f t="shared" ref="F511:G511" si="245">F512</f>
        <v>1</v>
      </c>
      <c r="G511" s="9">
        <f t="shared" si="245"/>
        <v>0</v>
      </c>
      <c r="H511" s="79"/>
    </row>
    <row r="512" spans="1:8" ht="25.5" outlineLevel="6" x14ac:dyDescent="0.25">
      <c r="A512" s="57" t="s">
        <v>141</v>
      </c>
      <c r="B512" s="57" t="s">
        <v>829</v>
      </c>
      <c r="C512" s="58">
        <v>600</v>
      </c>
      <c r="D512" s="60" t="s">
        <v>358</v>
      </c>
      <c r="E512" s="9">
        <f>'№ 5-8 ведомственная'!F609</f>
        <v>0</v>
      </c>
      <c r="F512" s="9">
        <f>'№ 5-8 ведомственная'!G609</f>
        <v>1</v>
      </c>
      <c r="G512" s="9">
        <f>'№ 5-8 ведомственная'!H609</f>
        <v>0</v>
      </c>
      <c r="H512" s="79"/>
    </row>
    <row r="513" spans="1:8" ht="25.5" outlineLevel="6" x14ac:dyDescent="0.25">
      <c r="A513" s="57" t="s">
        <v>141</v>
      </c>
      <c r="B513" s="57" t="s">
        <v>828</v>
      </c>
      <c r="C513" s="58"/>
      <c r="D513" s="60" t="s">
        <v>831</v>
      </c>
      <c r="E513" s="9">
        <f>E514</f>
        <v>0</v>
      </c>
      <c r="F513" s="9">
        <f t="shared" ref="F513:G513" si="246">F514</f>
        <v>1</v>
      </c>
      <c r="G513" s="9">
        <f t="shared" si="246"/>
        <v>0</v>
      </c>
      <c r="H513" s="79"/>
    </row>
    <row r="514" spans="1:8" ht="25.5" outlineLevel="6" x14ac:dyDescent="0.25">
      <c r="A514" s="57" t="s">
        <v>141</v>
      </c>
      <c r="B514" s="57" t="s">
        <v>828</v>
      </c>
      <c r="C514" s="58">
        <v>600</v>
      </c>
      <c r="D514" s="60" t="s">
        <v>358</v>
      </c>
      <c r="E514" s="9">
        <f>'№ 5-8 ведомственная'!F611</f>
        <v>0</v>
      </c>
      <c r="F514" s="9">
        <f>'№ 5-8 ведомственная'!G611</f>
        <v>1</v>
      </c>
      <c r="G514" s="9">
        <f>'№ 5-8 ведомственная'!H611</f>
        <v>0</v>
      </c>
      <c r="H514" s="79"/>
    </row>
    <row r="515" spans="1:8" outlineLevel="1" x14ac:dyDescent="0.25">
      <c r="A515" s="17" t="s">
        <v>253</v>
      </c>
      <c r="B515" s="18"/>
      <c r="C515" s="17"/>
      <c r="D515" s="19" t="s">
        <v>326</v>
      </c>
      <c r="E515" s="9">
        <f>E516</f>
        <v>3826.9</v>
      </c>
      <c r="F515" s="9">
        <f t="shared" ref="F515:G517" si="247">F516</f>
        <v>3826.8999999999996</v>
      </c>
      <c r="G515" s="9">
        <f t="shared" si="247"/>
        <v>3826.8999999999996</v>
      </c>
      <c r="H515" s="79"/>
    </row>
    <row r="516" spans="1:8" ht="38.25" outlineLevel="2" x14ac:dyDescent="0.25">
      <c r="A516" s="17" t="s">
        <v>253</v>
      </c>
      <c r="B516" s="18" t="s">
        <v>231</v>
      </c>
      <c r="C516" s="17"/>
      <c r="D516" s="19" t="s">
        <v>325</v>
      </c>
      <c r="E516" s="9">
        <f>E517</f>
        <v>3826.9</v>
      </c>
      <c r="F516" s="9">
        <f t="shared" si="247"/>
        <v>3826.8999999999996</v>
      </c>
      <c r="G516" s="9">
        <f t="shared" si="247"/>
        <v>3826.8999999999996</v>
      </c>
      <c r="H516" s="79"/>
    </row>
    <row r="517" spans="1:8" ht="38.25" outlineLevel="3" x14ac:dyDescent="0.25">
      <c r="A517" s="17" t="s">
        <v>253</v>
      </c>
      <c r="B517" s="18" t="s">
        <v>254</v>
      </c>
      <c r="C517" s="17"/>
      <c r="D517" s="19" t="s">
        <v>575</v>
      </c>
      <c r="E517" s="9">
        <f>E518</f>
        <v>3826.9</v>
      </c>
      <c r="F517" s="9">
        <f t="shared" si="247"/>
        <v>3826.8999999999996</v>
      </c>
      <c r="G517" s="9">
        <f t="shared" si="247"/>
        <v>3826.8999999999996</v>
      </c>
      <c r="H517" s="79"/>
    </row>
    <row r="518" spans="1:8" ht="38.25" outlineLevel="5" x14ac:dyDescent="0.25">
      <c r="A518" s="17" t="s">
        <v>253</v>
      </c>
      <c r="B518" s="18" t="s">
        <v>255</v>
      </c>
      <c r="C518" s="17"/>
      <c r="D518" s="19" t="s">
        <v>537</v>
      </c>
      <c r="E518" s="9">
        <f>E519+E520+E521</f>
        <v>3826.9</v>
      </c>
      <c r="F518" s="9">
        <f t="shared" ref="F518:G518" si="248">F519+F520</f>
        <v>3826.8999999999996</v>
      </c>
      <c r="G518" s="9">
        <f t="shared" si="248"/>
        <v>3826.8999999999996</v>
      </c>
      <c r="H518" s="79"/>
    </row>
    <row r="519" spans="1:8" ht="51" outlineLevel="6" x14ac:dyDescent="0.25">
      <c r="A519" s="17" t="s">
        <v>253</v>
      </c>
      <c r="B519" s="18" t="s">
        <v>255</v>
      </c>
      <c r="C519" s="17" t="s">
        <v>6</v>
      </c>
      <c r="D519" s="19" t="s">
        <v>331</v>
      </c>
      <c r="E519" s="9">
        <f>'№ 5-8 ведомственная'!F616</f>
        <v>3610.7999999999997</v>
      </c>
      <c r="F519" s="9">
        <f>'№ 5-8 ведомственная'!G616</f>
        <v>3593.2</v>
      </c>
      <c r="G519" s="9">
        <f>'№ 5-8 ведомственная'!H616</f>
        <v>3593.2</v>
      </c>
      <c r="H519" s="79"/>
    </row>
    <row r="520" spans="1:8" ht="25.5" outlineLevel="6" x14ac:dyDescent="0.25">
      <c r="A520" s="17" t="s">
        <v>253</v>
      </c>
      <c r="B520" s="18" t="s">
        <v>255</v>
      </c>
      <c r="C520" s="17" t="s">
        <v>7</v>
      </c>
      <c r="D520" s="19" t="s">
        <v>332</v>
      </c>
      <c r="E520" s="9">
        <f>'№ 5-8 ведомственная'!F617</f>
        <v>214.8</v>
      </c>
      <c r="F520" s="9">
        <f>'№ 5-8 ведомственная'!G617</f>
        <v>233.7</v>
      </c>
      <c r="G520" s="9">
        <f>'№ 5-8 ведомственная'!H617</f>
        <v>233.7</v>
      </c>
      <c r="H520" s="79"/>
    </row>
    <row r="521" spans="1:8" outlineLevel="6" x14ac:dyDescent="0.25">
      <c r="A521" s="17" t="s">
        <v>253</v>
      </c>
      <c r="B521" s="18" t="s">
        <v>255</v>
      </c>
      <c r="C521" s="17" t="s">
        <v>8</v>
      </c>
      <c r="D521" s="19" t="s">
        <v>333</v>
      </c>
      <c r="E521" s="9">
        <f>'№ 5-8 ведомственная'!F618</f>
        <v>1.3</v>
      </c>
      <c r="F521" s="9">
        <v>0</v>
      </c>
      <c r="G521" s="9">
        <v>0</v>
      </c>
      <c r="H521" s="79"/>
    </row>
    <row r="522" spans="1:8" s="30" customFormat="1" x14ac:dyDescent="0.25">
      <c r="A522" s="22" t="s">
        <v>142</v>
      </c>
      <c r="B522" s="50"/>
      <c r="C522" s="22"/>
      <c r="D522" s="23" t="s">
        <v>281</v>
      </c>
      <c r="E522" s="8">
        <f>E523+E529+E556</f>
        <v>19349.599999999999</v>
      </c>
      <c r="F522" s="8">
        <f>F523+F529+F556</f>
        <v>12739.5</v>
      </c>
      <c r="G522" s="8">
        <f>G523+G529+G556</f>
        <v>13870.4</v>
      </c>
      <c r="H522" s="88"/>
    </row>
    <row r="523" spans="1:8" outlineLevel="1" x14ac:dyDescent="0.25">
      <c r="A523" s="17" t="s">
        <v>143</v>
      </c>
      <c r="B523" s="18"/>
      <c r="C523" s="17"/>
      <c r="D523" s="19" t="s">
        <v>308</v>
      </c>
      <c r="E523" s="9">
        <f>E524</f>
        <v>1200</v>
      </c>
      <c r="F523" s="9">
        <f t="shared" ref="F523:G524" si="249">F524</f>
        <v>1300</v>
      </c>
      <c r="G523" s="9">
        <f t="shared" si="249"/>
        <v>1300</v>
      </c>
      <c r="H523" s="79"/>
    </row>
    <row r="524" spans="1:8" ht="51" outlineLevel="2" x14ac:dyDescent="0.25">
      <c r="A524" s="17" t="s">
        <v>143</v>
      </c>
      <c r="B524" s="18" t="s">
        <v>13</v>
      </c>
      <c r="C524" s="17"/>
      <c r="D524" s="19" t="s">
        <v>288</v>
      </c>
      <c r="E524" s="9">
        <f>E525</f>
        <v>1200</v>
      </c>
      <c r="F524" s="9">
        <f t="shared" si="249"/>
        <v>1300</v>
      </c>
      <c r="G524" s="9">
        <f t="shared" si="249"/>
        <v>1300</v>
      </c>
      <c r="H524" s="79"/>
    </row>
    <row r="525" spans="1:8" ht="25.5" outlineLevel="3" x14ac:dyDescent="0.25">
      <c r="A525" s="17" t="s">
        <v>143</v>
      </c>
      <c r="B525" s="18" t="s">
        <v>41</v>
      </c>
      <c r="C525" s="17"/>
      <c r="D525" s="19" t="s">
        <v>360</v>
      </c>
      <c r="E525" s="9">
        <f>E526</f>
        <v>1200</v>
      </c>
      <c r="F525" s="9">
        <f t="shared" ref="F525:G527" si="250">F526</f>
        <v>1300</v>
      </c>
      <c r="G525" s="9">
        <f t="shared" si="250"/>
        <v>1300</v>
      </c>
      <c r="H525" s="79"/>
    </row>
    <row r="526" spans="1:8" ht="38.25" outlineLevel="4" x14ac:dyDescent="0.25">
      <c r="A526" s="17" t="s">
        <v>143</v>
      </c>
      <c r="B526" s="18" t="s">
        <v>144</v>
      </c>
      <c r="C526" s="17"/>
      <c r="D526" s="19" t="s">
        <v>452</v>
      </c>
      <c r="E526" s="9">
        <f>E527</f>
        <v>1200</v>
      </c>
      <c r="F526" s="9">
        <f t="shared" si="250"/>
        <v>1300</v>
      </c>
      <c r="G526" s="9">
        <f t="shared" si="250"/>
        <v>1300</v>
      </c>
      <c r="H526" s="79"/>
    </row>
    <row r="527" spans="1:8" ht="25.5" outlineLevel="5" x14ac:dyDescent="0.25">
      <c r="A527" s="17" t="s">
        <v>143</v>
      </c>
      <c r="B527" s="18" t="s">
        <v>145</v>
      </c>
      <c r="C527" s="17"/>
      <c r="D527" s="19" t="s">
        <v>453</v>
      </c>
      <c r="E527" s="9">
        <f>E528</f>
        <v>1200</v>
      </c>
      <c r="F527" s="9">
        <f t="shared" si="250"/>
        <v>1300</v>
      </c>
      <c r="G527" s="9">
        <f t="shared" si="250"/>
        <v>1300</v>
      </c>
      <c r="H527" s="79"/>
    </row>
    <row r="528" spans="1:8" outlineLevel="6" x14ac:dyDescent="0.25">
      <c r="A528" s="17" t="s">
        <v>143</v>
      </c>
      <c r="B528" s="18" t="s">
        <v>145</v>
      </c>
      <c r="C528" s="17" t="s">
        <v>21</v>
      </c>
      <c r="D528" s="19" t="s">
        <v>343</v>
      </c>
      <c r="E528" s="9">
        <f>'№ 5-8 ведомственная'!F310</f>
        <v>1200</v>
      </c>
      <c r="F528" s="9">
        <f>'№ 5-8 ведомственная'!G310</f>
        <v>1300</v>
      </c>
      <c r="G528" s="9">
        <f>'№ 5-8 ведомственная'!H310</f>
        <v>1300</v>
      </c>
      <c r="H528" s="79"/>
    </row>
    <row r="529" spans="1:8" outlineLevel="1" x14ac:dyDescent="0.25">
      <c r="A529" s="17" t="s">
        <v>146</v>
      </c>
      <c r="B529" s="18"/>
      <c r="C529" s="17"/>
      <c r="D529" s="19" t="s">
        <v>309</v>
      </c>
      <c r="E529" s="9">
        <f>E530+E539+E544+E551</f>
        <v>2474.5</v>
      </c>
      <c r="F529" s="9">
        <f t="shared" ref="F529:G529" si="251">F530+F539+F544+F551</f>
        <v>2461</v>
      </c>
      <c r="G529" s="9">
        <f t="shared" si="251"/>
        <v>2461</v>
      </c>
      <c r="H529" s="79"/>
    </row>
    <row r="530" spans="1:8" ht="38.25" outlineLevel="2" x14ac:dyDescent="0.25">
      <c r="A530" s="17" t="s">
        <v>146</v>
      </c>
      <c r="B530" s="18" t="s">
        <v>177</v>
      </c>
      <c r="C530" s="17"/>
      <c r="D530" s="19" t="s">
        <v>317</v>
      </c>
      <c r="E530" s="9">
        <f>E531+E535</f>
        <v>1381.5</v>
      </c>
      <c r="F530" s="9">
        <f t="shared" ref="F530:G530" si="252">F531+F535</f>
        <v>1368</v>
      </c>
      <c r="G530" s="9">
        <f t="shared" si="252"/>
        <v>1368</v>
      </c>
      <c r="H530" s="79"/>
    </row>
    <row r="531" spans="1:8" ht="25.5" outlineLevel="3" x14ac:dyDescent="0.25">
      <c r="A531" s="17" t="s">
        <v>146</v>
      </c>
      <c r="B531" s="18" t="s">
        <v>178</v>
      </c>
      <c r="C531" s="17"/>
      <c r="D531" s="19" t="s">
        <v>472</v>
      </c>
      <c r="E531" s="9">
        <f>E532</f>
        <v>305</v>
      </c>
      <c r="F531" s="9">
        <f t="shared" ref="F531:G533" si="253">F532</f>
        <v>306</v>
      </c>
      <c r="G531" s="9">
        <f t="shared" si="253"/>
        <v>306</v>
      </c>
      <c r="H531" s="79"/>
    </row>
    <row r="532" spans="1:8" ht="25.5" outlineLevel="4" x14ac:dyDescent="0.25">
      <c r="A532" s="17" t="s">
        <v>146</v>
      </c>
      <c r="B532" s="18" t="s">
        <v>204</v>
      </c>
      <c r="C532" s="17"/>
      <c r="D532" s="19" t="s">
        <v>496</v>
      </c>
      <c r="E532" s="9">
        <f>E533</f>
        <v>305</v>
      </c>
      <c r="F532" s="9">
        <f t="shared" si="253"/>
        <v>306</v>
      </c>
      <c r="G532" s="9">
        <f t="shared" si="253"/>
        <v>306</v>
      </c>
      <c r="H532" s="79"/>
    </row>
    <row r="533" spans="1:8" ht="63.75" outlineLevel="5" x14ac:dyDescent="0.25">
      <c r="A533" s="17" t="s">
        <v>146</v>
      </c>
      <c r="B533" s="18" t="s">
        <v>216</v>
      </c>
      <c r="C533" s="17"/>
      <c r="D533" s="19" t="s">
        <v>506</v>
      </c>
      <c r="E533" s="9">
        <f>E534</f>
        <v>305</v>
      </c>
      <c r="F533" s="9">
        <f t="shared" si="253"/>
        <v>306</v>
      </c>
      <c r="G533" s="9">
        <f t="shared" si="253"/>
        <v>306</v>
      </c>
      <c r="H533" s="79"/>
    </row>
    <row r="534" spans="1:8" outlineLevel="6" x14ac:dyDescent="0.25">
      <c r="A534" s="17" t="s">
        <v>146</v>
      </c>
      <c r="B534" s="18" t="s">
        <v>216</v>
      </c>
      <c r="C534" s="17" t="s">
        <v>21</v>
      </c>
      <c r="D534" s="19" t="s">
        <v>343</v>
      </c>
      <c r="E534" s="9">
        <f>'№ 5-8 ведомственная'!F487</f>
        <v>305</v>
      </c>
      <c r="F534" s="9">
        <f>'№ 5-8 ведомственная'!G487</f>
        <v>306</v>
      </c>
      <c r="G534" s="9">
        <f>'№ 5-8 ведомственная'!H487</f>
        <v>306</v>
      </c>
      <c r="H534" s="79"/>
    </row>
    <row r="535" spans="1:8" ht="25.5" outlineLevel="3" x14ac:dyDescent="0.25">
      <c r="A535" s="17" t="s">
        <v>146</v>
      </c>
      <c r="B535" s="18" t="s">
        <v>185</v>
      </c>
      <c r="C535" s="17"/>
      <c r="D535" s="19" t="s">
        <v>478</v>
      </c>
      <c r="E535" s="9">
        <f>E536</f>
        <v>1076.5</v>
      </c>
      <c r="F535" s="9">
        <f t="shared" ref="F535:G537" si="254">F536</f>
        <v>1062</v>
      </c>
      <c r="G535" s="9">
        <f t="shared" si="254"/>
        <v>1062</v>
      </c>
      <c r="H535" s="79"/>
    </row>
    <row r="536" spans="1:8" ht="38.25" outlineLevel="4" x14ac:dyDescent="0.25">
      <c r="A536" s="17" t="s">
        <v>146</v>
      </c>
      <c r="B536" s="18" t="s">
        <v>186</v>
      </c>
      <c r="C536" s="17"/>
      <c r="D536" s="19" t="s">
        <v>479</v>
      </c>
      <c r="E536" s="9">
        <f>E537</f>
        <v>1076.5</v>
      </c>
      <c r="F536" s="9">
        <f t="shared" si="254"/>
        <v>1062</v>
      </c>
      <c r="G536" s="9">
        <f t="shared" si="254"/>
        <v>1062</v>
      </c>
      <c r="H536" s="79"/>
    </row>
    <row r="537" spans="1:8" ht="63.75" outlineLevel="5" x14ac:dyDescent="0.25">
      <c r="A537" s="17" t="s">
        <v>146</v>
      </c>
      <c r="B537" s="18" t="s">
        <v>217</v>
      </c>
      <c r="C537" s="17"/>
      <c r="D537" s="19" t="s">
        <v>506</v>
      </c>
      <c r="E537" s="9">
        <f>E538</f>
        <v>1076.5</v>
      </c>
      <c r="F537" s="9">
        <f t="shared" si="254"/>
        <v>1062</v>
      </c>
      <c r="G537" s="9">
        <f t="shared" si="254"/>
        <v>1062</v>
      </c>
      <c r="H537" s="79"/>
    </row>
    <row r="538" spans="1:8" outlineLevel="6" x14ac:dyDescent="0.25">
      <c r="A538" s="17" t="s">
        <v>146</v>
      </c>
      <c r="B538" s="18" t="s">
        <v>217</v>
      </c>
      <c r="C538" s="17" t="s">
        <v>21</v>
      </c>
      <c r="D538" s="19" t="s">
        <v>343</v>
      </c>
      <c r="E538" s="9">
        <f>'№ 5-8 ведомственная'!F491</f>
        <v>1076.5</v>
      </c>
      <c r="F538" s="9">
        <f>'№ 5-8 ведомственная'!G491</f>
        <v>1062</v>
      </c>
      <c r="G538" s="9">
        <f>'№ 5-8 ведомственная'!H491</f>
        <v>1062</v>
      </c>
      <c r="H538" s="79"/>
    </row>
    <row r="539" spans="1:8" ht="38.25" outlineLevel="2" x14ac:dyDescent="0.25">
      <c r="A539" s="17" t="s">
        <v>146</v>
      </c>
      <c r="B539" s="18" t="s">
        <v>147</v>
      </c>
      <c r="C539" s="17"/>
      <c r="D539" s="19" t="s">
        <v>310</v>
      </c>
      <c r="E539" s="9">
        <f>E540</f>
        <v>100</v>
      </c>
      <c r="F539" s="9">
        <f t="shared" ref="F539:G542" si="255">F540</f>
        <v>100</v>
      </c>
      <c r="G539" s="9">
        <f t="shared" si="255"/>
        <v>100</v>
      </c>
      <c r="H539" s="79"/>
    </row>
    <row r="540" spans="1:8" ht="25.5" outlineLevel="3" x14ac:dyDescent="0.25">
      <c r="A540" s="17" t="s">
        <v>146</v>
      </c>
      <c r="B540" s="18" t="s">
        <v>148</v>
      </c>
      <c r="C540" s="17"/>
      <c r="D540" s="19" t="s">
        <v>454</v>
      </c>
      <c r="E540" s="9">
        <f>E541</f>
        <v>100</v>
      </c>
      <c r="F540" s="9">
        <f t="shared" si="255"/>
        <v>100</v>
      </c>
      <c r="G540" s="9">
        <f t="shared" si="255"/>
        <v>100</v>
      </c>
      <c r="H540" s="79"/>
    </row>
    <row r="541" spans="1:8" ht="25.5" outlineLevel="4" x14ac:dyDescent="0.25">
      <c r="A541" s="17" t="s">
        <v>146</v>
      </c>
      <c r="B541" s="18" t="s">
        <v>149</v>
      </c>
      <c r="C541" s="17"/>
      <c r="D541" s="19" t="s">
        <v>455</v>
      </c>
      <c r="E541" s="9">
        <f>E542</f>
        <v>100</v>
      </c>
      <c r="F541" s="9">
        <f t="shared" si="255"/>
        <v>100</v>
      </c>
      <c r="G541" s="9">
        <f t="shared" si="255"/>
        <v>100</v>
      </c>
      <c r="H541" s="79"/>
    </row>
    <row r="542" spans="1:8" ht="38.25" outlineLevel="5" x14ac:dyDescent="0.25">
      <c r="A542" s="17" t="s">
        <v>146</v>
      </c>
      <c r="B542" s="18" t="s">
        <v>150</v>
      </c>
      <c r="C542" s="17"/>
      <c r="D542" s="19" t="s">
        <v>456</v>
      </c>
      <c r="E542" s="9">
        <f>E543</f>
        <v>100</v>
      </c>
      <c r="F542" s="9">
        <f t="shared" si="255"/>
        <v>100</v>
      </c>
      <c r="G542" s="9">
        <f t="shared" si="255"/>
        <v>100</v>
      </c>
      <c r="H542" s="79"/>
    </row>
    <row r="543" spans="1:8" outlineLevel="6" x14ac:dyDescent="0.25">
      <c r="A543" s="17" t="s">
        <v>146</v>
      </c>
      <c r="B543" s="18" t="s">
        <v>150</v>
      </c>
      <c r="C543" s="17" t="s">
        <v>21</v>
      </c>
      <c r="D543" s="19" t="s">
        <v>343</v>
      </c>
      <c r="E543" s="9">
        <f>'№ 5-8 ведомственная'!F316</f>
        <v>100</v>
      </c>
      <c r="F543" s="9">
        <f>'№ 5-8 ведомственная'!G316</f>
        <v>100</v>
      </c>
      <c r="G543" s="9">
        <f>'№ 5-8 ведомственная'!H316</f>
        <v>100</v>
      </c>
      <c r="H543" s="79"/>
    </row>
    <row r="544" spans="1:8" ht="51" outlineLevel="2" x14ac:dyDescent="0.25">
      <c r="A544" s="17" t="s">
        <v>146</v>
      </c>
      <c r="B544" s="18" t="s">
        <v>13</v>
      </c>
      <c r="C544" s="17"/>
      <c r="D544" s="19" t="s">
        <v>288</v>
      </c>
      <c r="E544" s="9">
        <f>E545</f>
        <v>693</v>
      </c>
      <c r="F544" s="9">
        <f t="shared" ref="F544:G545" si="256">F545</f>
        <v>693</v>
      </c>
      <c r="G544" s="9">
        <f t="shared" si="256"/>
        <v>693</v>
      </c>
      <c r="H544" s="79"/>
    </row>
    <row r="545" spans="1:8" ht="25.5" outlineLevel="3" x14ac:dyDescent="0.25">
      <c r="A545" s="17" t="s">
        <v>146</v>
      </c>
      <c r="B545" s="18" t="s">
        <v>41</v>
      </c>
      <c r="C545" s="17"/>
      <c r="D545" s="19" t="s">
        <v>360</v>
      </c>
      <c r="E545" s="9">
        <f>E546</f>
        <v>693</v>
      </c>
      <c r="F545" s="9">
        <f t="shared" si="256"/>
        <v>693</v>
      </c>
      <c r="G545" s="9">
        <f t="shared" si="256"/>
        <v>693</v>
      </c>
      <c r="H545" s="79"/>
    </row>
    <row r="546" spans="1:8" ht="38.25" outlineLevel="4" x14ac:dyDescent="0.25">
      <c r="A546" s="17" t="s">
        <v>146</v>
      </c>
      <c r="B546" s="18" t="s">
        <v>144</v>
      </c>
      <c r="C546" s="17"/>
      <c r="D546" s="19" t="s">
        <v>452</v>
      </c>
      <c r="E546" s="9">
        <f>E547+E549</f>
        <v>693</v>
      </c>
      <c r="F546" s="9">
        <f t="shared" ref="F546:G546" si="257">F547+F549</f>
        <v>693</v>
      </c>
      <c r="G546" s="9">
        <f t="shared" si="257"/>
        <v>693</v>
      </c>
      <c r="H546" s="79"/>
    </row>
    <row r="547" spans="1:8" ht="25.5" outlineLevel="5" x14ac:dyDescent="0.25">
      <c r="A547" s="17" t="s">
        <v>146</v>
      </c>
      <c r="B547" s="18" t="s">
        <v>151</v>
      </c>
      <c r="C547" s="17"/>
      <c r="D547" s="19" t="s">
        <v>457</v>
      </c>
      <c r="E547" s="9">
        <f>E548</f>
        <v>205</v>
      </c>
      <c r="F547" s="9">
        <f t="shared" ref="F547:G547" si="258">F548</f>
        <v>205</v>
      </c>
      <c r="G547" s="9">
        <f t="shared" si="258"/>
        <v>205</v>
      </c>
      <c r="H547" s="79"/>
    </row>
    <row r="548" spans="1:8" outlineLevel="6" x14ac:dyDescent="0.25">
      <c r="A548" s="17" t="s">
        <v>146</v>
      </c>
      <c r="B548" s="18" t="s">
        <v>151</v>
      </c>
      <c r="C548" s="17" t="s">
        <v>21</v>
      </c>
      <c r="D548" s="19" t="s">
        <v>343</v>
      </c>
      <c r="E548" s="9">
        <f>'№ 5-8 ведомственная'!F321</f>
        <v>205</v>
      </c>
      <c r="F548" s="9">
        <f>'№ 5-8 ведомственная'!G321</f>
        <v>205</v>
      </c>
      <c r="G548" s="9">
        <f>'№ 5-8 ведомственная'!H321</f>
        <v>205</v>
      </c>
      <c r="H548" s="79"/>
    </row>
    <row r="549" spans="1:8" ht="25.5" outlineLevel="5" x14ac:dyDescent="0.25">
      <c r="A549" s="17" t="s">
        <v>146</v>
      </c>
      <c r="B549" s="18" t="s">
        <v>152</v>
      </c>
      <c r="C549" s="17"/>
      <c r="D549" s="19" t="s">
        <v>564</v>
      </c>
      <c r="E549" s="9">
        <f>E550</f>
        <v>488</v>
      </c>
      <c r="F549" s="9">
        <f t="shared" ref="F549:G549" si="259">F550</f>
        <v>488</v>
      </c>
      <c r="G549" s="9">
        <f t="shared" si="259"/>
        <v>488</v>
      </c>
      <c r="H549" s="79"/>
    </row>
    <row r="550" spans="1:8" outlineLevel="6" x14ac:dyDescent="0.25">
      <c r="A550" s="17" t="s">
        <v>146</v>
      </c>
      <c r="B550" s="18" t="s">
        <v>152</v>
      </c>
      <c r="C550" s="17" t="s">
        <v>21</v>
      </c>
      <c r="D550" s="19" t="s">
        <v>343</v>
      </c>
      <c r="E550" s="9">
        <f>'№ 5-8 ведомственная'!F323</f>
        <v>488</v>
      </c>
      <c r="F550" s="9">
        <f>'№ 5-8 ведомственная'!G323</f>
        <v>488</v>
      </c>
      <c r="G550" s="9">
        <f>'№ 5-8 ведомственная'!H323</f>
        <v>488</v>
      </c>
      <c r="H550" s="79"/>
    </row>
    <row r="551" spans="1:8" ht="38.25" outlineLevel="2" x14ac:dyDescent="0.25">
      <c r="A551" s="17" t="s">
        <v>146</v>
      </c>
      <c r="B551" s="18" t="s">
        <v>153</v>
      </c>
      <c r="C551" s="17"/>
      <c r="D551" s="19" t="s">
        <v>311</v>
      </c>
      <c r="E551" s="9">
        <f>E552</f>
        <v>300</v>
      </c>
      <c r="F551" s="9">
        <f t="shared" ref="F551:G551" si="260">F552</f>
        <v>300</v>
      </c>
      <c r="G551" s="9">
        <f t="shared" si="260"/>
        <v>300</v>
      </c>
      <c r="H551" s="79"/>
    </row>
    <row r="552" spans="1:8" ht="38.25" outlineLevel="3" x14ac:dyDescent="0.25">
      <c r="A552" s="17" t="s">
        <v>146</v>
      </c>
      <c r="B552" s="18" t="s">
        <v>154</v>
      </c>
      <c r="C552" s="17"/>
      <c r="D552" s="19" t="s">
        <v>458</v>
      </c>
      <c r="E552" s="9">
        <f>E553</f>
        <v>300</v>
      </c>
      <c r="F552" s="9">
        <f t="shared" ref="F552:G554" si="261">F553</f>
        <v>300</v>
      </c>
      <c r="G552" s="9">
        <f t="shared" si="261"/>
        <v>300</v>
      </c>
      <c r="H552" s="79"/>
    </row>
    <row r="553" spans="1:8" ht="38.25" outlineLevel="4" x14ac:dyDescent="0.25">
      <c r="A553" s="17" t="s">
        <v>146</v>
      </c>
      <c r="B553" s="18" t="s">
        <v>155</v>
      </c>
      <c r="C553" s="17"/>
      <c r="D553" s="19" t="s">
        <v>459</v>
      </c>
      <c r="E553" s="9">
        <f>E554</f>
        <v>300</v>
      </c>
      <c r="F553" s="9">
        <f t="shared" si="261"/>
        <v>300</v>
      </c>
      <c r="G553" s="9">
        <f t="shared" si="261"/>
        <v>300</v>
      </c>
      <c r="H553" s="79"/>
    </row>
    <row r="554" spans="1:8" ht="38.25" outlineLevel="5" x14ac:dyDescent="0.25">
      <c r="A554" s="17" t="s">
        <v>146</v>
      </c>
      <c r="B554" s="18" t="s">
        <v>156</v>
      </c>
      <c r="C554" s="17"/>
      <c r="D554" s="19" t="s">
        <v>460</v>
      </c>
      <c r="E554" s="9">
        <f>E555</f>
        <v>300</v>
      </c>
      <c r="F554" s="9">
        <f t="shared" si="261"/>
        <v>300</v>
      </c>
      <c r="G554" s="9">
        <f t="shared" si="261"/>
        <v>300</v>
      </c>
      <c r="H554" s="79"/>
    </row>
    <row r="555" spans="1:8" outlineLevel="6" x14ac:dyDescent="0.25">
      <c r="A555" s="17" t="s">
        <v>146</v>
      </c>
      <c r="B555" s="18" t="s">
        <v>156</v>
      </c>
      <c r="C555" s="17" t="s">
        <v>21</v>
      </c>
      <c r="D555" s="19" t="s">
        <v>343</v>
      </c>
      <c r="E555" s="9">
        <f>'№ 5-8 ведомственная'!F328</f>
        <v>300</v>
      </c>
      <c r="F555" s="9">
        <f>'№ 5-8 ведомственная'!G328</f>
        <v>300</v>
      </c>
      <c r="G555" s="9">
        <f>'№ 5-8 ведомственная'!H328</f>
        <v>300</v>
      </c>
      <c r="H555" s="79"/>
    </row>
    <row r="556" spans="1:8" outlineLevel="1" x14ac:dyDescent="0.25">
      <c r="A556" s="17" t="s">
        <v>160</v>
      </c>
      <c r="B556" s="18"/>
      <c r="C556" s="17"/>
      <c r="D556" s="19" t="s">
        <v>312</v>
      </c>
      <c r="E556" s="9">
        <f>E557+E563+E575</f>
        <v>15675.1</v>
      </c>
      <c r="F556" s="9">
        <f>F557+F563+F575</f>
        <v>8978.5</v>
      </c>
      <c r="G556" s="9">
        <f>G557+G563+G575</f>
        <v>10109.4</v>
      </c>
      <c r="H556" s="79"/>
    </row>
    <row r="557" spans="1:8" ht="38.25" outlineLevel="2" x14ac:dyDescent="0.25">
      <c r="A557" s="17" t="s">
        <v>160</v>
      </c>
      <c r="B557" s="18" t="s">
        <v>177</v>
      </c>
      <c r="C557" s="17"/>
      <c r="D557" s="19" t="s">
        <v>317</v>
      </c>
      <c r="E557" s="9">
        <f>E558</f>
        <v>4980.8</v>
      </c>
      <c r="F557" s="9">
        <f t="shared" ref="F557:G559" si="262">F558</f>
        <v>4980.8</v>
      </c>
      <c r="G557" s="9">
        <f t="shared" si="262"/>
        <v>4980.8</v>
      </c>
      <c r="H557" s="79"/>
    </row>
    <row r="558" spans="1:8" ht="25.5" outlineLevel="3" x14ac:dyDescent="0.25">
      <c r="A558" s="17" t="s">
        <v>160</v>
      </c>
      <c r="B558" s="18" t="s">
        <v>178</v>
      </c>
      <c r="C558" s="17"/>
      <c r="D558" s="19" t="s">
        <v>472</v>
      </c>
      <c r="E558" s="9">
        <f>E559</f>
        <v>4980.8</v>
      </c>
      <c r="F558" s="9">
        <f t="shared" si="262"/>
        <v>4980.8</v>
      </c>
      <c r="G558" s="9">
        <f t="shared" si="262"/>
        <v>4980.8</v>
      </c>
      <c r="H558" s="79"/>
    </row>
    <row r="559" spans="1:8" ht="25.5" outlineLevel="4" x14ac:dyDescent="0.25">
      <c r="A559" s="17" t="s">
        <v>160</v>
      </c>
      <c r="B559" s="18" t="s">
        <v>179</v>
      </c>
      <c r="C559" s="17"/>
      <c r="D559" s="19" t="s">
        <v>473</v>
      </c>
      <c r="E559" s="9">
        <f>E560</f>
        <v>4980.8</v>
      </c>
      <c r="F559" s="9">
        <f t="shared" si="262"/>
        <v>4980.8</v>
      </c>
      <c r="G559" s="9">
        <f t="shared" si="262"/>
        <v>4980.8</v>
      </c>
      <c r="H559" s="79"/>
    </row>
    <row r="560" spans="1:8" ht="51" outlineLevel="5" x14ac:dyDescent="0.25">
      <c r="A560" s="17" t="s">
        <v>160</v>
      </c>
      <c r="B560" s="18" t="s">
        <v>218</v>
      </c>
      <c r="C560" s="17"/>
      <c r="D560" s="19" t="s">
        <v>507</v>
      </c>
      <c r="E560" s="9">
        <f>E561+E562</f>
        <v>4980.8</v>
      </c>
      <c r="F560" s="9">
        <f t="shared" ref="F560:G560" si="263">F561+F562</f>
        <v>4980.8</v>
      </c>
      <c r="G560" s="9">
        <f t="shared" si="263"/>
        <v>4980.8</v>
      </c>
      <c r="H560" s="79"/>
    </row>
    <row r="561" spans="1:8" ht="25.5" outlineLevel="6" x14ac:dyDescent="0.25">
      <c r="A561" s="17" t="s">
        <v>160</v>
      </c>
      <c r="B561" s="18" t="s">
        <v>218</v>
      </c>
      <c r="C561" s="17" t="s">
        <v>7</v>
      </c>
      <c r="D561" s="19" t="s">
        <v>332</v>
      </c>
      <c r="E561" s="9">
        <f>'№ 5-8 ведомственная'!F497</f>
        <v>124.5</v>
      </c>
      <c r="F561" s="9">
        <f>'№ 5-8 ведомственная'!G497</f>
        <v>124.5</v>
      </c>
      <c r="G561" s="9">
        <f>'№ 5-8 ведомственная'!H497</f>
        <v>124.5</v>
      </c>
      <c r="H561" s="79"/>
    </row>
    <row r="562" spans="1:8" outlineLevel="6" x14ac:dyDescent="0.25">
      <c r="A562" s="17" t="s">
        <v>160</v>
      </c>
      <c r="B562" s="18" t="s">
        <v>218</v>
      </c>
      <c r="C562" s="17" t="s">
        <v>21</v>
      </c>
      <c r="D562" s="19" t="s">
        <v>343</v>
      </c>
      <c r="E562" s="9">
        <f>'№ 5-8 ведомственная'!F498</f>
        <v>4856.3</v>
      </c>
      <c r="F562" s="9">
        <f>'№ 5-8 ведомственная'!G498</f>
        <v>4856.3</v>
      </c>
      <c r="G562" s="9">
        <f>'№ 5-8 ведомственная'!H498</f>
        <v>4856.3</v>
      </c>
      <c r="H562" s="79"/>
    </row>
    <row r="563" spans="1:8" ht="38.25" outlineLevel="2" x14ac:dyDescent="0.25">
      <c r="A563" s="17" t="s">
        <v>160</v>
      </c>
      <c r="B563" s="18" t="s">
        <v>161</v>
      </c>
      <c r="C563" s="17"/>
      <c r="D563" s="19" t="s">
        <v>313</v>
      </c>
      <c r="E563" s="9">
        <f>E564</f>
        <v>7670.3</v>
      </c>
      <c r="F563" s="9">
        <f t="shared" ref="F563:G566" si="264">F564</f>
        <v>3392.9</v>
      </c>
      <c r="G563" s="9">
        <f t="shared" si="264"/>
        <v>4523.8</v>
      </c>
      <c r="H563" s="79"/>
    </row>
    <row r="564" spans="1:8" ht="25.5" outlineLevel="3" x14ac:dyDescent="0.25">
      <c r="A564" s="17" t="s">
        <v>160</v>
      </c>
      <c r="B564" s="18" t="s">
        <v>162</v>
      </c>
      <c r="C564" s="17"/>
      <c r="D564" s="19" t="s">
        <v>621</v>
      </c>
      <c r="E564" s="9">
        <f>E565+E570</f>
        <v>7670.3</v>
      </c>
      <c r="F564" s="9">
        <f>F565+F573</f>
        <v>3392.9</v>
      </c>
      <c r="G564" s="9">
        <f>G565+G573</f>
        <v>4523.8</v>
      </c>
      <c r="H564" s="79"/>
    </row>
    <row r="565" spans="1:8" ht="76.5" outlineLevel="4" x14ac:dyDescent="0.25">
      <c r="A565" s="17" t="s">
        <v>160</v>
      </c>
      <c r="B565" s="18" t="s">
        <v>163</v>
      </c>
      <c r="C565" s="17"/>
      <c r="D565" s="19" t="s">
        <v>465</v>
      </c>
      <c r="E565" s="9">
        <f>E566+E568</f>
        <v>3355.8</v>
      </c>
      <c r="F565" s="9">
        <f t="shared" ref="F565:G565" si="265">F566+F568</f>
        <v>3392.9</v>
      </c>
      <c r="G565" s="9">
        <f t="shared" si="265"/>
        <v>4523.8</v>
      </c>
      <c r="H565" s="79"/>
    </row>
    <row r="566" spans="1:8" ht="51" outlineLevel="5" x14ac:dyDescent="0.25">
      <c r="A566" s="17" t="s">
        <v>160</v>
      </c>
      <c r="B566" s="18" t="s">
        <v>164</v>
      </c>
      <c r="C566" s="17"/>
      <c r="D566" s="19" t="s">
        <v>466</v>
      </c>
      <c r="E566" s="9">
        <f>E567</f>
        <v>3355.8</v>
      </c>
      <c r="F566" s="9">
        <f t="shared" si="264"/>
        <v>1131</v>
      </c>
      <c r="G566" s="9">
        <f t="shared" si="264"/>
        <v>2261.9</v>
      </c>
      <c r="H566" s="79"/>
    </row>
    <row r="567" spans="1:8" ht="25.5" outlineLevel="6" x14ac:dyDescent="0.25">
      <c r="A567" s="17" t="s">
        <v>160</v>
      </c>
      <c r="B567" s="18" t="s">
        <v>164</v>
      </c>
      <c r="C567" s="17" t="s">
        <v>111</v>
      </c>
      <c r="D567" s="19" t="s">
        <v>424</v>
      </c>
      <c r="E567" s="9">
        <f>'№ 5-8 ведомственная'!F334</f>
        <v>3355.8</v>
      </c>
      <c r="F567" s="9">
        <f>'№ 5-8 ведомственная'!G334</f>
        <v>1131</v>
      </c>
      <c r="G567" s="9">
        <f>'№ 5-8 ведомственная'!H334</f>
        <v>2261.9</v>
      </c>
      <c r="H567" s="79"/>
    </row>
    <row r="568" spans="1:8" ht="51" outlineLevel="6" x14ac:dyDescent="0.25">
      <c r="A568" s="17" t="s">
        <v>160</v>
      </c>
      <c r="B568" s="18" t="s">
        <v>632</v>
      </c>
      <c r="C568" s="17"/>
      <c r="D568" s="19" t="s">
        <v>466</v>
      </c>
      <c r="E568" s="9">
        <f>E569</f>
        <v>0</v>
      </c>
      <c r="F568" s="9">
        <f t="shared" ref="F568:G568" si="266">F569</f>
        <v>2261.9</v>
      </c>
      <c r="G568" s="9">
        <f t="shared" si="266"/>
        <v>2261.9</v>
      </c>
      <c r="H568" s="79"/>
    </row>
    <row r="569" spans="1:8" ht="25.5" outlineLevel="6" x14ac:dyDescent="0.25">
      <c r="A569" s="17" t="s">
        <v>160</v>
      </c>
      <c r="B569" s="18" t="s">
        <v>632</v>
      </c>
      <c r="C569" s="17" t="s">
        <v>111</v>
      </c>
      <c r="D569" s="19" t="s">
        <v>424</v>
      </c>
      <c r="E569" s="9">
        <f>'№ 5-8 ведомственная'!F336</f>
        <v>0</v>
      </c>
      <c r="F569" s="9">
        <f>'№ 5-8 ведомственная'!G336</f>
        <v>2261.9</v>
      </c>
      <c r="G569" s="9">
        <f>'№ 5-8 ведомственная'!H336</f>
        <v>2261.9</v>
      </c>
      <c r="H569" s="79"/>
    </row>
    <row r="570" spans="1:8" ht="25.5" outlineLevel="6" x14ac:dyDescent="0.25">
      <c r="A570" s="17" t="s">
        <v>160</v>
      </c>
      <c r="B570" s="18" t="s">
        <v>592</v>
      </c>
      <c r="C570" s="17"/>
      <c r="D570" s="19" t="s">
        <v>593</v>
      </c>
      <c r="E570" s="9">
        <f>E573+E571</f>
        <v>4314.5</v>
      </c>
      <c r="F570" s="9">
        <f t="shared" ref="F570:G570" si="267">F573+F571</f>
        <v>0</v>
      </c>
      <c r="G570" s="9">
        <f t="shared" si="267"/>
        <v>0</v>
      </c>
      <c r="H570" s="79"/>
    </row>
    <row r="571" spans="1:8" ht="38.25" outlineLevel="6" x14ac:dyDescent="0.25">
      <c r="A571" s="18" t="s">
        <v>160</v>
      </c>
      <c r="B571" s="18" t="s">
        <v>771</v>
      </c>
      <c r="C571" s="17"/>
      <c r="D571" s="19" t="s">
        <v>772</v>
      </c>
      <c r="E571" s="9">
        <f>E572</f>
        <v>3451.6</v>
      </c>
      <c r="F571" s="9">
        <f t="shared" ref="F571:G571" si="268">F572</f>
        <v>0</v>
      </c>
      <c r="G571" s="9">
        <f t="shared" si="268"/>
        <v>0</v>
      </c>
      <c r="H571" s="79"/>
    </row>
    <row r="572" spans="1:8" ht="25.5" outlineLevel="6" x14ac:dyDescent="0.25">
      <c r="A572" s="18" t="s">
        <v>160</v>
      </c>
      <c r="B572" s="18" t="s">
        <v>771</v>
      </c>
      <c r="C572" s="17">
        <v>400</v>
      </c>
      <c r="D572" s="19" t="s">
        <v>424</v>
      </c>
      <c r="E572" s="9">
        <f>'№ 5-8 ведомственная'!F339</f>
        <v>3451.6</v>
      </c>
      <c r="F572" s="9">
        <f>'№ 5-8 ведомственная'!G339</f>
        <v>0</v>
      </c>
      <c r="G572" s="9">
        <f>'№ 5-8 ведомственная'!H339</f>
        <v>0</v>
      </c>
      <c r="H572" s="79"/>
    </row>
    <row r="573" spans="1:8" ht="30.75" customHeight="1" outlineLevel="6" x14ac:dyDescent="0.25">
      <c r="A573" s="17" t="s">
        <v>160</v>
      </c>
      <c r="B573" s="18" t="s">
        <v>594</v>
      </c>
      <c r="C573" s="17"/>
      <c r="D573" s="19" t="s">
        <v>661</v>
      </c>
      <c r="E573" s="9">
        <f>E574</f>
        <v>862.9</v>
      </c>
      <c r="F573" s="9">
        <f t="shared" ref="F573:G573" si="269">F574</f>
        <v>0</v>
      </c>
      <c r="G573" s="9">
        <f t="shared" si="269"/>
        <v>0</v>
      </c>
      <c r="H573" s="79"/>
    </row>
    <row r="574" spans="1:8" ht="25.5" outlineLevel="6" x14ac:dyDescent="0.25">
      <c r="A574" s="17" t="s">
        <v>160</v>
      </c>
      <c r="B574" s="18" t="s">
        <v>594</v>
      </c>
      <c r="C574" s="17" t="s">
        <v>111</v>
      </c>
      <c r="D574" s="19" t="s">
        <v>424</v>
      </c>
      <c r="E574" s="9">
        <f>'№ 5-8 ведомственная'!F341</f>
        <v>862.9</v>
      </c>
      <c r="F574" s="9">
        <f>'№ 5-8 ведомственная'!G341</f>
        <v>0</v>
      </c>
      <c r="G574" s="9">
        <f>'№ 5-8 ведомственная'!H341</f>
        <v>0</v>
      </c>
      <c r="H574" s="79"/>
    </row>
    <row r="575" spans="1:8" ht="38.25" outlineLevel="6" x14ac:dyDescent="0.25">
      <c r="A575" s="17" t="s">
        <v>160</v>
      </c>
      <c r="B575" s="18" t="s">
        <v>153</v>
      </c>
      <c r="C575" s="17"/>
      <c r="D575" s="19" t="s">
        <v>311</v>
      </c>
      <c r="E575" s="9">
        <f>E576</f>
        <v>3023.9999999999995</v>
      </c>
      <c r="F575" s="9">
        <f t="shared" ref="F575:G575" si="270">F576</f>
        <v>604.80000000000018</v>
      </c>
      <c r="G575" s="9">
        <f t="shared" si="270"/>
        <v>604.79999999999995</v>
      </c>
      <c r="H575" s="79"/>
    </row>
    <row r="576" spans="1:8" ht="25.5" outlineLevel="6" x14ac:dyDescent="0.25">
      <c r="A576" s="17" t="s">
        <v>160</v>
      </c>
      <c r="B576" s="18" t="s">
        <v>157</v>
      </c>
      <c r="C576" s="17"/>
      <c r="D576" s="19" t="s">
        <v>461</v>
      </c>
      <c r="E576" s="9">
        <f>E577</f>
        <v>3023.9999999999995</v>
      </c>
      <c r="F576" s="9">
        <f t="shared" ref="F576:G576" si="271">F577</f>
        <v>604.80000000000018</v>
      </c>
      <c r="G576" s="9">
        <f t="shared" si="271"/>
        <v>604.79999999999995</v>
      </c>
      <c r="H576" s="79"/>
    </row>
    <row r="577" spans="1:8" ht="25.5" outlineLevel="6" x14ac:dyDescent="0.25">
      <c r="A577" s="17" t="s">
        <v>160</v>
      </c>
      <c r="B577" s="18" t="s">
        <v>158</v>
      </c>
      <c r="C577" s="17"/>
      <c r="D577" s="19" t="s">
        <v>462</v>
      </c>
      <c r="E577" s="9">
        <f>E578</f>
        <v>3023.9999999999995</v>
      </c>
      <c r="F577" s="9">
        <f t="shared" ref="F577:G577" si="272">F578</f>
        <v>604.80000000000018</v>
      </c>
      <c r="G577" s="9">
        <f t="shared" si="272"/>
        <v>604.79999999999995</v>
      </c>
      <c r="H577" s="79"/>
    </row>
    <row r="578" spans="1:8" ht="38.25" outlineLevel="6" x14ac:dyDescent="0.25">
      <c r="A578" s="17" t="s">
        <v>160</v>
      </c>
      <c r="B578" s="18" t="s">
        <v>159</v>
      </c>
      <c r="C578" s="17"/>
      <c r="D578" s="19" t="s">
        <v>463</v>
      </c>
      <c r="E578" s="9">
        <f>E579</f>
        <v>3023.9999999999995</v>
      </c>
      <c r="F578" s="9">
        <f t="shared" ref="F578:G578" si="273">F579</f>
        <v>604.80000000000018</v>
      </c>
      <c r="G578" s="9">
        <f t="shared" si="273"/>
        <v>604.79999999999995</v>
      </c>
      <c r="H578" s="79"/>
    </row>
    <row r="579" spans="1:8" outlineLevel="6" x14ac:dyDescent="0.25">
      <c r="A579" s="17" t="s">
        <v>160</v>
      </c>
      <c r="B579" s="18" t="s">
        <v>159</v>
      </c>
      <c r="C579" s="17" t="s">
        <v>21</v>
      </c>
      <c r="D579" s="19" t="s">
        <v>343</v>
      </c>
      <c r="E579" s="9">
        <f>'№ 5-8 ведомственная'!F346</f>
        <v>3023.9999999999995</v>
      </c>
      <c r="F579" s="9">
        <f>'№ 5-8 ведомственная'!G346</f>
        <v>604.80000000000018</v>
      </c>
      <c r="G579" s="9">
        <f>'№ 5-8 ведомственная'!H346</f>
        <v>604.79999999999995</v>
      </c>
      <c r="H579" s="79"/>
    </row>
    <row r="580" spans="1:8" s="30" customFormat="1" x14ac:dyDescent="0.25">
      <c r="A580" s="22" t="s">
        <v>219</v>
      </c>
      <c r="B580" s="50"/>
      <c r="C580" s="22"/>
      <c r="D580" s="23" t="s">
        <v>284</v>
      </c>
      <c r="E580" s="8">
        <f>E591+E620+E581</f>
        <v>9145.1</v>
      </c>
      <c r="F580" s="8">
        <f>F591+F620+F581</f>
        <v>5454.9</v>
      </c>
      <c r="G580" s="8">
        <f>G591+G620+G581</f>
        <v>4754.8999999999996</v>
      </c>
      <c r="H580" s="88"/>
    </row>
    <row r="581" spans="1:8" s="30" customFormat="1" x14ac:dyDescent="0.25">
      <c r="A581" s="18" t="s">
        <v>742</v>
      </c>
      <c r="B581" s="18"/>
      <c r="C581" s="17"/>
      <c r="D581" s="19" t="s">
        <v>744</v>
      </c>
      <c r="E581" s="9">
        <f>E582</f>
        <v>1733</v>
      </c>
      <c r="F581" s="9">
        <f t="shared" ref="F581:G581" si="274">F582</f>
        <v>593.20000000000005</v>
      </c>
      <c r="G581" s="9">
        <f t="shared" si="274"/>
        <v>0</v>
      </c>
      <c r="H581" s="88"/>
    </row>
    <row r="582" spans="1:8" s="30" customFormat="1" ht="38.25" x14ac:dyDescent="0.25">
      <c r="A582" s="18" t="s">
        <v>742</v>
      </c>
      <c r="B582" s="18" t="s">
        <v>257</v>
      </c>
      <c r="C582" s="17"/>
      <c r="D582" s="19" t="s">
        <v>328</v>
      </c>
      <c r="E582" s="9">
        <f>E583</f>
        <v>1733</v>
      </c>
      <c r="F582" s="9">
        <f t="shared" ref="F582:G582" si="275">F583</f>
        <v>593.20000000000005</v>
      </c>
      <c r="G582" s="9">
        <f t="shared" si="275"/>
        <v>0</v>
      </c>
      <c r="H582" s="88"/>
    </row>
    <row r="583" spans="1:8" s="30" customFormat="1" ht="25.5" x14ac:dyDescent="0.25">
      <c r="A583" s="18" t="s">
        <v>742</v>
      </c>
      <c r="B583" s="18" t="s">
        <v>258</v>
      </c>
      <c r="C583" s="17"/>
      <c r="D583" s="19" t="s">
        <v>538</v>
      </c>
      <c r="E583" s="9">
        <f>E584</f>
        <v>1733</v>
      </c>
      <c r="F583" s="9">
        <f t="shared" ref="F583:G583" si="276">F584</f>
        <v>593.20000000000005</v>
      </c>
      <c r="G583" s="9">
        <f t="shared" si="276"/>
        <v>0</v>
      </c>
      <c r="H583" s="88"/>
    </row>
    <row r="584" spans="1:8" s="30" customFormat="1" ht="25.5" x14ac:dyDescent="0.25">
      <c r="A584" s="18" t="s">
        <v>742</v>
      </c>
      <c r="B584" s="18" t="s">
        <v>743</v>
      </c>
      <c r="C584" s="17"/>
      <c r="D584" s="19" t="s">
        <v>745</v>
      </c>
      <c r="E584" s="9">
        <f>E585+E589+E587</f>
        <v>1733</v>
      </c>
      <c r="F584" s="9">
        <f t="shared" ref="F584:G584" si="277">F585+F589+F587</f>
        <v>593.20000000000005</v>
      </c>
      <c r="G584" s="9">
        <f t="shared" si="277"/>
        <v>0</v>
      </c>
      <c r="H584" s="88"/>
    </row>
    <row r="585" spans="1:8" s="30" customFormat="1" ht="51" x14ac:dyDescent="0.25">
      <c r="A585" s="18" t="s">
        <v>742</v>
      </c>
      <c r="B585" s="18" t="s">
        <v>812</v>
      </c>
      <c r="C585" s="17"/>
      <c r="D585" s="19" t="s">
        <v>792</v>
      </c>
      <c r="E585" s="9">
        <f>E586</f>
        <v>1500</v>
      </c>
      <c r="F585" s="9">
        <f t="shared" ref="F585:G585" si="278">F586</f>
        <v>0</v>
      </c>
      <c r="G585" s="9">
        <f t="shared" si="278"/>
        <v>0</v>
      </c>
      <c r="H585" s="88"/>
    </row>
    <row r="586" spans="1:8" s="30" customFormat="1" ht="25.5" x14ac:dyDescent="0.25">
      <c r="A586" s="18" t="s">
        <v>742</v>
      </c>
      <c r="B586" s="18" t="s">
        <v>812</v>
      </c>
      <c r="C586" s="17">
        <v>200</v>
      </c>
      <c r="D586" s="19" t="s">
        <v>332</v>
      </c>
      <c r="E586" s="9">
        <f>'№ 5-8 ведомственная'!F625</f>
        <v>1500</v>
      </c>
      <c r="F586" s="9">
        <f>'№ 5-8 ведомственная'!G625</f>
        <v>0</v>
      </c>
      <c r="G586" s="9">
        <f>'№ 5-8 ведомственная'!H625</f>
        <v>0</v>
      </c>
      <c r="H586" s="88"/>
    </row>
    <row r="587" spans="1:8" s="30" customFormat="1" ht="63.75" x14ac:dyDescent="0.25">
      <c r="A587" s="18" t="s">
        <v>742</v>
      </c>
      <c r="B587" s="18" t="s">
        <v>817</v>
      </c>
      <c r="C587" s="17"/>
      <c r="D587" s="19" t="s">
        <v>816</v>
      </c>
      <c r="E587" s="9">
        <f>E588</f>
        <v>0</v>
      </c>
      <c r="F587" s="9">
        <f t="shared" ref="F587:G587" si="279">F588</f>
        <v>593.20000000000005</v>
      </c>
      <c r="G587" s="9">
        <f t="shared" si="279"/>
        <v>0</v>
      </c>
      <c r="H587" s="88"/>
    </row>
    <row r="588" spans="1:8" s="30" customFormat="1" ht="25.5" x14ac:dyDescent="0.25">
      <c r="A588" s="18" t="s">
        <v>742</v>
      </c>
      <c r="B588" s="18" t="s">
        <v>817</v>
      </c>
      <c r="C588" s="17">
        <v>200</v>
      </c>
      <c r="D588" s="19" t="s">
        <v>332</v>
      </c>
      <c r="E588" s="9">
        <f>'№ 5-8 ведомственная'!F629</f>
        <v>0</v>
      </c>
      <c r="F588" s="9">
        <f>'№ 5-8 ведомственная'!G629</f>
        <v>593.20000000000005</v>
      </c>
      <c r="G588" s="9">
        <f>'№ 5-8 ведомственная'!H629</f>
        <v>0</v>
      </c>
      <c r="H588" s="88"/>
    </row>
    <row r="589" spans="1:8" s="30" customFormat="1" ht="63.75" x14ac:dyDescent="0.25">
      <c r="A589" s="18" t="s">
        <v>742</v>
      </c>
      <c r="B589" s="18" t="s">
        <v>813</v>
      </c>
      <c r="C589" s="17"/>
      <c r="D589" s="19" t="s">
        <v>746</v>
      </c>
      <c r="E589" s="9">
        <f>E590</f>
        <v>233</v>
      </c>
      <c r="F589" s="9">
        <f t="shared" ref="F589:G589" si="280">F590</f>
        <v>0</v>
      </c>
      <c r="G589" s="9">
        <f t="shared" si="280"/>
        <v>0</v>
      </c>
      <c r="H589" s="88"/>
    </row>
    <row r="590" spans="1:8" s="30" customFormat="1" ht="25.5" x14ac:dyDescent="0.25">
      <c r="A590" s="18" t="s">
        <v>742</v>
      </c>
      <c r="B590" s="18" t="s">
        <v>813</v>
      </c>
      <c r="C590" s="17">
        <v>200</v>
      </c>
      <c r="D590" s="19" t="s">
        <v>332</v>
      </c>
      <c r="E590" s="9">
        <f>'№ 5-8 ведомственная'!F627</f>
        <v>233</v>
      </c>
      <c r="F590" s="9">
        <f>'№ 5-8 ведомственная'!G627</f>
        <v>0</v>
      </c>
      <c r="G590" s="9">
        <f>'№ 5-8 ведомственная'!H627</f>
        <v>0</v>
      </c>
      <c r="H590" s="88"/>
    </row>
    <row r="591" spans="1:8" outlineLevel="1" x14ac:dyDescent="0.25">
      <c r="A591" s="17" t="s">
        <v>256</v>
      </c>
      <c r="B591" s="18"/>
      <c r="C591" s="17"/>
      <c r="D591" s="19" t="s">
        <v>327</v>
      </c>
      <c r="E591" s="9">
        <f>E592</f>
        <v>5043.8999999999996</v>
      </c>
      <c r="F591" s="9">
        <f t="shared" ref="F591:G591" si="281">F592</f>
        <v>2704.7</v>
      </c>
      <c r="G591" s="9">
        <f t="shared" si="281"/>
        <v>2597.9</v>
      </c>
      <c r="H591" s="79"/>
    </row>
    <row r="592" spans="1:8" ht="38.25" outlineLevel="2" x14ac:dyDescent="0.25">
      <c r="A592" s="17" t="s">
        <v>256</v>
      </c>
      <c r="B592" s="18" t="s">
        <v>257</v>
      </c>
      <c r="C592" s="17"/>
      <c r="D592" s="19" t="s">
        <v>328</v>
      </c>
      <c r="E592" s="9">
        <f>E593+E614</f>
        <v>5043.8999999999996</v>
      </c>
      <c r="F592" s="9">
        <f>F593+F614</f>
        <v>2704.7</v>
      </c>
      <c r="G592" s="9">
        <f>G593+G614</f>
        <v>2597.9</v>
      </c>
      <c r="H592" s="79"/>
    </row>
    <row r="593" spans="1:8" ht="25.5" outlineLevel="3" x14ac:dyDescent="0.25">
      <c r="A593" s="17" t="s">
        <v>256</v>
      </c>
      <c r="B593" s="18" t="s">
        <v>258</v>
      </c>
      <c r="C593" s="17"/>
      <c r="D593" s="19" t="s">
        <v>538</v>
      </c>
      <c r="E593" s="9">
        <f>E594+E602+E606+E609</f>
        <v>3146</v>
      </c>
      <c r="F593" s="9">
        <f>F594+F602+F606+F609</f>
        <v>806.8</v>
      </c>
      <c r="G593" s="9">
        <f>G594+G602+G606+G609</f>
        <v>700</v>
      </c>
      <c r="H593" s="79"/>
    </row>
    <row r="594" spans="1:8" ht="63.75" outlineLevel="4" x14ac:dyDescent="0.25">
      <c r="A594" s="17" t="s">
        <v>256</v>
      </c>
      <c r="B594" s="18" t="s">
        <v>259</v>
      </c>
      <c r="C594" s="17"/>
      <c r="D594" s="19" t="s">
        <v>539</v>
      </c>
      <c r="E594" s="9">
        <f>E595+E598+E600</f>
        <v>500.8</v>
      </c>
      <c r="F594" s="9">
        <f t="shared" ref="F594:G594" si="282">F595+F598+F600</f>
        <v>17.8</v>
      </c>
      <c r="G594" s="9">
        <f t="shared" si="282"/>
        <v>217.8</v>
      </c>
      <c r="H594" s="79"/>
    </row>
    <row r="595" spans="1:8" ht="89.25" outlineLevel="5" x14ac:dyDescent="0.25">
      <c r="A595" s="17" t="s">
        <v>256</v>
      </c>
      <c r="B595" s="18" t="s">
        <v>260</v>
      </c>
      <c r="C595" s="17"/>
      <c r="D595" s="19" t="s">
        <v>540</v>
      </c>
      <c r="E595" s="9">
        <f>E596+E597</f>
        <v>500.8</v>
      </c>
      <c r="F595" s="9">
        <f t="shared" ref="F595:G595" si="283">F596+F597</f>
        <v>0.79999999999999982</v>
      </c>
      <c r="G595" s="9">
        <f t="shared" si="283"/>
        <v>200.8</v>
      </c>
      <c r="H595" s="79"/>
    </row>
    <row r="596" spans="1:8" ht="51" outlineLevel="6" x14ac:dyDescent="0.25">
      <c r="A596" s="17" t="s">
        <v>256</v>
      </c>
      <c r="B596" s="18" t="s">
        <v>260</v>
      </c>
      <c r="C596" s="17" t="s">
        <v>6</v>
      </c>
      <c r="D596" s="19" t="s">
        <v>331</v>
      </c>
      <c r="E596" s="9">
        <f>'№ 5-8 ведомственная'!F635</f>
        <v>5.2</v>
      </c>
      <c r="F596" s="9">
        <f>'№ 5-8 ведомственная'!G635</f>
        <v>0.79999999999999982</v>
      </c>
      <c r="G596" s="9">
        <f>'№ 5-8 ведомственная'!H635</f>
        <v>5.2</v>
      </c>
      <c r="H596" s="79"/>
    </row>
    <row r="597" spans="1:8" ht="25.5" outlineLevel="6" x14ac:dyDescent="0.25">
      <c r="A597" s="17" t="s">
        <v>256</v>
      </c>
      <c r="B597" s="18" t="s">
        <v>260</v>
      </c>
      <c r="C597" s="17" t="s">
        <v>7</v>
      </c>
      <c r="D597" s="19" t="s">
        <v>332</v>
      </c>
      <c r="E597" s="9">
        <f>'№ 5-8 ведомственная'!F636</f>
        <v>495.6</v>
      </c>
      <c r="F597" s="9">
        <f>'№ 5-8 ведомственная'!G636</f>
        <v>0</v>
      </c>
      <c r="G597" s="9">
        <f>'№ 5-8 ведомственная'!H636</f>
        <v>195.60000000000002</v>
      </c>
      <c r="H597" s="79"/>
    </row>
    <row r="598" spans="1:8" ht="25.5" outlineLevel="5" x14ac:dyDescent="0.25">
      <c r="A598" s="17" t="s">
        <v>256</v>
      </c>
      <c r="B598" s="18" t="s">
        <v>261</v>
      </c>
      <c r="C598" s="17"/>
      <c r="D598" s="19" t="s">
        <v>541</v>
      </c>
      <c r="E598" s="9">
        <f>E599</f>
        <v>0</v>
      </c>
      <c r="F598" s="9">
        <f t="shared" ref="F598:G598" si="284">F599</f>
        <v>5</v>
      </c>
      <c r="G598" s="9">
        <f t="shared" si="284"/>
        <v>5</v>
      </c>
      <c r="H598" s="79"/>
    </row>
    <row r="599" spans="1:8" ht="25.5" outlineLevel="6" x14ac:dyDescent="0.25">
      <c r="A599" s="17" t="s">
        <v>256</v>
      </c>
      <c r="B599" s="18" t="s">
        <v>261</v>
      </c>
      <c r="C599" s="17" t="s">
        <v>7</v>
      </c>
      <c r="D599" s="19" t="s">
        <v>332</v>
      </c>
      <c r="E599" s="9">
        <f>'№ 5-8 ведомственная'!F638</f>
        <v>0</v>
      </c>
      <c r="F599" s="9">
        <f>'№ 5-8 ведомственная'!G638</f>
        <v>5</v>
      </c>
      <c r="G599" s="9">
        <f>'№ 5-8 ведомственная'!H638</f>
        <v>5</v>
      </c>
      <c r="H599" s="79"/>
    </row>
    <row r="600" spans="1:8" ht="25.5" outlineLevel="6" x14ac:dyDescent="0.25">
      <c r="A600" s="18" t="s">
        <v>256</v>
      </c>
      <c r="B600" s="18" t="s">
        <v>740</v>
      </c>
      <c r="C600" s="17"/>
      <c r="D600" s="19" t="s">
        <v>741</v>
      </c>
      <c r="E600" s="9">
        <f>E601</f>
        <v>0</v>
      </c>
      <c r="F600" s="9">
        <f t="shared" ref="F600:G600" si="285">F601</f>
        <v>12</v>
      </c>
      <c r="G600" s="9">
        <f t="shared" si="285"/>
        <v>12</v>
      </c>
      <c r="H600" s="79"/>
    </row>
    <row r="601" spans="1:8" ht="25.5" outlineLevel="6" x14ac:dyDescent="0.25">
      <c r="A601" s="18" t="s">
        <v>256</v>
      </c>
      <c r="B601" s="18" t="s">
        <v>740</v>
      </c>
      <c r="C601" s="17">
        <v>200</v>
      </c>
      <c r="D601" s="19" t="s">
        <v>332</v>
      </c>
      <c r="E601" s="9">
        <f>'№ 5-8 ведомственная'!F640</f>
        <v>0</v>
      </c>
      <c r="F601" s="9">
        <f>'№ 5-8 ведомственная'!G640</f>
        <v>12</v>
      </c>
      <c r="G601" s="9">
        <f>'№ 5-8 ведомственная'!H640</f>
        <v>12</v>
      </c>
      <c r="H601" s="79"/>
    </row>
    <row r="602" spans="1:8" ht="38.25" outlineLevel="4" x14ac:dyDescent="0.25">
      <c r="A602" s="17" t="s">
        <v>256</v>
      </c>
      <c r="B602" s="18" t="s">
        <v>262</v>
      </c>
      <c r="C602" s="17"/>
      <c r="D602" s="19" t="s">
        <v>542</v>
      </c>
      <c r="E602" s="9">
        <f>E603</f>
        <v>1224.0999999999999</v>
      </c>
      <c r="F602" s="9">
        <f t="shared" ref="F602:G602" si="286">F603</f>
        <v>365.8</v>
      </c>
      <c r="G602" s="9">
        <f t="shared" si="286"/>
        <v>459</v>
      </c>
      <c r="H602" s="79"/>
    </row>
    <row r="603" spans="1:8" ht="38.25" outlineLevel="5" x14ac:dyDescent="0.25">
      <c r="A603" s="17" t="s">
        <v>256</v>
      </c>
      <c r="B603" s="18" t="s">
        <v>263</v>
      </c>
      <c r="C603" s="17"/>
      <c r="D603" s="19" t="s">
        <v>543</v>
      </c>
      <c r="E603" s="9">
        <f>E604+E605</f>
        <v>1224.0999999999999</v>
      </c>
      <c r="F603" s="9">
        <f t="shared" ref="F603:G603" si="287">F604+F605</f>
        <v>365.8</v>
      </c>
      <c r="G603" s="9">
        <f t="shared" si="287"/>
        <v>459</v>
      </c>
      <c r="H603" s="79"/>
    </row>
    <row r="604" spans="1:8" ht="51" outlineLevel="6" x14ac:dyDescent="0.25">
      <c r="A604" s="17" t="s">
        <v>256</v>
      </c>
      <c r="B604" s="18" t="s">
        <v>263</v>
      </c>
      <c r="C604" s="17" t="s">
        <v>6</v>
      </c>
      <c r="D604" s="19" t="s">
        <v>331</v>
      </c>
      <c r="E604" s="9">
        <f>'№ 5-8 ведомственная'!F643</f>
        <v>409.5</v>
      </c>
      <c r="F604" s="9">
        <f>'№ 5-8 ведомственная'!G643</f>
        <v>365.8</v>
      </c>
      <c r="G604" s="9">
        <f>'№ 5-8 ведомственная'!H643</f>
        <v>197</v>
      </c>
      <c r="H604" s="79"/>
    </row>
    <row r="605" spans="1:8" ht="25.5" outlineLevel="6" x14ac:dyDescent="0.25">
      <c r="A605" s="17" t="s">
        <v>256</v>
      </c>
      <c r="B605" s="18" t="s">
        <v>263</v>
      </c>
      <c r="C605" s="17" t="s">
        <v>7</v>
      </c>
      <c r="D605" s="19" t="s">
        <v>332</v>
      </c>
      <c r="E605" s="9">
        <f>'№ 5-8 ведомственная'!F644</f>
        <v>814.6</v>
      </c>
      <c r="F605" s="9">
        <f>'№ 5-8 ведомственная'!G644</f>
        <v>0</v>
      </c>
      <c r="G605" s="9">
        <f>'№ 5-8 ведомственная'!H644</f>
        <v>262</v>
      </c>
      <c r="H605" s="79"/>
    </row>
    <row r="606" spans="1:8" ht="25.5" outlineLevel="6" x14ac:dyDescent="0.25">
      <c r="A606" s="18" t="s">
        <v>256</v>
      </c>
      <c r="B606" s="18" t="s">
        <v>264</v>
      </c>
      <c r="C606" s="17"/>
      <c r="D606" s="19" t="s">
        <v>598</v>
      </c>
      <c r="E606" s="9">
        <f>E607</f>
        <v>5.0999999999999996</v>
      </c>
      <c r="F606" s="9">
        <f t="shared" ref="F606:G606" si="288">F607</f>
        <v>23.2</v>
      </c>
      <c r="G606" s="9">
        <f t="shared" si="288"/>
        <v>23.2</v>
      </c>
      <c r="H606" s="79"/>
    </row>
    <row r="607" spans="1:8" outlineLevel="6" x14ac:dyDescent="0.25">
      <c r="A607" s="18" t="s">
        <v>256</v>
      </c>
      <c r="B607" s="18" t="s">
        <v>265</v>
      </c>
      <c r="C607" s="17"/>
      <c r="D607" s="19" t="s">
        <v>599</v>
      </c>
      <c r="E607" s="9">
        <f>E608</f>
        <v>5.0999999999999996</v>
      </c>
      <c r="F607" s="9">
        <f t="shared" ref="F607:G607" si="289">F608</f>
        <v>23.2</v>
      </c>
      <c r="G607" s="9">
        <f t="shared" si="289"/>
        <v>23.2</v>
      </c>
      <c r="H607" s="79"/>
    </row>
    <row r="608" spans="1:8" ht="25.5" outlineLevel="6" x14ac:dyDescent="0.25">
      <c r="A608" s="18" t="s">
        <v>256</v>
      </c>
      <c r="B608" s="18" t="s">
        <v>265</v>
      </c>
      <c r="C608" s="17">
        <v>200</v>
      </c>
      <c r="D608" s="19" t="s">
        <v>332</v>
      </c>
      <c r="E608" s="9">
        <f>'№ 5-8 ведомственная'!F647</f>
        <v>5.0999999999999996</v>
      </c>
      <c r="F608" s="9">
        <f>'№ 5-8 ведомственная'!G647</f>
        <v>23.2</v>
      </c>
      <c r="G608" s="9">
        <f>'№ 5-8 ведомственная'!H647</f>
        <v>23.2</v>
      </c>
      <c r="H608" s="79"/>
    </row>
    <row r="609" spans="1:8" ht="25.5" outlineLevel="6" x14ac:dyDescent="0.25">
      <c r="A609" s="18" t="s">
        <v>256</v>
      </c>
      <c r="B609" s="76" t="s">
        <v>689</v>
      </c>
      <c r="C609" s="77"/>
      <c r="D609" s="19" t="s">
        <v>690</v>
      </c>
      <c r="E609" s="9">
        <f>E612+E610</f>
        <v>1416</v>
      </c>
      <c r="F609" s="9">
        <f t="shared" ref="F609:G609" si="290">F612+F610</f>
        <v>400</v>
      </c>
      <c r="G609" s="9">
        <f t="shared" si="290"/>
        <v>0</v>
      </c>
      <c r="H609" s="79"/>
    </row>
    <row r="610" spans="1:8" ht="51" outlineLevel="6" x14ac:dyDescent="0.25">
      <c r="A610" s="18" t="s">
        <v>256</v>
      </c>
      <c r="B610" s="76" t="s">
        <v>763</v>
      </c>
      <c r="C610" s="77"/>
      <c r="D610" s="19" t="s">
        <v>764</v>
      </c>
      <c r="E610" s="9">
        <f>E611</f>
        <v>1116</v>
      </c>
      <c r="F610" s="9">
        <f t="shared" ref="F610:G610" si="291">F611</f>
        <v>0</v>
      </c>
      <c r="G610" s="9">
        <f t="shared" si="291"/>
        <v>0</v>
      </c>
      <c r="H610" s="79"/>
    </row>
    <row r="611" spans="1:8" ht="25.5" outlineLevel="6" x14ac:dyDescent="0.25">
      <c r="A611" s="18" t="s">
        <v>256</v>
      </c>
      <c r="B611" s="76" t="s">
        <v>763</v>
      </c>
      <c r="C611" s="76">
        <v>200</v>
      </c>
      <c r="D611" s="19" t="s">
        <v>332</v>
      </c>
      <c r="E611" s="9">
        <f>'№ 5-8 ведомственная'!F650</f>
        <v>1116</v>
      </c>
      <c r="F611" s="9">
        <f>'№ 5-8 ведомственная'!G650</f>
        <v>0</v>
      </c>
      <c r="G611" s="9">
        <f>'№ 5-8 ведомственная'!H650</f>
        <v>0</v>
      </c>
      <c r="H611" s="79"/>
    </row>
    <row r="612" spans="1:8" ht="38.25" outlineLevel="6" x14ac:dyDescent="0.25">
      <c r="A612" s="18" t="s">
        <v>256</v>
      </c>
      <c r="B612" s="76" t="s">
        <v>716</v>
      </c>
      <c r="C612" s="77"/>
      <c r="D612" s="19" t="s">
        <v>709</v>
      </c>
      <c r="E612" s="9">
        <f>E613</f>
        <v>300</v>
      </c>
      <c r="F612" s="9">
        <f t="shared" ref="F612:G612" si="292">F613</f>
        <v>400</v>
      </c>
      <c r="G612" s="9">
        <f t="shared" si="292"/>
        <v>0</v>
      </c>
      <c r="H612" s="79"/>
    </row>
    <row r="613" spans="1:8" ht="25.5" outlineLevel="6" x14ac:dyDescent="0.25">
      <c r="A613" s="18" t="s">
        <v>256</v>
      </c>
      <c r="B613" s="76" t="s">
        <v>716</v>
      </c>
      <c r="C613" s="76">
        <v>200</v>
      </c>
      <c r="D613" s="19" t="s">
        <v>332</v>
      </c>
      <c r="E613" s="9">
        <f>'№ 5-8 ведомственная'!F652</f>
        <v>300</v>
      </c>
      <c r="F613" s="9">
        <f>'№ 5-8 ведомственная'!G652</f>
        <v>400</v>
      </c>
      <c r="G613" s="9">
        <f>'№ 5-8 ведомственная'!H652</f>
        <v>0</v>
      </c>
      <c r="H613" s="79"/>
    </row>
    <row r="614" spans="1:8" ht="25.5" outlineLevel="3" x14ac:dyDescent="0.25">
      <c r="A614" s="17" t="s">
        <v>256</v>
      </c>
      <c r="B614" s="18" t="s">
        <v>266</v>
      </c>
      <c r="C614" s="17"/>
      <c r="D614" s="19" t="s">
        <v>546</v>
      </c>
      <c r="E614" s="9">
        <f>E615</f>
        <v>1897.8999999999999</v>
      </c>
      <c r="F614" s="9">
        <f t="shared" ref="F614:G615" si="293">F615</f>
        <v>1897.9</v>
      </c>
      <c r="G614" s="9">
        <f t="shared" si="293"/>
        <v>1897.9</v>
      </c>
      <c r="H614" s="79"/>
    </row>
    <row r="615" spans="1:8" ht="25.5" outlineLevel="4" x14ac:dyDescent="0.25">
      <c r="A615" s="17" t="s">
        <v>256</v>
      </c>
      <c r="B615" s="18" t="s">
        <v>267</v>
      </c>
      <c r="C615" s="17"/>
      <c r="D615" s="19" t="s">
        <v>547</v>
      </c>
      <c r="E615" s="9">
        <f>E616</f>
        <v>1897.8999999999999</v>
      </c>
      <c r="F615" s="9">
        <f t="shared" si="293"/>
        <v>1897.9</v>
      </c>
      <c r="G615" s="9">
        <f t="shared" si="293"/>
        <v>1897.9</v>
      </c>
      <c r="H615" s="79"/>
    </row>
    <row r="616" spans="1:8" ht="25.5" outlineLevel="5" x14ac:dyDescent="0.25">
      <c r="A616" s="17" t="s">
        <v>256</v>
      </c>
      <c r="B616" s="18" t="s">
        <v>268</v>
      </c>
      <c r="C616" s="17"/>
      <c r="D616" s="19" t="s">
        <v>548</v>
      </c>
      <c r="E616" s="9">
        <f>E617+E618+E619</f>
        <v>1897.8999999999999</v>
      </c>
      <c r="F616" s="9">
        <f t="shared" ref="F616:G616" si="294">F617+F618+F619</f>
        <v>1897.9</v>
      </c>
      <c r="G616" s="9">
        <f t="shared" si="294"/>
        <v>1897.9</v>
      </c>
      <c r="H616" s="79"/>
    </row>
    <row r="617" spans="1:8" ht="51" outlineLevel="6" x14ac:dyDescent="0.25">
      <c r="A617" s="17" t="s">
        <v>256</v>
      </c>
      <c r="B617" s="18" t="s">
        <v>268</v>
      </c>
      <c r="C617" s="17" t="s">
        <v>6</v>
      </c>
      <c r="D617" s="19" t="s">
        <v>331</v>
      </c>
      <c r="E617" s="9">
        <f>'№ 5-8 ведомственная'!F656</f>
        <v>949</v>
      </c>
      <c r="F617" s="9">
        <f>'№ 5-8 ведомственная'!G656</f>
        <v>1064</v>
      </c>
      <c r="G617" s="9">
        <f>'№ 5-8 ведомственная'!H656</f>
        <v>1064</v>
      </c>
      <c r="H617" s="79"/>
    </row>
    <row r="618" spans="1:8" ht="25.5" outlineLevel="6" x14ac:dyDescent="0.25">
      <c r="A618" s="17" t="s">
        <v>256</v>
      </c>
      <c r="B618" s="18" t="s">
        <v>268</v>
      </c>
      <c r="C618" s="17" t="s">
        <v>7</v>
      </c>
      <c r="D618" s="19" t="s">
        <v>332</v>
      </c>
      <c r="E618" s="9">
        <f>'№ 5-8 ведомственная'!F657</f>
        <v>675.1</v>
      </c>
      <c r="F618" s="9">
        <f>'№ 5-8 ведомственная'!G657</f>
        <v>463.9</v>
      </c>
      <c r="G618" s="9">
        <f>'№ 5-8 ведомственная'!H657</f>
        <v>463.9</v>
      </c>
      <c r="H618" s="79"/>
    </row>
    <row r="619" spans="1:8" outlineLevel="6" x14ac:dyDescent="0.25">
      <c r="A619" s="18" t="s">
        <v>256</v>
      </c>
      <c r="B619" s="18" t="s">
        <v>268</v>
      </c>
      <c r="C619" s="17">
        <v>800</v>
      </c>
      <c r="D619" s="19" t="s">
        <v>333</v>
      </c>
      <c r="E619" s="9">
        <f>'№ 5-8 ведомственная'!F658</f>
        <v>273.8</v>
      </c>
      <c r="F619" s="9">
        <f>'№ 5-8 ведомственная'!G658</f>
        <v>370</v>
      </c>
      <c r="G619" s="9">
        <f>'№ 5-8 ведомственная'!H658</f>
        <v>370</v>
      </c>
      <c r="H619" s="79"/>
    </row>
    <row r="620" spans="1:8" outlineLevel="1" x14ac:dyDescent="0.25">
      <c r="A620" s="17" t="s">
        <v>220</v>
      </c>
      <c r="B620" s="18"/>
      <c r="C620" s="17"/>
      <c r="D620" s="19" t="s">
        <v>323</v>
      </c>
      <c r="E620" s="9">
        <f>E621</f>
        <v>2368.2000000000003</v>
      </c>
      <c r="F620" s="9">
        <f t="shared" ref="F620:G624" si="295">F621</f>
        <v>2157</v>
      </c>
      <c r="G620" s="9">
        <f t="shared" si="295"/>
        <v>2157</v>
      </c>
      <c r="H620" s="79"/>
    </row>
    <row r="621" spans="1:8" ht="38.25" outlineLevel="2" x14ac:dyDescent="0.25">
      <c r="A621" s="17" t="s">
        <v>220</v>
      </c>
      <c r="B621" s="18" t="s">
        <v>177</v>
      </c>
      <c r="C621" s="17"/>
      <c r="D621" s="19" t="s">
        <v>317</v>
      </c>
      <c r="E621" s="9">
        <f>E622</f>
        <v>2368.2000000000003</v>
      </c>
      <c r="F621" s="9">
        <f t="shared" si="295"/>
        <v>2157</v>
      </c>
      <c r="G621" s="9">
        <f t="shared" si="295"/>
        <v>2157</v>
      </c>
      <c r="H621" s="79"/>
    </row>
    <row r="622" spans="1:8" ht="25.5" outlineLevel="3" x14ac:dyDescent="0.25">
      <c r="A622" s="17" t="s">
        <v>220</v>
      </c>
      <c r="B622" s="18" t="s">
        <v>200</v>
      </c>
      <c r="C622" s="17"/>
      <c r="D622" s="19" t="s">
        <v>493</v>
      </c>
      <c r="E622" s="9">
        <f>E623+E626</f>
        <v>2368.2000000000003</v>
      </c>
      <c r="F622" s="9">
        <f t="shared" ref="F622:G622" si="296">F623+F626</f>
        <v>2157</v>
      </c>
      <c r="G622" s="9">
        <f t="shared" si="296"/>
        <v>2157</v>
      </c>
      <c r="H622" s="79"/>
    </row>
    <row r="623" spans="1:8" ht="25.5" outlineLevel="4" x14ac:dyDescent="0.25">
      <c r="A623" s="17" t="s">
        <v>220</v>
      </c>
      <c r="B623" s="18" t="s">
        <v>201</v>
      </c>
      <c r="C623" s="17"/>
      <c r="D623" s="19" t="s">
        <v>494</v>
      </c>
      <c r="E623" s="9">
        <f>E624</f>
        <v>2145.9</v>
      </c>
      <c r="F623" s="9">
        <f t="shared" si="295"/>
        <v>2124</v>
      </c>
      <c r="G623" s="9">
        <f t="shared" si="295"/>
        <v>2157</v>
      </c>
      <c r="H623" s="79"/>
    </row>
    <row r="624" spans="1:8" ht="38.25" outlineLevel="5" x14ac:dyDescent="0.25">
      <c r="A624" s="17" t="s">
        <v>220</v>
      </c>
      <c r="B624" s="18" t="s">
        <v>221</v>
      </c>
      <c r="C624" s="17"/>
      <c r="D624" s="19" t="s">
        <v>508</v>
      </c>
      <c r="E624" s="9">
        <f>E625</f>
        <v>2145.9</v>
      </c>
      <c r="F624" s="9">
        <f t="shared" si="295"/>
        <v>2124</v>
      </c>
      <c r="G624" s="9">
        <f t="shared" si="295"/>
        <v>2157</v>
      </c>
      <c r="H624" s="79"/>
    </row>
    <row r="625" spans="1:8" ht="25.5" outlineLevel="6" x14ac:dyDescent="0.25">
      <c r="A625" s="17" t="s">
        <v>220</v>
      </c>
      <c r="B625" s="18" t="s">
        <v>221</v>
      </c>
      <c r="C625" s="17" t="s">
        <v>39</v>
      </c>
      <c r="D625" s="19" t="s">
        <v>358</v>
      </c>
      <c r="E625" s="9">
        <f>'№ 5-8 ведомственная'!F505</f>
        <v>2145.9</v>
      </c>
      <c r="F625" s="9">
        <f>'№ 5-8 ведомственная'!G505</f>
        <v>2124</v>
      </c>
      <c r="G625" s="9">
        <f>'№ 5-8 ведомственная'!H505</f>
        <v>2157</v>
      </c>
      <c r="H625" s="79"/>
    </row>
    <row r="626" spans="1:8" ht="25.5" outlineLevel="6" x14ac:dyDescent="0.25">
      <c r="A626" s="18" t="s">
        <v>220</v>
      </c>
      <c r="B626" s="18" t="s">
        <v>659</v>
      </c>
      <c r="C626" s="17"/>
      <c r="D626" s="19" t="s">
        <v>640</v>
      </c>
      <c r="E626" s="9">
        <f>E629+E627</f>
        <v>222.3</v>
      </c>
      <c r="F626" s="9">
        <f t="shared" ref="F626:G626" si="297">F629+F627</f>
        <v>33</v>
      </c>
      <c r="G626" s="9">
        <f t="shared" si="297"/>
        <v>0</v>
      </c>
      <c r="H626" s="79"/>
    </row>
    <row r="627" spans="1:8" ht="76.5" outlineLevel="6" x14ac:dyDescent="0.25">
      <c r="A627" s="18" t="s">
        <v>220</v>
      </c>
      <c r="B627" s="18" t="s">
        <v>793</v>
      </c>
      <c r="C627" s="17"/>
      <c r="D627" s="19" t="s">
        <v>794</v>
      </c>
      <c r="E627" s="9">
        <f>E628</f>
        <v>200</v>
      </c>
      <c r="F627" s="9">
        <f t="shared" ref="F627:G627" si="298">F628</f>
        <v>0</v>
      </c>
      <c r="G627" s="9">
        <f t="shared" si="298"/>
        <v>0</v>
      </c>
      <c r="H627" s="79"/>
    </row>
    <row r="628" spans="1:8" ht="25.5" outlineLevel="6" x14ac:dyDescent="0.25">
      <c r="A628" s="18" t="s">
        <v>220</v>
      </c>
      <c r="B628" s="18" t="s">
        <v>793</v>
      </c>
      <c r="C628" s="17" t="s">
        <v>39</v>
      </c>
      <c r="D628" s="19" t="s">
        <v>358</v>
      </c>
      <c r="E628" s="9">
        <f>'№ 5-8 ведомственная'!F508</f>
        <v>200</v>
      </c>
      <c r="F628" s="9">
        <f>'№ 5-8 ведомственная'!G508</f>
        <v>0</v>
      </c>
      <c r="G628" s="9">
        <f>'№ 5-8 ведомственная'!H508</f>
        <v>0</v>
      </c>
      <c r="H628" s="79"/>
    </row>
    <row r="629" spans="1:8" ht="76.5" outlineLevel="6" x14ac:dyDescent="0.25">
      <c r="A629" s="18" t="s">
        <v>220</v>
      </c>
      <c r="B629" s="18" t="s">
        <v>658</v>
      </c>
      <c r="C629" s="17"/>
      <c r="D629" s="19" t="s">
        <v>641</v>
      </c>
      <c r="E629" s="9">
        <f>E630</f>
        <v>22.299999999999997</v>
      </c>
      <c r="F629" s="9">
        <f t="shared" ref="F629:G629" si="299">F630</f>
        <v>33</v>
      </c>
      <c r="G629" s="9">
        <f t="shared" si="299"/>
        <v>0</v>
      </c>
      <c r="H629" s="79"/>
    </row>
    <row r="630" spans="1:8" ht="25.5" outlineLevel="6" x14ac:dyDescent="0.25">
      <c r="A630" s="18" t="s">
        <v>220</v>
      </c>
      <c r="B630" s="18" t="s">
        <v>658</v>
      </c>
      <c r="C630" s="17" t="s">
        <v>39</v>
      </c>
      <c r="D630" s="19" t="s">
        <v>358</v>
      </c>
      <c r="E630" s="9">
        <f>'№ 5-8 ведомственная'!F510</f>
        <v>22.299999999999997</v>
      </c>
      <c r="F630" s="9">
        <f>'№ 5-8 ведомственная'!G510</f>
        <v>33</v>
      </c>
      <c r="G630" s="9">
        <f>'№ 5-8 ведомственная'!H510</f>
        <v>0</v>
      </c>
      <c r="H630" s="79"/>
    </row>
    <row r="631" spans="1:8" s="30" customFormat="1" x14ac:dyDescent="0.25">
      <c r="A631" s="22" t="s">
        <v>165</v>
      </c>
      <c r="B631" s="50"/>
      <c r="C631" s="22"/>
      <c r="D631" s="23" t="s">
        <v>282</v>
      </c>
      <c r="E631" s="8">
        <f t="shared" ref="E631:E638" si="300">E632</f>
        <v>2301.6</v>
      </c>
      <c r="F631" s="8">
        <f t="shared" ref="F631:G633" si="301">F632</f>
        <v>2191.6</v>
      </c>
      <c r="G631" s="8">
        <f t="shared" si="301"/>
        <v>2191.6</v>
      </c>
      <c r="H631" s="88"/>
    </row>
    <row r="632" spans="1:8" outlineLevel="1" x14ac:dyDescent="0.25">
      <c r="A632" s="17" t="s">
        <v>166</v>
      </c>
      <c r="B632" s="18"/>
      <c r="C632" s="17"/>
      <c r="D632" s="19" t="s">
        <v>314</v>
      </c>
      <c r="E632" s="9">
        <f t="shared" si="300"/>
        <v>2301.6</v>
      </c>
      <c r="F632" s="9">
        <f t="shared" si="301"/>
        <v>2191.6</v>
      </c>
      <c r="G632" s="9">
        <f t="shared" si="301"/>
        <v>2191.6</v>
      </c>
      <c r="H632" s="79"/>
    </row>
    <row r="633" spans="1:8" ht="51" outlineLevel="2" x14ac:dyDescent="0.25">
      <c r="A633" s="17" t="s">
        <v>166</v>
      </c>
      <c r="B633" s="18" t="s">
        <v>13</v>
      </c>
      <c r="C633" s="17"/>
      <c r="D633" s="19" t="s">
        <v>288</v>
      </c>
      <c r="E633" s="9">
        <f t="shared" si="300"/>
        <v>2301.6</v>
      </c>
      <c r="F633" s="9">
        <f t="shared" si="301"/>
        <v>2191.6</v>
      </c>
      <c r="G633" s="9">
        <f t="shared" si="301"/>
        <v>2191.6</v>
      </c>
      <c r="H633" s="79"/>
    </row>
    <row r="634" spans="1:8" ht="25.5" outlineLevel="3" x14ac:dyDescent="0.25">
      <c r="A634" s="17" t="s">
        <v>166</v>
      </c>
      <c r="B634" s="18" t="s">
        <v>167</v>
      </c>
      <c r="C634" s="17"/>
      <c r="D634" s="19" t="s">
        <v>467</v>
      </c>
      <c r="E634" s="9">
        <f>E635+E640</f>
        <v>2301.6</v>
      </c>
      <c r="F634" s="9">
        <f t="shared" ref="F634:G634" si="302">F635+F640</f>
        <v>2191.6</v>
      </c>
      <c r="G634" s="9">
        <f t="shared" si="302"/>
        <v>2191.6</v>
      </c>
      <c r="H634" s="79"/>
    </row>
    <row r="635" spans="1:8" outlineLevel="4" x14ac:dyDescent="0.25">
      <c r="A635" s="17" t="s">
        <v>166</v>
      </c>
      <c r="B635" s="18" t="s">
        <v>168</v>
      </c>
      <c r="C635" s="17"/>
      <c r="D635" s="19" t="s">
        <v>565</v>
      </c>
      <c r="E635" s="9">
        <f>E636+E638</f>
        <v>2191.6</v>
      </c>
      <c r="F635" s="9">
        <f t="shared" ref="F635:G635" si="303">F636+F638</f>
        <v>2191.6</v>
      </c>
      <c r="G635" s="9">
        <f t="shared" si="303"/>
        <v>2191.6</v>
      </c>
      <c r="H635" s="79"/>
    </row>
    <row r="636" spans="1:8" ht="25.5" outlineLevel="4" x14ac:dyDescent="0.25">
      <c r="A636" s="18" t="s">
        <v>166</v>
      </c>
      <c r="B636" s="18" t="s">
        <v>606</v>
      </c>
      <c r="C636" s="17"/>
      <c r="D636" s="19" t="s">
        <v>607</v>
      </c>
      <c r="E636" s="9">
        <f>E637</f>
        <v>956</v>
      </c>
      <c r="F636" s="9">
        <f t="shared" ref="F636:G636" si="304">F637</f>
        <v>956</v>
      </c>
      <c r="G636" s="9">
        <f t="shared" si="304"/>
        <v>956</v>
      </c>
      <c r="H636" s="79"/>
    </row>
    <row r="637" spans="1:8" ht="25.5" outlineLevel="4" x14ac:dyDescent="0.25">
      <c r="A637" s="18" t="s">
        <v>166</v>
      </c>
      <c r="B637" s="18" t="s">
        <v>606</v>
      </c>
      <c r="C637" s="17" t="s">
        <v>39</v>
      </c>
      <c r="D637" s="19" t="s">
        <v>358</v>
      </c>
      <c r="E637" s="9">
        <f>'№ 5-8 ведомственная'!F353</f>
        <v>956</v>
      </c>
      <c r="F637" s="9">
        <f>'№ 5-8 ведомственная'!G353</f>
        <v>956</v>
      </c>
      <c r="G637" s="9">
        <f>'№ 5-8 ведомственная'!H353</f>
        <v>956</v>
      </c>
      <c r="H637" s="79"/>
    </row>
    <row r="638" spans="1:8" outlineLevel="5" x14ac:dyDescent="0.25">
      <c r="A638" s="17" t="s">
        <v>166</v>
      </c>
      <c r="B638" s="18" t="s">
        <v>169</v>
      </c>
      <c r="C638" s="17"/>
      <c r="D638" s="19" t="s">
        <v>468</v>
      </c>
      <c r="E638" s="9">
        <f t="shared" si="300"/>
        <v>1235.5999999999999</v>
      </c>
      <c r="F638" s="9">
        <f t="shared" ref="F638:G638" si="305">F639</f>
        <v>1235.5999999999999</v>
      </c>
      <c r="G638" s="9">
        <f t="shared" si="305"/>
        <v>1235.5999999999999</v>
      </c>
      <c r="H638" s="79"/>
    </row>
    <row r="639" spans="1:8" ht="25.5" outlineLevel="6" x14ac:dyDescent="0.25">
      <c r="A639" s="32" t="s">
        <v>166</v>
      </c>
      <c r="B639" s="54" t="s">
        <v>169</v>
      </c>
      <c r="C639" s="32" t="s">
        <v>39</v>
      </c>
      <c r="D639" s="33" t="s">
        <v>358</v>
      </c>
      <c r="E639" s="34">
        <f>'№ 5-8 ведомственная'!F355</f>
        <v>1235.5999999999999</v>
      </c>
      <c r="F639" s="34">
        <f>'№ 5-8 ведомственная'!G355</f>
        <v>1235.5999999999999</v>
      </c>
      <c r="G639" s="34">
        <f>'№ 5-8 ведомственная'!H355</f>
        <v>1235.5999999999999</v>
      </c>
      <c r="H639" s="79"/>
    </row>
    <row r="640" spans="1:8" ht="28.5" customHeight="1" x14ac:dyDescent="0.25">
      <c r="A640" s="76" t="s">
        <v>166</v>
      </c>
      <c r="B640" s="82" t="s">
        <v>730</v>
      </c>
      <c r="C640" s="76"/>
      <c r="D640" s="81" t="s">
        <v>731</v>
      </c>
      <c r="E640" s="72">
        <f>E641+E643</f>
        <v>110</v>
      </c>
      <c r="F640" s="72">
        <f t="shared" ref="F640:G640" si="306">F643</f>
        <v>0</v>
      </c>
      <c r="G640" s="72">
        <f t="shared" si="306"/>
        <v>0</v>
      </c>
      <c r="H640" s="79"/>
    </row>
    <row r="641" spans="1:8" ht="38.25" customHeight="1" x14ac:dyDescent="0.25">
      <c r="A641" s="76" t="s">
        <v>166</v>
      </c>
      <c r="B641" s="82" t="s">
        <v>798</v>
      </c>
      <c r="C641" s="76"/>
      <c r="D641" s="81" t="s">
        <v>799</v>
      </c>
      <c r="E641" s="72">
        <f>E642</f>
        <v>85</v>
      </c>
      <c r="F641" s="72">
        <v>0</v>
      </c>
      <c r="G641" s="72">
        <v>0</v>
      </c>
      <c r="H641" s="79"/>
    </row>
    <row r="642" spans="1:8" ht="30" customHeight="1" x14ac:dyDescent="0.25">
      <c r="A642" s="76" t="s">
        <v>166</v>
      </c>
      <c r="B642" s="82" t="s">
        <v>798</v>
      </c>
      <c r="C642" s="76" t="s">
        <v>39</v>
      </c>
      <c r="D642" s="81" t="s">
        <v>358</v>
      </c>
      <c r="E642" s="72">
        <f>'№ 5-8 ведомственная'!F358</f>
        <v>85</v>
      </c>
      <c r="F642" s="72">
        <v>0</v>
      </c>
      <c r="G642" s="72">
        <v>0</v>
      </c>
      <c r="H642" s="79"/>
    </row>
    <row r="643" spans="1:8" ht="38.25" customHeight="1" x14ac:dyDescent="0.25">
      <c r="A643" s="76" t="s">
        <v>166</v>
      </c>
      <c r="B643" s="76" t="s">
        <v>732</v>
      </c>
      <c r="C643" s="76" t="s">
        <v>724</v>
      </c>
      <c r="D643" s="81" t="s">
        <v>733</v>
      </c>
      <c r="E643" s="84">
        <f>E644</f>
        <v>25</v>
      </c>
      <c r="F643" s="84">
        <f t="shared" ref="F643:G643" si="307">F644</f>
        <v>0</v>
      </c>
      <c r="G643" s="84">
        <f t="shared" si="307"/>
        <v>0</v>
      </c>
      <c r="H643" s="79"/>
    </row>
    <row r="644" spans="1:8" ht="27" customHeight="1" x14ac:dyDescent="0.25">
      <c r="A644" s="76" t="s">
        <v>166</v>
      </c>
      <c r="B644" s="76" t="s">
        <v>732</v>
      </c>
      <c r="C644" s="76" t="s">
        <v>39</v>
      </c>
      <c r="D644" s="81" t="s">
        <v>358</v>
      </c>
      <c r="E644" s="83">
        <f>'№ 5-8 ведомственная'!F360</f>
        <v>25</v>
      </c>
      <c r="F644" s="83">
        <f>'№ 5-8 ведомственная'!G360</f>
        <v>0</v>
      </c>
      <c r="G644" s="83">
        <f>'№ 5-8 ведомственная'!H360</f>
        <v>0</v>
      </c>
      <c r="H644" s="79"/>
    </row>
    <row r="645" spans="1:8" x14ac:dyDescent="0.25">
      <c r="G645" s="14" t="s">
        <v>779</v>
      </c>
    </row>
  </sheetData>
  <mergeCells count="17">
    <mergeCell ref="E1:G1"/>
    <mergeCell ref="E2:G2"/>
    <mergeCell ref="E3:G3"/>
    <mergeCell ref="D14:G14"/>
    <mergeCell ref="E5:G5"/>
    <mergeCell ref="E6:G6"/>
    <mergeCell ref="E7:G7"/>
    <mergeCell ref="A11:G12"/>
    <mergeCell ref="D13:G13"/>
    <mergeCell ref="E8:G8"/>
    <mergeCell ref="E9:G9"/>
    <mergeCell ref="E10:G10"/>
    <mergeCell ref="E15:G15"/>
    <mergeCell ref="D15:D16"/>
    <mergeCell ref="C15:C16"/>
    <mergeCell ref="B15:B16"/>
    <mergeCell ref="A15:A16"/>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8"/>
  <sheetViews>
    <sheetView showGridLines="0" zoomScale="120" zoomScaleNormal="120" zoomScaleSheetLayoutView="100" workbookViewId="0">
      <selection activeCell="I7" sqref="I7"/>
    </sheetView>
  </sheetViews>
  <sheetFormatPr defaultColWidth="9.140625" defaultRowHeight="15" outlineLevelRow="7" x14ac:dyDescent="0.25"/>
  <cols>
    <col min="1" max="1" width="7.7109375" style="65" customWidth="1"/>
    <col min="2" max="2" width="7.7109375" style="66" customWidth="1"/>
    <col min="3" max="3" width="10.7109375" style="66" customWidth="1"/>
    <col min="4" max="4" width="7.7109375" style="65" customWidth="1"/>
    <col min="5" max="5" width="49" style="65" customWidth="1"/>
    <col min="6" max="8" width="11.7109375" style="109" customWidth="1"/>
    <col min="9" max="16384" width="9.140625" style="1"/>
  </cols>
  <sheetData>
    <row r="1" spans="1:8" x14ac:dyDescent="0.25">
      <c r="F1" s="138" t="s">
        <v>780</v>
      </c>
      <c r="G1" s="139"/>
      <c r="H1" s="139"/>
    </row>
    <row r="2" spans="1:8" x14ac:dyDescent="0.25">
      <c r="F2" s="140" t="s">
        <v>557</v>
      </c>
      <c r="G2" s="115"/>
      <c r="H2" s="115"/>
    </row>
    <row r="3" spans="1:8" x14ac:dyDescent="0.25">
      <c r="F3" s="140" t="s">
        <v>834</v>
      </c>
      <c r="G3" s="115"/>
      <c r="H3" s="115"/>
    </row>
    <row r="4" spans="1:8" x14ac:dyDescent="0.25">
      <c r="F4" s="110"/>
      <c r="G4" s="108"/>
      <c r="H4" s="108"/>
    </row>
    <row r="5" spans="1:8" s="13" customFormat="1" x14ac:dyDescent="0.25">
      <c r="A5" s="67"/>
      <c r="B5" s="68"/>
      <c r="C5" s="68"/>
      <c r="D5" s="67"/>
      <c r="E5" s="67"/>
      <c r="F5" s="141" t="s">
        <v>784</v>
      </c>
      <c r="G5" s="141"/>
      <c r="H5" s="141"/>
    </row>
    <row r="6" spans="1:8" s="13" customFormat="1" ht="15" customHeight="1" x14ac:dyDescent="0.25">
      <c r="A6" s="67"/>
      <c r="B6" s="68"/>
      <c r="C6" s="68"/>
      <c r="D6" s="67"/>
      <c r="E6" s="67"/>
      <c r="F6" s="132" t="s">
        <v>557</v>
      </c>
      <c r="G6" s="132"/>
      <c r="H6" s="132"/>
    </row>
    <row r="7" spans="1:8" s="13" customFormat="1" x14ac:dyDescent="0.25">
      <c r="A7" s="67"/>
      <c r="B7" s="68"/>
      <c r="C7" s="68"/>
      <c r="D7" s="67"/>
      <c r="E7" s="67"/>
      <c r="F7" s="133" t="s">
        <v>801</v>
      </c>
      <c r="G7" s="133"/>
      <c r="H7" s="133"/>
    </row>
    <row r="8" spans="1:8" s="13" customFormat="1" x14ac:dyDescent="0.25">
      <c r="A8" s="67"/>
      <c r="B8" s="68"/>
      <c r="C8" s="68"/>
      <c r="D8" s="67"/>
      <c r="E8" s="67"/>
      <c r="F8" s="133" t="s">
        <v>558</v>
      </c>
      <c r="G8" s="133"/>
      <c r="H8" s="133"/>
    </row>
    <row r="9" spans="1:8" s="13" customFormat="1" x14ac:dyDescent="0.25">
      <c r="A9" s="67"/>
      <c r="B9" s="68"/>
      <c r="C9" s="68"/>
      <c r="D9" s="67"/>
      <c r="E9" s="67"/>
      <c r="F9" s="133" t="s">
        <v>698</v>
      </c>
      <c r="G9" s="133"/>
      <c r="H9" s="133"/>
    </row>
    <row r="10" spans="1:8" s="13" customFormat="1" x14ac:dyDescent="0.25">
      <c r="A10" s="67"/>
      <c r="B10" s="68"/>
      <c r="C10" s="68"/>
      <c r="D10" s="67"/>
      <c r="E10" s="67"/>
      <c r="F10" s="133" t="s">
        <v>699</v>
      </c>
      <c r="G10" s="133"/>
      <c r="H10" s="133"/>
    </row>
    <row r="11" spans="1:8" s="13" customFormat="1" x14ac:dyDescent="0.25">
      <c r="A11" s="67"/>
      <c r="B11" s="68"/>
      <c r="C11" s="68"/>
      <c r="D11" s="67"/>
      <c r="E11" s="26"/>
      <c r="F11" s="27"/>
      <c r="G11" s="5"/>
      <c r="H11" s="5"/>
    </row>
    <row r="12" spans="1:8" s="13" customFormat="1" ht="102" customHeight="1" x14ac:dyDescent="0.25">
      <c r="A12" s="142" t="s">
        <v>697</v>
      </c>
      <c r="B12" s="142"/>
      <c r="C12" s="142"/>
      <c r="D12" s="142"/>
      <c r="E12" s="142"/>
      <c r="F12" s="142"/>
      <c r="G12" s="142"/>
      <c r="H12" s="142"/>
    </row>
    <row r="13" spans="1:8" ht="15.75" customHeight="1" x14ac:dyDescent="0.25">
      <c r="E13" s="122"/>
      <c r="F13" s="123"/>
      <c r="G13" s="123"/>
      <c r="H13" s="123"/>
    </row>
    <row r="14" spans="1:8" ht="12" customHeight="1" x14ac:dyDescent="0.25">
      <c r="A14" s="124" t="s">
        <v>550</v>
      </c>
      <c r="B14" s="129" t="s">
        <v>551</v>
      </c>
      <c r="C14" s="129" t="s">
        <v>552</v>
      </c>
      <c r="D14" s="124" t="s">
        <v>553</v>
      </c>
      <c r="E14" s="124" t="s">
        <v>554</v>
      </c>
      <c r="F14" s="136" t="s">
        <v>555</v>
      </c>
      <c r="G14" s="126"/>
      <c r="H14" s="137"/>
    </row>
    <row r="15" spans="1:8" ht="33" customHeight="1" x14ac:dyDescent="0.25">
      <c r="A15" s="124"/>
      <c r="B15" s="129"/>
      <c r="C15" s="129"/>
      <c r="D15" s="124"/>
      <c r="E15" s="124"/>
      <c r="F15" s="11" t="s">
        <v>694</v>
      </c>
      <c r="G15" s="11" t="s">
        <v>695</v>
      </c>
      <c r="H15" s="11" t="s">
        <v>696</v>
      </c>
    </row>
    <row r="16" spans="1:8" ht="16.5" customHeight="1" x14ac:dyDescent="0.25">
      <c r="A16" s="69">
        <v>1</v>
      </c>
      <c r="B16" s="70">
        <v>2</v>
      </c>
      <c r="C16" s="70">
        <v>3</v>
      </c>
      <c r="D16" s="69">
        <v>4</v>
      </c>
      <c r="E16" s="69">
        <v>5</v>
      </c>
      <c r="F16" s="6">
        <v>6</v>
      </c>
      <c r="G16" s="6">
        <v>7</v>
      </c>
      <c r="H16" s="6">
        <v>8</v>
      </c>
    </row>
    <row r="17" spans="1:10" s="3" customFormat="1" ht="16.5" customHeight="1" x14ac:dyDescent="0.25">
      <c r="A17" s="28"/>
      <c r="B17" s="52"/>
      <c r="C17" s="52"/>
      <c r="D17" s="28"/>
      <c r="E17" s="29" t="s">
        <v>549</v>
      </c>
      <c r="F17" s="7">
        <f>F18+F27+F361+F511+F659</f>
        <v>733074.3</v>
      </c>
      <c r="G17" s="7">
        <f>G18+G27+G361+G511+G659</f>
        <v>588482.99999999988</v>
      </c>
      <c r="H17" s="7">
        <f>H18+H27+H361+H511+H659</f>
        <v>560095.99999999988</v>
      </c>
      <c r="I17" s="71"/>
      <c r="J17" s="71"/>
    </row>
    <row r="18" spans="1:10" s="3" customFormat="1" ht="25.5" x14ac:dyDescent="0.25">
      <c r="A18" s="22" t="s">
        <v>0</v>
      </c>
      <c r="B18" s="50"/>
      <c r="C18" s="50"/>
      <c r="D18" s="22"/>
      <c r="E18" s="23" t="s">
        <v>271</v>
      </c>
      <c r="F18" s="8">
        <f>F19</f>
        <v>8616.1</v>
      </c>
      <c r="G18" s="8">
        <f t="shared" ref="G18:H18" si="0">G19</f>
        <v>8429</v>
      </c>
      <c r="H18" s="8">
        <f t="shared" si="0"/>
        <v>8429</v>
      </c>
    </row>
    <row r="19" spans="1:10" outlineLevel="1" x14ac:dyDescent="0.25">
      <c r="A19" s="17" t="s">
        <v>0</v>
      </c>
      <c r="B19" s="18" t="s">
        <v>1</v>
      </c>
      <c r="C19" s="18"/>
      <c r="D19" s="17"/>
      <c r="E19" s="19" t="s">
        <v>276</v>
      </c>
      <c r="F19" s="9">
        <f>F20</f>
        <v>8616.1</v>
      </c>
      <c r="G19" s="9">
        <f t="shared" ref="G19:H21" si="1">G20</f>
        <v>8429</v>
      </c>
      <c r="H19" s="9">
        <f t="shared" si="1"/>
        <v>8429</v>
      </c>
      <c r="J19" s="12"/>
    </row>
    <row r="20" spans="1:10" ht="38.25" outlineLevel="2" x14ac:dyDescent="0.25">
      <c r="A20" s="17" t="s">
        <v>0</v>
      </c>
      <c r="B20" s="18" t="s">
        <v>2</v>
      </c>
      <c r="C20" s="18"/>
      <c r="D20" s="17"/>
      <c r="E20" s="19" t="s">
        <v>285</v>
      </c>
      <c r="F20" s="9">
        <f>F21</f>
        <v>8616.1</v>
      </c>
      <c r="G20" s="9">
        <f t="shared" si="1"/>
        <v>8429</v>
      </c>
      <c r="H20" s="9">
        <f t="shared" si="1"/>
        <v>8429</v>
      </c>
    </row>
    <row r="21" spans="1:10" outlineLevel="3" x14ac:dyDescent="0.25">
      <c r="A21" s="17" t="s">
        <v>0</v>
      </c>
      <c r="B21" s="18" t="s">
        <v>2</v>
      </c>
      <c r="C21" s="18" t="s">
        <v>3</v>
      </c>
      <c r="D21" s="17"/>
      <c r="E21" s="19" t="s">
        <v>286</v>
      </c>
      <c r="F21" s="9">
        <f>F22</f>
        <v>8616.1</v>
      </c>
      <c r="G21" s="9">
        <f t="shared" si="1"/>
        <v>8429</v>
      </c>
      <c r="H21" s="9">
        <f t="shared" si="1"/>
        <v>8429</v>
      </c>
    </row>
    <row r="22" spans="1:10" ht="38.25" outlineLevel="4" x14ac:dyDescent="0.25">
      <c r="A22" s="17" t="s">
        <v>0</v>
      </c>
      <c r="B22" s="18" t="s">
        <v>2</v>
      </c>
      <c r="C22" s="18" t="s">
        <v>4</v>
      </c>
      <c r="D22" s="17"/>
      <c r="E22" s="19" t="s">
        <v>329</v>
      </c>
      <c r="F22" s="9">
        <f>F23</f>
        <v>8616.1</v>
      </c>
      <c r="G22" s="9">
        <f t="shared" ref="G22:H22" si="2">G23</f>
        <v>8429</v>
      </c>
      <c r="H22" s="9">
        <f t="shared" si="2"/>
        <v>8429</v>
      </c>
    </row>
    <row r="23" spans="1:10" ht="25.5" outlineLevel="6" x14ac:dyDescent="0.25">
      <c r="A23" s="17" t="s">
        <v>0</v>
      </c>
      <c r="B23" s="18" t="s">
        <v>2</v>
      </c>
      <c r="C23" s="18" t="s">
        <v>5</v>
      </c>
      <c r="D23" s="17"/>
      <c r="E23" s="19" t="s">
        <v>330</v>
      </c>
      <c r="F23" s="9">
        <f>F24+F25+F26</f>
        <v>8616.1</v>
      </c>
      <c r="G23" s="9">
        <f t="shared" ref="G23:H23" si="3">G24+G25+G26</f>
        <v>8429</v>
      </c>
      <c r="H23" s="9">
        <f t="shared" si="3"/>
        <v>8429</v>
      </c>
    </row>
    <row r="24" spans="1:10" ht="63.75" outlineLevel="7" x14ac:dyDescent="0.25">
      <c r="A24" s="17" t="s">
        <v>0</v>
      </c>
      <c r="B24" s="18" t="s">
        <v>2</v>
      </c>
      <c r="C24" s="18" t="s">
        <v>5</v>
      </c>
      <c r="D24" s="17" t="s">
        <v>6</v>
      </c>
      <c r="E24" s="19" t="s">
        <v>331</v>
      </c>
      <c r="F24" s="9">
        <f>7582.6+167.6</f>
        <v>7750.2000000000007</v>
      </c>
      <c r="G24" s="9">
        <v>7563.1</v>
      </c>
      <c r="H24" s="9">
        <v>7563.1</v>
      </c>
    </row>
    <row r="25" spans="1:10" ht="25.5" outlineLevel="7" x14ac:dyDescent="0.25">
      <c r="A25" s="17" t="s">
        <v>0</v>
      </c>
      <c r="B25" s="18" t="s">
        <v>2</v>
      </c>
      <c r="C25" s="18" t="s">
        <v>5</v>
      </c>
      <c r="D25" s="17" t="s">
        <v>7</v>
      </c>
      <c r="E25" s="19" t="s">
        <v>332</v>
      </c>
      <c r="F25" s="9">
        <v>859.9</v>
      </c>
      <c r="G25" s="9">
        <v>859.9</v>
      </c>
      <c r="H25" s="9">
        <v>859.9</v>
      </c>
    </row>
    <row r="26" spans="1:10" outlineLevel="7" x14ac:dyDescent="0.25">
      <c r="A26" s="17" t="s">
        <v>0</v>
      </c>
      <c r="B26" s="18" t="s">
        <v>2</v>
      </c>
      <c r="C26" s="18" t="s">
        <v>5</v>
      </c>
      <c r="D26" s="17" t="s">
        <v>8</v>
      </c>
      <c r="E26" s="19" t="s">
        <v>333</v>
      </c>
      <c r="F26" s="9">
        <v>6</v>
      </c>
      <c r="G26" s="9">
        <v>6</v>
      </c>
      <c r="H26" s="9">
        <v>6</v>
      </c>
    </row>
    <row r="27" spans="1:10" s="3" customFormat="1" x14ac:dyDescent="0.25">
      <c r="A27" s="22" t="s">
        <v>11</v>
      </c>
      <c r="B27" s="50"/>
      <c r="C27" s="50"/>
      <c r="D27" s="22"/>
      <c r="E27" s="23" t="s">
        <v>272</v>
      </c>
      <c r="F27" s="8">
        <f>F28+F103+F151+F194+F304+F348</f>
        <v>262902</v>
      </c>
      <c r="G27" s="8">
        <f>G28+G103+G151+G194+G304+G348</f>
        <v>195548.2</v>
      </c>
      <c r="H27" s="8">
        <f>H28+H103+H151+H194+H304+H348</f>
        <v>187382.80000000002</v>
      </c>
    </row>
    <row r="28" spans="1:10" outlineLevel="1" x14ac:dyDescent="0.25">
      <c r="A28" s="17" t="s">
        <v>11</v>
      </c>
      <c r="B28" s="18" t="s">
        <v>1</v>
      </c>
      <c r="C28" s="18"/>
      <c r="D28" s="17"/>
      <c r="E28" s="19" t="s">
        <v>276</v>
      </c>
      <c r="F28" s="9">
        <f>F29+F35+F49+F61+F66+F55</f>
        <v>45729.5</v>
      </c>
      <c r="G28" s="9">
        <f t="shared" ref="G28:H28" si="4">G29+G35+G49+G61+G66+G55</f>
        <v>40379.800000000003</v>
      </c>
      <c r="H28" s="9">
        <f t="shared" si="4"/>
        <v>40255.999999999993</v>
      </c>
    </row>
    <row r="29" spans="1:10" ht="38.25" outlineLevel="2" x14ac:dyDescent="0.25">
      <c r="A29" s="17" t="s">
        <v>11</v>
      </c>
      <c r="B29" s="18" t="s">
        <v>12</v>
      </c>
      <c r="C29" s="18"/>
      <c r="D29" s="17"/>
      <c r="E29" s="19" t="s">
        <v>287</v>
      </c>
      <c r="F29" s="9">
        <f>F30</f>
        <v>2856.3</v>
      </c>
      <c r="G29" s="9">
        <f t="shared" ref="G29:H29" si="5">G30</f>
        <v>1701.5</v>
      </c>
      <c r="H29" s="9">
        <f t="shared" si="5"/>
        <v>1701.5</v>
      </c>
    </row>
    <row r="30" spans="1:10" ht="51" outlineLevel="3" x14ac:dyDescent="0.25">
      <c r="A30" s="17" t="s">
        <v>11</v>
      </c>
      <c r="B30" s="18" t="s">
        <v>12</v>
      </c>
      <c r="C30" s="18" t="s">
        <v>13</v>
      </c>
      <c r="D30" s="17"/>
      <c r="E30" s="19" t="s">
        <v>288</v>
      </c>
      <c r="F30" s="9">
        <f>F31</f>
        <v>2856.3</v>
      </c>
      <c r="G30" s="9">
        <f t="shared" ref="G30:H30" si="6">G31</f>
        <v>1701.5</v>
      </c>
      <c r="H30" s="9">
        <f t="shared" si="6"/>
        <v>1701.5</v>
      </c>
    </row>
    <row r="31" spans="1:10" ht="38.25" outlineLevel="4" x14ac:dyDescent="0.25">
      <c r="A31" s="17" t="s">
        <v>11</v>
      </c>
      <c r="B31" s="18" t="s">
        <v>12</v>
      </c>
      <c r="C31" s="18" t="s">
        <v>14</v>
      </c>
      <c r="D31" s="17"/>
      <c r="E31" s="19" t="s">
        <v>337</v>
      </c>
      <c r="F31" s="9">
        <f>F32</f>
        <v>2856.3</v>
      </c>
      <c r="G31" s="9">
        <f t="shared" ref="G31:H31" si="7">G32</f>
        <v>1701.5</v>
      </c>
      <c r="H31" s="9">
        <f t="shared" si="7"/>
        <v>1701.5</v>
      </c>
    </row>
    <row r="32" spans="1:10" ht="25.5" outlineLevel="5" x14ac:dyDescent="0.25">
      <c r="A32" s="17" t="s">
        <v>11</v>
      </c>
      <c r="B32" s="18" t="s">
        <v>12</v>
      </c>
      <c r="C32" s="18" t="s">
        <v>15</v>
      </c>
      <c r="D32" s="17"/>
      <c r="E32" s="19" t="s">
        <v>338</v>
      </c>
      <c r="F32" s="9">
        <f>F33</f>
        <v>2856.3</v>
      </c>
      <c r="G32" s="9">
        <f t="shared" ref="G32:H32" si="8">G33</f>
        <v>1701.5</v>
      </c>
      <c r="H32" s="9">
        <f t="shared" si="8"/>
        <v>1701.5</v>
      </c>
    </row>
    <row r="33" spans="1:8" outlineLevel="6" x14ac:dyDescent="0.25">
      <c r="A33" s="17" t="s">
        <v>11</v>
      </c>
      <c r="B33" s="18" t="s">
        <v>12</v>
      </c>
      <c r="C33" s="18" t="s">
        <v>16</v>
      </c>
      <c r="D33" s="17"/>
      <c r="E33" s="19" t="s">
        <v>339</v>
      </c>
      <c r="F33" s="9">
        <f>F34</f>
        <v>2856.3</v>
      </c>
      <c r="G33" s="9">
        <f t="shared" ref="G33:H33" si="9">G34</f>
        <v>1701.5</v>
      </c>
      <c r="H33" s="9">
        <f t="shared" si="9"/>
        <v>1701.5</v>
      </c>
    </row>
    <row r="34" spans="1:8" ht="63.75" outlineLevel="7" x14ac:dyDescent="0.25">
      <c r="A34" s="17" t="s">
        <v>11</v>
      </c>
      <c r="B34" s="18" t="s">
        <v>12</v>
      </c>
      <c r="C34" s="18" t="s">
        <v>16</v>
      </c>
      <c r="D34" s="17" t="s">
        <v>6</v>
      </c>
      <c r="E34" s="19" t="s">
        <v>331</v>
      </c>
      <c r="F34" s="9">
        <f>1701.5+1154.8</f>
        <v>2856.3</v>
      </c>
      <c r="G34" s="9">
        <v>1701.5</v>
      </c>
      <c r="H34" s="9">
        <v>1701.5</v>
      </c>
    </row>
    <row r="35" spans="1:8" ht="51" outlineLevel="2" x14ac:dyDescent="0.25">
      <c r="A35" s="17" t="s">
        <v>11</v>
      </c>
      <c r="B35" s="18" t="s">
        <v>17</v>
      </c>
      <c r="C35" s="18"/>
      <c r="D35" s="17"/>
      <c r="E35" s="19" t="s">
        <v>289</v>
      </c>
      <c r="F35" s="9">
        <f>F36</f>
        <v>36755.1</v>
      </c>
      <c r="G35" s="9">
        <f t="shared" ref="G35:H35" si="10">G36</f>
        <v>35487.300000000003</v>
      </c>
      <c r="H35" s="9">
        <f t="shared" si="10"/>
        <v>35490.6</v>
      </c>
    </row>
    <row r="36" spans="1:8" ht="51" outlineLevel="3" x14ac:dyDescent="0.25">
      <c r="A36" s="17" t="s">
        <v>11</v>
      </c>
      <c r="B36" s="18" t="s">
        <v>17</v>
      </c>
      <c r="C36" s="18" t="s">
        <v>13</v>
      </c>
      <c r="D36" s="17"/>
      <c r="E36" s="19" t="s">
        <v>288</v>
      </c>
      <c r="F36" s="9">
        <f>F37+F42</f>
        <v>36755.1</v>
      </c>
      <c r="G36" s="9">
        <f t="shared" ref="G36:H36" si="11">G37+G42</f>
        <v>35487.300000000003</v>
      </c>
      <c r="H36" s="9">
        <f t="shared" si="11"/>
        <v>35490.6</v>
      </c>
    </row>
    <row r="37" spans="1:8" ht="51" outlineLevel="4" x14ac:dyDescent="0.25">
      <c r="A37" s="17" t="s">
        <v>11</v>
      </c>
      <c r="B37" s="18" t="s">
        <v>17</v>
      </c>
      <c r="C37" s="18" t="s">
        <v>18</v>
      </c>
      <c r="D37" s="17"/>
      <c r="E37" s="19" t="s">
        <v>340</v>
      </c>
      <c r="F37" s="9">
        <f>F38</f>
        <v>338.20000000000005</v>
      </c>
      <c r="G37" s="9">
        <f t="shared" ref="G37:H38" si="12">G38</f>
        <v>341.40000000000003</v>
      </c>
      <c r="H37" s="9">
        <f t="shared" si="12"/>
        <v>344.70000000000005</v>
      </c>
    </row>
    <row r="38" spans="1:8" ht="63.75" outlineLevel="5" x14ac:dyDescent="0.25">
      <c r="A38" s="17" t="s">
        <v>11</v>
      </c>
      <c r="B38" s="18" t="s">
        <v>17</v>
      </c>
      <c r="C38" s="18" t="s">
        <v>19</v>
      </c>
      <c r="D38" s="17"/>
      <c r="E38" s="19" t="s">
        <v>341</v>
      </c>
      <c r="F38" s="9">
        <f>F39</f>
        <v>338.20000000000005</v>
      </c>
      <c r="G38" s="9">
        <f t="shared" si="12"/>
        <v>341.40000000000003</v>
      </c>
      <c r="H38" s="9">
        <f t="shared" si="12"/>
        <v>344.70000000000005</v>
      </c>
    </row>
    <row r="39" spans="1:8" ht="51" outlineLevel="6" x14ac:dyDescent="0.25">
      <c r="A39" s="17" t="s">
        <v>11</v>
      </c>
      <c r="B39" s="18" t="s">
        <v>17</v>
      </c>
      <c r="C39" s="18" t="s">
        <v>20</v>
      </c>
      <c r="D39" s="17"/>
      <c r="E39" s="19" t="s">
        <v>342</v>
      </c>
      <c r="F39" s="9">
        <f>F40+F41</f>
        <v>338.20000000000005</v>
      </c>
      <c r="G39" s="9">
        <f t="shared" ref="G39:H39" si="13">G40+G41</f>
        <v>341.40000000000003</v>
      </c>
      <c r="H39" s="9">
        <f t="shared" si="13"/>
        <v>344.70000000000005</v>
      </c>
    </row>
    <row r="40" spans="1:8" ht="63.75" outlineLevel="7" x14ac:dyDescent="0.25">
      <c r="A40" s="17" t="s">
        <v>11</v>
      </c>
      <c r="B40" s="18" t="s">
        <v>17</v>
      </c>
      <c r="C40" s="18" t="s">
        <v>20</v>
      </c>
      <c r="D40" s="17" t="s">
        <v>6</v>
      </c>
      <c r="E40" s="19" t="s">
        <v>331</v>
      </c>
      <c r="F40" s="9">
        <v>284.60000000000002</v>
      </c>
      <c r="G40" s="9">
        <v>284.60000000000002</v>
      </c>
      <c r="H40" s="9">
        <v>284.60000000000002</v>
      </c>
    </row>
    <row r="41" spans="1:8" ht="25.5" outlineLevel="7" x14ac:dyDescent="0.25">
      <c r="A41" s="17" t="s">
        <v>11</v>
      </c>
      <c r="B41" s="18" t="s">
        <v>17</v>
      </c>
      <c r="C41" s="18" t="s">
        <v>20</v>
      </c>
      <c r="D41" s="17" t="s">
        <v>7</v>
      </c>
      <c r="E41" s="19" t="s">
        <v>332</v>
      </c>
      <c r="F41" s="9">
        <v>53.6</v>
      </c>
      <c r="G41" s="9">
        <v>56.8</v>
      </c>
      <c r="H41" s="9">
        <v>60.1</v>
      </c>
    </row>
    <row r="42" spans="1:8" ht="38.25" outlineLevel="4" x14ac:dyDescent="0.25">
      <c r="A42" s="17" t="s">
        <v>11</v>
      </c>
      <c r="B42" s="18" t="s">
        <v>17</v>
      </c>
      <c r="C42" s="18" t="s">
        <v>14</v>
      </c>
      <c r="D42" s="17"/>
      <c r="E42" s="19" t="s">
        <v>337</v>
      </c>
      <c r="F42" s="9">
        <f>F43</f>
        <v>36416.9</v>
      </c>
      <c r="G42" s="9">
        <f t="shared" ref="G42:H42" si="14">G43</f>
        <v>35145.9</v>
      </c>
      <c r="H42" s="9">
        <f t="shared" si="14"/>
        <v>35145.9</v>
      </c>
    </row>
    <row r="43" spans="1:8" ht="25.5" outlineLevel="5" x14ac:dyDescent="0.25">
      <c r="A43" s="17" t="s">
        <v>11</v>
      </c>
      <c r="B43" s="18" t="s">
        <v>17</v>
      </c>
      <c r="C43" s="18" t="s">
        <v>15</v>
      </c>
      <c r="D43" s="17"/>
      <c r="E43" s="19" t="s">
        <v>338</v>
      </c>
      <c r="F43" s="9">
        <f>F44</f>
        <v>36416.9</v>
      </c>
      <c r="G43" s="9">
        <f t="shared" ref="G43:H43" si="15">G44</f>
        <v>35145.9</v>
      </c>
      <c r="H43" s="9">
        <f t="shared" si="15"/>
        <v>35145.9</v>
      </c>
    </row>
    <row r="44" spans="1:8" ht="63.75" outlineLevel="6" x14ac:dyDescent="0.25">
      <c r="A44" s="17" t="s">
        <v>11</v>
      </c>
      <c r="B44" s="18" t="s">
        <v>17</v>
      </c>
      <c r="C44" s="18" t="s">
        <v>22</v>
      </c>
      <c r="D44" s="17"/>
      <c r="E44" s="19" t="s">
        <v>344</v>
      </c>
      <c r="F44" s="9">
        <f>F45+F46+F48+F47</f>
        <v>36416.9</v>
      </c>
      <c r="G44" s="9">
        <f t="shared" ref="G44:H44" si="16">G45+G46+G48+G47</f>
        <v>35145.9</v>
      </c>
      <c r="H44" s="9">
        <f t="shared" si="16"/>
        <v>35145.9</v>
      </c>
    </row>
    <row r="45" spans="1:8" ht="63.75" outlineLevel="7" x14ac:dyDescent="0.25">
      <c r="A45" s="17" t="s">
        <v>11</v>
      </c>
      <c r="B45" s="18" t="s">
        <v>17</v>
      </c>
      <c r="C45" s="18" t="s">
        <v>22</v>
      </c>
      <c r="D45" s="17" t="s">
        <v>6</v>
      </c>
      <c r="E45" s="19" t="s">
        <v>331</v>
      </c>
      <c r="F45" s="9">
        <f>27032-25.6+586</f>
        <v>27592.400000000001</v>
      </c>
      <c r="G45" s="9">
        <v>27032</v>
      </c>
      <c r="H45" s="9">
        <v>27032</v>
      </c>
    </row>
    <row r="46" spans="1:8" ht="25.5" outlineLevel="7" x14ac:dyDescent="0.25">
      <c r="A46" s="17" t="s">
        <v>11</v>
      </c>
      <c r="B46" s="18" t="s">
        <v>17</v>
      </c>
      <c r="C46" s="18" t="s">
        <v>22</v>
      </c>
      <c r="D46" s="17" t="s">
        <v>7</v>
      </c>
      <c r="E46" s="19" t="s">
        <v>332</v>
      </c>
      <c r="F46" s="9">
        <f>9239-25-1700+329.9-70-20-2-1-1</f>
        <v>7749.9</v>
      </c>
      <c r="G46" s="9">
        <f>7579+329.9</f>
        <v>7908.9</v>
      </c>
      <c r="H46" s="9">
        <f>7579+329.9</f>
        <v>7908.9</v>
      </c>
    </row>
    <row r="47" spans="1:8" outlineLevel="7" x14ac:dyDescent="0.25">
      <c r="A47" s="17" t="s">
        <v>11</v>
      </c>
      <c r="B47" s="18" t="s">
        <v>17</v>
      </c>
      <c r="C47" s="18" t="s">
        <v>22</v>
      </c>
      <c r="D47" s="17">
        <v>300</v>
      </c>
      <c r="E47" s="19" t="s">
        <v>343</v>
      </c>
      <c r="F47" s="9">
        <v>25.6</v>
      </c>
      <c r="G47" s="9">
        <v>0</v>
      </c>
      <c r="H47" s="9">
        <v>0</v>
      </c>
    </row>
    <row r="48" spans="1:8" outlineLevel="7" x14ac:dyDescent="0.25">
      <c r="A48" s="17" t="s">
        <v>11</v>
      </c>
      <c r="B48" s="18" t="s">
        <v>17</v>
      </c>
      <c r="C48" s="18" t="s">
        <v>22</v>
      </c>
      <c r="D48" s="17" t="s">
        <v>8</v>
      </c>
      <c r="E48" s="19" t="s">
        <v>333</v>
      </c>
      <c r="F48" s="9">
        <f>205+70+400+20+250+2+100+1+1</f>
        <v>1049</v>
      </c>
      <c r="G48" s="9">
        <v>205</v>
      </c>
      <c r="H48" s="9">
        <v>205</v>
      </c>
    </row>
    <row r="49" spans="1:8" outlineLevel="2" x14ac:dyDescent="0.25">
      <c r="A49" s="17" t="s">
        <v>11</v>
      </c>
      <c r="B49" s="18" t="s">
        <v>23</v>
      </c>
      <c r="C49" s="18"/>
      <c r="D49" s="17"/>
      <c r="E49" s="19" t="s">
        <v>290</v>
      </c>
      <c r="F49" s="9">
        <f>F50</f>
        <v>23.2</v>
      </c>
      <c r="G49" s="9">
        <f t="shared" ref="G49:H49" si="17">G50</f>
        <v>140.19999999999999</v>
      </c>
      <c r="H49" s="9">
        <f t="shared" si="17"/>
        <v>11.2</v>
      </c>
    </row>
    <row r="50" spans="1:8" ht="51" outlineLevel="3" x14ac:dyDescent="0.25">
      <c r="A50" s="17" t="s">
        <v>11</v>
      </c>
      <c r="B50" s="18" t="s">
        <v>23</v>
      </c>
      <c r="C50" s="18" t="s">
        <v>13</v>
      </c>
      <c r="D50" s="17"/>
      <c r="E50" s="19" t="s">
        <v>288</v>
      </c>
      <c r="F50" s="9">
        <f>F51</f>
        <v>23.2</v>
      </c>
      <c r="G50" s="9">
        <f t="shared" ref="G50:H50" si="18">G51</f>
        <v>140.19999999999999</v>
      </c>
      <c r="H50" s="9">
        <f t="shared" si="18"/>
        <v>11.2</v>
      </c>
    </row>
    <row r="51" spans="1:8" ht="51" outlineLevel="4" x14ac:dyDescent="0.25">
      <c r="A51" s="17" t="s">
        <v>11</v>
      </c>
      <c r="B51" s="18" t="s">
        <v>23</v>
      </c>
      <c r="C51" s="18" t="s">
        <v>18</v>
      </c>
      <c r="D51" s="17"/>
      <c r="E51" s="19" t="s">
        <v>340</v>
      </c>
      <c r="F51" s="9">
        <f>F52</f>
        <v>23.2</v>
      </c>
      <c r="G51" s="9">
        <f t="shared" ref="G51:H51" si="19">G52</f>
        <v>140.19999999999999</v>
      </c>
      <c r="H51" s="9">
        <f t="shared" si="19"/>
        <v>11.2</v>
      </c>
    </row>
    <row r="52" spans="1:8" ht="63.75" outlineLevel="5" x14ac:dyDescent="0.25">
      <c r="A52" s="17" t="s">
        <v>11</v>
      </c>
      <c r="B52" s="18" t="s">
        <v>23</v>
      </c>
      <c r="C52" s="18" t="s">
        <v>19</v>
      </c>
      <c r="D52" s="17"/>
      <c r="E52" s="19" t="s">
        <v>341</v>
      </c>
      <c r="F52" s="9">
        <f>F53</f>
        <v>23.2</v>
      </c>
      <c r="G52" s="9">
        <f t="shared" ref="G52:H52" si="20">G53</f>
        <v>140.19999999999999</v>
      </c>
      <c r="H52" s="9">
        <f t="shared" si="20"/>
        <v>11.2</v>
      </c>
    </row>
    <row r="53" spans="1:8" ht="51" outlineLevel="6" x14ac:dyDescent="0.25">
      <c r="A53" s="17" t="s">
        <v>11</v>
      </c>
      <c r="B53" s="18" t="s">
        <v>23</v>
      </c>
      <c r="C53" s="18" t="s">
        <v>24</v>
      </c>
      <c r="D53" s="17"/>
      <c r="E53" s="19" t="s">
        <v>662</v>
      </c>
      <c r="F53" s="9">
        <f>F54</f>
        <v>23.2</v>
      </c>
      <c r="G53" s="9">
        <f t="shared" ref="G53:H53" si="21">G54</f>
        <v>140.19999999999999</v>
      </c>
      <c r="H53" s="9">
        <f t="shared" si="21"/>
        <v>11.2</v>
      </c>
    </row>
    <row r="54" spans="1:8" ht="25.5" outlineLevel="7" x14ac:dyDescent="0.25">
      <c r="A54" s="17" t="s">
        <v>11</v>
      </c>
      <c r="B54" s="18" t="s">
        <v>23</v>
      </c>
      <c r="C54" s="18" t="s">
        <v>24</v>
      </c>
      <c r="D54" s="17" t="s">
        <v>7</v>
      </c>
      <c r="E54" s="19" t="s">
        <v>332</v>
      </c>
      <c r="F54" s="9">
        <v>23.2</v>
      </c>
      <c r="G54" s="9">
        <v>140.19999999999999</v>
      </c>
      <c r="H54" s="9">
        <v>11.2</v>
      </c>
    </row>
    <row r="55" spans="1:8" outlineLevel="7" x14ac:dyDescent="0.25">
      <c r="A55" s="17" t="s">
        <v>11</v>
      </c>
      <c r="B55" s="18" t="s">
        <v>692</v>
      </c>
      <c r="C55" s="18"/>
      <c r="D55" s="17"/>
      <c r="E55" s="19" t="s">
        <v>775</v>
      </c>
      <c r="F55" s="9">
        <f>F56</f>
        <v>130</v>
      </c>
      <c r="G55" s="9">
        <f t="shared" ref="G55:H55" si="22">G56</f>
        <v>0</v>
      </c>
      <c r="H55" s="9">
        <f t="shared" si="22"/>
        <v>0</v>
      </c>
    </row>
    <row r="56" spans="1:8" ht="51" outlineLevel="7" x14ac:dyDescent="0.25">
      <c r="A56" s="17" t="s">
        <v>11</v>
      </c>
      <c r="B56" s="18" t="s">
        <v>692</v>
      </c>
      <c r="C56" s="18" t="s">
        <v>13</v>
      </c>
      <c r="D56" s="17"/>
      <c r="E56" s="19" t="s">
        <v>288</v>
      </c>
      <c r="F56" s="9">
        <f>F57</f>
        <v>130</v>
      </c>
      <c r="G56" s="9">
        <f t="shared" ref="G56:H56" si="23">G57</f>
        <v>0</v>
      </c>
      <c r="H56" s="9">
        <f t="shared" si="23"/>
        <v>0</v>
      </c>
    </row>
    <row r="57" spans="1:8" ht="51" outlineLevel="7" x14ac:dyDescent="0.25">
      <c r="A57" s="17" t="s">
        <v>11</v>
      </c>
      <c r="B57" s="18" t="s">
        <v>692</v>
      </c>
      <c r="C57" s="18" t="s">
        <v>18</v>
      </c>
      <c r="D57" s="17"/>
      <c r="E57" s="19" t="s">
        <v>340</v>
      </c>
      <c r="F57" s="9">
        <f>F58</f>
        <v>130</v>
      </c>
      <c r="G57" s="9">
        <f t="shared" ref="G57:H57" si="24">G58</f>
        <v>0</v>
      </c>
      <c r="H57" s="9">
        <f t="shared" si="24"/>
        <v>0</v>
      </c>
    </row>
    <row r="58" spans="1:8" ht="63.75" outlineLevel="7" x14ac:dyDescent="0.25">
      <c r="A58" s="17" t="s">
        <v>11</v>
      </c>
      <c r="B58" s="18" t="s">
        <v>692</v>
      </c>
      <c r="C58" s="18" t="s">
        <v>19</v>
      </c>
      <c r="D58" s="17"/>
      <c r="E58" s="19" t="s">
        <v>341</v>
      </c>
      <c r="F58" s="9">
        <f>F59</f>
        <v>130</v>
      </c>
      <c r="G58" s="9">
        <f t="shared" ref="G58:H58" si="25">G59</f>
        <v>0</v>
      </c>
      <c r="H58" s="9">
        <f t="shared" si="25"/>
        <v>0</v>
      </c>
    </row>
    <row r="59" spans="1:8" outlineLevel="7" x14ac:dyDescent="0.25">
      <c r="A59" s="17" t="s">
        <v>11</v>
      </c>
      <c r="B59" s="18" t="s">
        <v>692</v>
      </c>
      <c r="C59" s="18" t="s">
        <v>773</v>
      </c>
      <c r="D59" s="17"/>
      <c r="E59" s="19" t="s">
        <v>774</v>
      </c>
      <c r="F59" s="9">
        <f>F60</f>
        <v>130</v>
      </c>
      <c r="G59" s="9">
        <f t="shared" ref="G59:H59" si="26">G60</f>
        <v>0</v>
      </c>
      <c r="H59" s="9">
        <f t="shared" si="26"/>
        <v>0</v>
      </c>
    </row>
    <row r="60" spans="1:8" outlineLevel="7" x14ac:dyDescent="0.25">
      <c r="A60" s="17" t="s">
        <v>11</v>
      </c>
      <c r="B60" s="18" t="s">
        <v>692</v>
      </c>
      <c r="C60" s="18" t="s">
        <v>773</v>
      </c>
      <c r="D60" s="17">
        <v>800</v>
      </c>
      <c r="E60" s="19" t="s">
        <v>333</v>
      </c>
      <c r="F60" s="9">
        <v>130</v>
      </c>
      <c r="G60" s="9">
        <v>0</v>
      </c>
      <c r="H60" s="9">
        <v>0</v>
      </c>
    </row>
    <row r="61" spans="1:8" outlineLevel="2" x14ac:dyDescent="0.25">
      <c r="A61" s="17" t="s">
        <v>11</v>
      </c>
      <c r="B61" s="18" t="s">
        <v>25</v>
      </c>
      <c r="C61" s="18"/>
      <c r="D61" s="17"/>
      <c r="E61" s="19" t="s">
        <v>291</v>
      </c>
      <c r="F61" s="9">
        <f>F62</f>
        <v>300</v>
      </c>
      <c r="G61" s="9">
        <f t="shared" ref="G61:H61" si="27">G62</f>
        <v>300</v>
      </c>
      <c r="H61" s="9">
        <f t="shared" si="27"/>
        <v>300</v>
      </c>
    </row>
    <row r="62" spans="1:8" outlineLevel="3" x14ac:dyDescent="0.25">
      <c r="A62" s="17" t="s">
        <v>11</v>
      </c>
      <c r="B62" s="18" t="s">
        <v>25</v>
      </c>
      <c r="C62" s="18" t="s">
        <v>3</v>
      </c>
      <c r="D62" s="17"/>
      <c r="E62" s="19" t="s">
        <v>286</v>
      </c>
      <c r="F62" s="9">
        <f>F63</f>
        <v>300</v>
      </c>
      <c r="G62" s="9">
        <f t="shared" ref="G62:H62" si="28">G63</f>
        <v>300</v>
      </c>
      <c r="H62" s="9">
        <f t="shared" si="28"/>
        <v>300</v>
      </c>
    </row>
    <row r="63" spans="1:8" outlineLevel="4" x14ac:dyDescent="0.25">
      <c r="A63" s="17" t="s">
        <v>11</v>
      </c>
      <c r="B63" s="18" t="s">
        <v>25</v>
      </c>
      <c r="C63" s="18" t="s">
        <v>26</v>
      </c>
      <c r="D63" s="17"/>
      <c r="E63" s="19" t="s">
        <v>291</v>
      </c>
      <c r="F63" s="9">
        <f>F64</f>
        <v>300</v>
      </c>
      <c r="G63" s="9">
        <f t="shared" ref="G63:H63" si="29">G64</f>
        <v>300</v>
      </c>
      <c r="H63" s="9">
        <f t="shared" si="29"/>
        <v>300</v>
      </c>
    </row>
    <row r="64" spans="1:8" ht="25.5" outlineLevel="6" x14ac:dyDescent="0.25">
      <c r="A64" s="17" t="s">
        <v>11</v>
      </c>
      <c r="B64" s="18" t="s">
        <v>25</v>
      </c>
      <c r="C64" s="18" t="s">
        <v>27</v>
      </c>
      <c r="D64" s="17"/>
      <c r="E64" s="19" t="s">
        <v>346</v>
      </c>
      <c r="F64" s="9">
        <f>F65</f>
        <v>300</v>
      </c>
      <c r="G64" s="9">
        <f t="shared" ref="G64:H64" si="30">G65</f>
        <v>300</v>
      </c>
      <c r="H64" s="9">
        <f t="shared" si="30"/>
        <v>300</v>
      </c>
    </row>
    <row r="65" spans="1:8" outlineLevel="7" x14ac:dyDescent="0.25">
      <c r="A65" s="17" t="s">
        <v>11</v>
      </c>
      <c r="B65" s="18" t="s">
        <v>25</v>
      </c>
      <c r="C65" s="18" t="s">
        <v>27</v>
      </c>
      <c r="D65" s="17" t="s">
        <v>8</v>
      </c>
      <c r="E65" s="19" t="s">
        <v>333</v>
      </c>
      <c r="F65" s="9">
        <v>300</v>
      </c>
      <c r="G65" s="9">
        <v>300</v>
      </c>
      <c r="H65" s="9">
        <v>300</v>
      </c>
    </row>
    <row r="66" spans="1:8" outlineLevel="2" x14ac:dyDescent="0.25">
      <c r="A66" s="17" t="s">
        <v>11</v>
      </c>
      <c r="B66" s="18" t="s">
        <v>28</v>
      </c>
      <c r="C66" s="18"/>
      <c r="D66" s="17"/>
      <c r="E66" s="19" t="s">
        <v>292</v>
      </c>
      <c r="F66" s="9">
        <f>F67+F76+F94</f>
        <v>5664.9000000000005</v>
      </c>
      <c r="G66" s="9">
        <f>G67+G76+G94</f>
        <v>2750.8</v>
      </c>
      <c r="H66" s="9">
        <f>H67+H76+H94</f>
        <v>2752.7</v>
      </c>
    </row>
    <row r="67" spans="1:8" ht="51" outlineLevel="3" x14ac:dyDescent="0.25">
      <c r="A67" s="17" t="s">
        <v>11</v>
      </c>
      <c r="B67" s="18" t="s">
        <v>28</v>
      </c>
      <c r="C67" s="18" t="s">
        <v>29</v>
      </c>
      <c r="D67" s="17"/>
      <c r="E67" s="19" t="s">
        <v>634</v>
      </c>
      <c r="F67" s="9">
        <f>F68</f>
        <v>2421</v>
      </c>
      <c r="G67" s="9">
        <f t="shared" ref="G67:H67" si="31">G68</f>
        <v>1469</v>
      </c>
      <c r="H67" s="9">
        <f t="shared" si="31"/>
        <v>1469</v>
      </c>
    </row>
    <row r="68" spans="1:8" ht="25.5" outlineLevel="4" x14ac:dyDescent="0.25">
      <c r="A68" s="17" t="s">
        <v>11</v>
      </c>
      <c r="B68" s="18" t="s">
        <v>28</v>
      </c>
      <c r="C68" s="18" t="s">
        <v>30</v>
      </c>
      <c r="D68" s="17"/>
      <c r="E68" s="19" t="s">
        <v>347</v>
      </c>
      <c r="F68" s="9">
        <f>F69</f>
        <v>2421</v>
      </c>
      <c r="G68" s="9">
        <f t="shared" ref="G68:H68" si="32">G69</f>
        <v>1469</v>
      </c>
      <c r="H68" s="9">
        <f t="shared" si="32"/>
        <v>1469</v>
      </c>
    </row>
    <row r="69" spans="1:8" ht="51" outlineLevel="5" x14ac:dyDescent="0.25">
      <c r="A69" s="17" t="s">
        <v>11</v>
      </c>
      <c r="B69" s="18" t="s">
        <v>28</v>
      </c>
      <c r="C69" s="18" t="s">
        <v>31</v>
      </c>
      <c r="D69" s="17"/>
      <c r="E69" s="19" t="s">
        <v>349</v>
      </c>
      <c r="F69" s="9">
        <f>F70+F72+F74</f>
        <v>2421</v>
      </c>
      <c r="G69" s="9">
        <f t="shared" ref="G69:H69" si="33">G70+G72+G74</f>
        <v>1469</v>
      </c>
      <c r="H69" s="9">
        <f t="shared" si="33"/>
        <v>1469</v>
      </c>
    </row>
    <row r="70" spans="1:8" ht="38.25" outlineLevel="6" x14ac:dyDescent="0.25">
      <c r="A70" s="17" t="s">
        <v>11</v>
      </c>
      <c r="B70" s="18" t="s">
        <v>28</v>
      </c>
      <c r="C70" s="18" t="s">
        <v>32</v>
      </c>
      <c r="D70" s="17"/>
      <c r="E70" s="19" t="s">
        <v>350</v>
      </c>
      <c r="F70" s="9">
        <f>F71</f>
        <v>160</v>
      </c>
      <c r="G70" s="9">
        <f t="shared" ref="G70:H70" si="34">G71</f>
        <v>160</v>
      </c>
      <c r="H70" s="9">
        <f t="shared" si="34"/>
        <v>160</v>
      </c>
    </row>
    <row r="71" spans="1:8" ht="25.5" outlineLevel="7" x14ac:dyDescent="0.25">
      <c r="A71" s="17" t="s">
        <v>11</v>
      </c>
      <c r="B71" s="18" t="s">
        <v>28</v>
      </c>
      <c r="C71" s="18" t="s">
        <v>32</v>
      </c>
      <c r="D71" s="17" t="s">
        <v>7</v>
      </c>
      <c r="E71" s="19" t="s">
        <v>332</v>
      </c>
      <c r="F71" s="9">
        <v>160</v>
      </c>
      <c r="G71" s="9">
        <v>160</v>
      </c>
      <c r="H71" s="9">
        <v>160</v>
      </c>
    </row>
    <row r="72" spans="1:8" ht="51" outlineLevel="6" x14ac:dyDescent="0.25">
      <c r="A72" s="17" t="s">
        <v>11</v>
      </c>
      <c r="B72" s="18" t="s">
        <v>28</v>
      </c>
      <c r="C72" s="18" t="s">
        <v>33</v>
      </c>
      <c r="D72" s="17"/>
      <c r="E72" s="19" t="s">
        <v>351</v>
      </c>
      <c r="F72" s="9">
        <f>F73</f>
        <v>209</v>
      </c>
      <c r="G72" s="9">
        <f t="shared" ref="G72:H72" si="35">G73</f>
        <v>209</v>
      </c>
      <c r="H72" s="9">
        <f t="shared" si="35"/>
        <v>209</v>
      </c>
    </row>
    <row r="73" spans="1:8" ht="25.5" outlineLevel="7" x14ac:dyDescent="0.25">
      <c r="A73" s="17" t="s">
        <v>11</v>
      </c>
      <c r="B73" s="18" t="s">
        <v>28</v>
      </c>
      <c r="C73" s="18" t="s">
        <v>33</v>
      </c>
      <c r="D73" s="17" t="s">
        <v>7</v>
      </c>
      <c r="E73" s="19" t="s">
        <v>332</v>
      </c>
      <c r="F73" s="9">
        <v>209</v>
      </c>
      <c r="G73" s="9">
        <v>209</v>
      </c>
      <c r="H73" s="9">
        <v>209</v>
      </c>
    </row>
    <row r="74" spans="1:8" ht="25.5" outlineLevel="6" x14ac:dyDescent="0.25">
      <c r="A74" s="17" t="s">
        <v>11</v>
      </c>
      <c r="B74" s="18" t="s">
        <v>28</v>
      </c>
      <c r="C74" s="18" t="s">
        <v>34</v>
      </c>
      <c r="D74" s="17"/>
      <c r="E74" s="19" t="s">
        <v>352</v>
      </c>
      <c r="F74" s="9">
        <f>F75</f>
        <v>2052</v>
      </c>
      <c r="G74" s="9">
        <f t="shared" ref="G74:H74" si="36">G75</f>
        <v>1100</v>
      </c>
      <c r="H74" s="9">
        <f t="shared" si="36"/>
        <v>1100</v>
      </c>
    </row>
    <row r="75" spans="1:8" ht="25.5" outlineLevel="7" x14ac:dyDescent="0.25">
      <c r="A75" s="17" t="s">
        <v>11</v>
      </c>
      <c r="B75" s="18" t="s">
        <v>28</v>
      </c>
      <c r="C75" s="18" t="s">
        <v>34</v>
      </c>
      <c r="D75" s="17" t="s">
        <v>7</v>
      </c>
      <c r="E75" s="19" t="s">
        <v>332</v>
      </c>
      <c r="F75" s="9">
        <f>2100-148+100</f>
        <v>2052</v>
      </c>
      <c r="G75" s="9">
        <f>2100-1000</f>
        <v>1100</v>
      </c>
      <c r="H75" s="9">
        <f>2100-1000</f>
        <v>1100</v>
      </c>
    </row>
    <row r="76" spans="1:8" ht="51" outlineLevel="3" x14ac:dyDescent="0.25">
      <c r="A76" s="17" t="s">
        <v>11</v>
      </c>
      <c r="B76" s="18" t="s">
        <v>28</v>
      </c>
      <c r="C76" s="18" t="s">
        <v>13</v>
      </c>
      <c r="D76" s="17"/>
      <c r="E76" s="19" t="s">
        <v>288</v>
      </c>
      <c r="F76" s="9">
        <f>F77+F88</f>
        <v>1654.1000000000001</v>
      </c>
      <c r="G76" s="9">
        <f>G77+G88</f>
        <v>1281.8</v>
      </c>
      <c r="H76" s="9">
        <f>H77+H88</f>
        <v>1283.7</v>
      </c>
    </row>
    <row r="77" spans="1:8" ht="51" outlineLevel="4" x14ac:dyDescent="0.25">
      <c r="A77" s="17" t="s">
        <v>11</v>
      </c>
      <c r="B77" s="18" t="s">
        <v>28</v>
      </c>
      <c r="C77" s="18" t="s">
        <v>18</v>
      </c>
      <c r="D77" s="17"/>
      <c r="E77" s="19" t="s">
        <v>340</v>
      </c>
      <c r="F77" s="9">
        <f>F78</f>
        <v>1254.1000000000001</v>
      </c>
      <c r="G77" s="9">
        <f t="shared" ref="G77:H77" si="37">G78</f>
        <v>881.8</v>
      </c>
      <c r="H77" s="9">
        <f t="shared" si="37"/>
        <v>883.7</v>
      </c>
    </row>
    <row r="78" spans="1:8" ht="63.75" outlineLevel="5" x14ac:dyDescent="0.25">
      <c r="A78" s="17" t="s">
        <v>11</v>
      </c>
      <c r="B78" s="18" t="s">
        <v>28</v>
      </c>
      <c r="C78" s="18" t="s">
        <v>19</v>
      </c>
      <c r="D78" s="17"/>
      <c r="E78" s="19" t="s">
        <v>341</v>
      </c>
      <c r="F78" s="9">
        <f>F79+F82+F84+F86</f>
        <v>1254.1000000000001</v>
      </c>
      <c r="G78" s="9">
        <f>G79+G82+G84+G86</f>
        <v>881.8</v>
      </c>
      <c r="H78" s="9">
        <f>H79+H82+H84+H86</f>
        <v>883.7</v>
      </c>
    </row>
    <row r="79" spans="1:8" ht="63.75" outlineLevel="6" x14ac:dyDescent="0.25">
      <c r="A79" s="17" t="s">
        <v>11</v>
      </c>
      <c r="B79" s="18" t="s">
        <v>28</v>
      </c>
      <c r="C79" s="18" t="s">
        <v>37</v>
      </c>
      <c r="D79" s="17"/>
      <c r="E79" s="19" t="s">
        <v>356</v>
      </c>
      <c r="F79" s="9">
        <f>F80+F81</f>
        <v>199.8</v>
      </c>
      <c r="G79" s="9">
        <f t="shared" ref="G79:H79" si="38">G80+G81</f>
        <v>201.7</v>
      </c>
      <c r="H79" s="9">
        <f t="shared" si="38"/>
        <v>203.60000000000002</v>
      </c>
    </row>
    <row r="80" spans="1:8" ht="63.75" outlineLevel="7" x14ac:dyDescent="0.25">
      <c r="A80" s="17" t="s">
        <v>11</v>
      </c>
      <c r="B80" s="18" t="s">
        <v>28</v>
      </c>
      <c r="C80" s="18" t="s">
        <v>37</v>
      </c>
      <c r="D80" s="17" t="s">
        <v>6</v>
      </c>
      <c r="E80" s="19" t="s">
        <v>331</v>
      </c>
      <c r="F80" s="9">
        <v>167.9</v>
      </c>
      <c r="G80" s="9">
        <v>167.9</v>
      </c>
      <c r="H80" s="9">
        <v>167.9</v>
      </c>
    </row>
    <row r="81" spans="1:8" ht="25.5" outlineLevel="7" x14ac:dyDescent="0.25">
      <c r="A81" s="17" t="s">
        <v>11</v>
      </c>
      <c r="B81" s="18" t="s">
        <v>28</v>
      </c>
      <c r="C81" s="18" t="s">
        <v>37</v>
      </c>
      <c r="D81" s="17" t="s">
        <v>7</v>
      </c>
      <c r="E81" s="19" t="s">
        <v>332</v>
      </c>
      <c r="F81" s="9">
        <v>31.9</v>
      </c>
      <c r="G81" s="9">
        <v>33.799999999999997</v>
      </c>
      <c r="H81" s="9">
        <v>35.700000000000003</v>
      </c>
    </row>
    <row r="82" spans="1:8" ht="25.5" outlineLevel="6" x14ac:dyDescent="0.25">
      <c r="A82" s="17" t="s">
        <v>11</v>
      </c>
      <c r="B82" s="18" t="s">
        <v>28</v>
      </c>
      <c r="C82" s="18" t="s">
        <v>38</v>
      </c>
      <c r="D82" s="17"/>
      <c r="E82" s="19" t="s">
        <v>357</v>
      </c>
      <c r="F82" s="9">
        <f>F83</f>
        <v>220</v>
      </c>
      <c r="G82" s="9">
        <f t="shared" ref="G82:H82" si="39">G83</f>
        <v>220</v>
      </c>
      <c r="H82" s="9">
        <f t="shared" si="39"/>
        <v>220</v>
      </c>
    </row>
    <row r="83" spans="1:8" ht="25.5" outlineLevel="7" x14ac:dyDescent="0.25">
      <c r="A83" s="17" t="s">
        <v>11</v>
      </c>
      <c r="B83" s="18" t="s">
        <v>28</v>
      </c>
      <c r="C83" s="18" t="s">
        <v>38</v>
      </c>
      <c r="D83" s="17" t="s">
        <v>39</v>
      </c>
      <c r="E83" s="19" t="s">
        <v>358</v>
      </c>
      <c r="F83" s="9">
        <v>220</v>
      </c>
      <c r="G83" s="9">
        <v>220</v>
      </c>
      <c r="H83" s="9">
        <v>220</v>
      </c>
    </row>
    <row r="84" spans="1:8" ht="38.25" outlineLevel="6" x14ac:dyDescent="0.25">
      <c r="A84" s="17" t="s">
        <v>11</v>
      </c>
      <c r="B84" s="18" t="s">
        <v>28</v>
      </c>
      <c r="C84" s="18" t="s">
        <v>40</v>
      </c>
      <c r="D84" s="17"/>
      <c r="E84" s="19" t="s">
        <v>359</v>
      </c>
      <c r="F84" s="9">
        <f>F85</f>
        <v>470.1</v>
      </c>
      <c r="G84" s="9">
        <f t="shared" ref="G84:H84" si="40">G85</f>
        <v>460.1</v>
      </c>
      <c r="H84" s="9">
        <f t="shared" si="40"/>
        <v>460.1</v>
      </c>
    </row>
    <row r="85" spans="1:8" ht="25.5" outlineLevel="7" x14ac:dyDescent="0.25">
      <c r="A85" s="17" t="s">
        <v>11</v>
      </c>
      <c r="B85" s="18" t="s">
        <v>28</v>
      </c>
      <c r="C85" s="18" t="s">
        <v>40</v>
      </c>
      <c r="D85" s="17" t="s">
        <v>7</v>
      </c>
      <c r="E85" s="19" t="s">
        <v>332</v>
      </c>
      <c r="F85" s="9">
        <v>470.1</v>
      </c>
      <c r="G85" s="9">
        <v>460.1</v>
      </c>
      <c r="H85" s="9">
        <v>460.1</v>
      </c>
    </row>
    <row r="86" spans="1:8" ht="38.25" outlineLevel="7" x14ac:dyDescent="0.25">
      <c r="A86" s="17" t="s">
        <v>11</v>
      </c>
      <c r="B86" s="18" t="s">
        <v>28</v>
      </c>
      <c r="C86" s="18" t="s">
        <v>682</v>
      </c>
      <c r="D86" s="17"/>
      <c r="E86" s="19" t="s">
        <v>683</v>
      </c>
      <c r="F86" s="9">
        <f>F87</f>
        <v>364.2</v>
      </c>
      <c r="G86" s="9">
        <f t="shared" ref="G86:H86" si="41">G87</f>
        <v>0</v>
      </c>
      <c r="H86" s="9">
        <f t="shared" si="41"/>
        <v>0</v>
      </c>
    </row>
    <row r="87" spans="1:8" ht="25.5" outlineLevel="7" x14ac:dyDescent="0.25">
      <c r="A87" s="17" t="s">
        <v>11</v>
      </c>
      <c r="B87" s="18" t="s">
        <v>28</v>
      </c>
      <c r="C87" s="18" t="s">
        <v>682</v>
      </c>
      <c r="D87" s="17">
        <v>200</v>
      </c>
      <c r="E87" s="19" t="s">
        <v>332</v>
      </c>
      <c r="F87" s="9">
        <f>369.5-5.3</f>
        <v>364.2</v>
      </c>
      <c r="G87" s="9">
        <v>0</v>
      </c>
      <c r="H87" s="9">
        <v>0</v>
      </c>
    </row>
    <row r="88" spans="1:8" ht="38.25" outlineLevel="4" x14ac:dyDescent="0.25">
      <c r="A88" s="17" t="s">
        <v>11</v>
      </c>
      <c r="B88" s="18" t="s">
        <v>28</v>
      </c>
      <c r="C88" s="18" t="s">
        <v>41</v>
      </c>
      <c r="D88" s="17"/>
      <c r="E88" s="19" t="s">
        <v>360</v>
      </c>
      <c r="F88" s="9">
        <f>F89</f>
        <v>400</v>
      </c>
      <c r="G88" s="9">
        <f t="shared" ref="G88:H88" si="42">G89</f>
        <v>400</v>
      </c>
      <c r="H88" s="9">
        <f t="shared" si="42"/>
        <v>400</v>
      </c>
    </row>
    <row r="89" spans="1:8" ht="25.5" outlineLevel="5" x14ac:dyDescent="0.25">
      <c r="A89" s="17" t="s">
        <v>11</v>
      </c>
      <c r="B89" s="18" t="s">
        <v>28</v>
      </c>
      <c r="C89" s="18" t="s">
        <v>42</v>
      </c>
      <c r="D89" s="17"/>
      <c r="E89" s="19" t="s">
        <v>361</v>
      </c>
      <c r="F89" s="9">
        <f>F90+F92</f>
        <v>400</v>
      </c>
      <c r="G89" s="9">
        <f t="shared" ref="G89:H89" si="43">G90+G92</f>
        <v>400</v>
      </c>
      <c r="H89" s="9">
        <f t="shared" si="43"/>
        <v>400</v>
      </c>
    </row>
    <row r="90" spans="1:8" ht="38.25" outlineLevel="6" x14ac:dyDescent="0.25">
      <c r="A90" s="17" t="s">
        <v>11</v>
      </c>
      <c r="B90" s="18" t="s">
        <v>28</v>
      </c>
      <c r="C90" s="18" t="s">
        <v>43</v>
      </c>
      <c r="D90" s="17"/>
      <c r="E90" s="19" t="s">
        <v>362</v>
      </c>
      <c r="F90" s="9">
        <f>F91</f>
        <v>181</v>
      </c>
      <c r="G90" s="9">
        <f t="shared" ref="G90:H90" si="44">G91</f>
        <v>200</v>
      </c>
      <c r="H90" s="9">
        <f t="shared" si="44"/>
        <v>200</v>
      </c>
    </row>
    <row r="91" spans="1:8" ht="25.5" outlineLevel="7" x14ac:dyDescent="0.25">
      <c r="A91" s="17" t="s">
        <v>11</v>
      </c>
      <c r="B91" s="18" t="s">
        <v>28</v>
      </c>
      <c r="C91" s="18" t="s">
        <v>43</v>
      </c>
      <c r="D91" s="17" t="s">
        <v>7</v>
      </c>
      <c r="E91" s="19" t="s">
        <v>332</v>
      </c>
      <c r="F91" s="9">
        <f>200-19</f>
        <v>181</v>
      </c>
      <c r="G91" s="9">
        <v>200</v>
      </c>
      <c r="H91" s="9">
        <v>200</v>
      </c>
    </row>
    <row r="92" spans="1:8" ht="38.25" outlineLevel="6" x14ac:dyDescent="0.25">
      <c r="A92" s="17" t="s">
        <v>11</v>
      </c>
      <c r="B92" s="18" t="s">
        <v>28</v>
      </c>
      <c r="C92" s="18" t="s">
        <v>44</v>
      </c>
      <c r="D92" s="17"/>
      <c r="E92" s="19" t="s">
        <v>363</v>
      </c>
      <c r="F92" s="9">
        <f>F93</f>
        <v>219</v>
      </c>
      <c r="G92" s="9">
        <f t="shared" ref="G92:H92" si="45">G93</f>
        <v>200</v>
      </c>
      <c r="H92" s="9">
        <f t="shared" si="45"/>
        <v>200</v>
      </c>
    </row>
    <row r="93" spans="1:8" ht="25.5" outlineLevel="7" x14ac:dyDescent="0.25">
      <c r="A93" s="17" t="s">
        <v>11</v>
      </c>
      <c r="B93" s="18" t="s">
        <v>28</v>
      </c>
      <c r="C93" s="18" t="s">
        <v>44</v>
      </c>
      <c r="D93" s="17" t="s">
        <v>7</v>
      </c>
      <c r="E93" s="19" t="s">
        <v>332</v>
      </c>
      <c r="F93" s="9">
        <f>200+19</f>
        <v>219</v>
      </c>
      <c r="G93" s="9">
        <v>200</v>
      </c>
      <c r="H93" s="9">
        <v>200</v>
      </c>
    </row>
    <row r="94" spans="1:8" ht="38.25" outlineLevel="3" x14ac:dyDescent="0.25">
      <c r="A94" s="17" t="s">
        <v>11</v>
      </c>
      <c r="B94" s="18" t="s">
        <v>28</v>
      </c>
      <c r="C94" s="18" t="s">
        <v>51</v>
      </c>
      <c r="D94" s="17"/>
      <c r="E94" s="60" t="s">
        <v>577</v>
      </c>
      <c r="F94" s="9">
        <f>F95+F99</f>
        <v>1589.8</v>
      </c>
      <c r="G94" s="9">
        <f t="shared" ref="G94:H94" si="46">G95+G99</f>
        <v>0</v>
      </c>
      <c r="H94" s="9">
        <f t="shared" si="46"/>
        <v>0</v>
      </c>
    </row>
    <row r="95" spans="1:8" ht="51" outlineLevel="4" x14ac:dyDescent="0.25">
      <c r="A95" s="17" t="s">
        <v>11</v>
      </c>
      <c r="B95" s="18" t="s">
        <v>28</v>
      </c>
      <c r="C95" s="18" t="s">
        <v>52</v>
      </c>
      <c r="D95" s="17"/>
      <c r="E95" s="60" t="s">
        <v>665</v>
      </c>
      <c r="F95" s="9">
        <f>F96</f>
        <v>760</v>
      </c>
      <c r="G95" s="9">
        <f t="shared" ref="G95:H95" si="47">G96</f>
        <v>0</v>
      </c>
      <c r="H95" s="9">
        <f t="shared" si="47"/>
        <v>0</v>
      </c>
    </row>
    <row r="96" spans="1:8" ht="25.5" outlineLevel="5" x14ac:dyDescent="0.25">
      <c r="A96" s="17" t="s">
        <v>11</v>
      </c>
      <c r="B96" s="18" t="s">
        <v>28</v>
      </c>
      <c r="C96" s="18" t="s">
        <v>53</v>
      </c>
      <c r="D96" s="17"/>
      <c r="E96" s="60" t="s">
        <v>369</v>
      </c>
      <c r="F96" s="9">
        <f>F97</f>
        <v>760</v>
      </c>
      <c r="G96" s="9">
        <f t="shared" ref="G96:H97" si="48">G97</f>
        <v>0</v>
      </c>
      <c r="H96" s="9">
        <f t="shared" si="48"/>
        <v>0</v>
      </c>
    </row>
    <row r="97" spans="1:8" ht="38.25" outlineLevel="6" x14ac:dyDescent="0.25">
      <c r="A97" s="17" t="s">
        <v>11</v>
      </c>
      <c r="B97" s="18" t="s">
        <v>28</v>
      </c>
      <c r="C97" s="18" t="s">
        <v>54</v>
      </c>
      <c r="D97" s="17"/>
      <c r="E97" s="60" t="s">
        <v>588</v>
      </c>
      <c r="F97" s="9">
        <f>F98</f>
        <v>760</v>
      </c>
      <c r="G97" s="9">
        <f t="shared" si="48"/>
        <v>0</v>
      </c>
      <c r="H97" s="9">
        <f t="shared" si="48"/>
        <v>0</v>
      </c>
    </row>
    <row r="98" spans="1:8" ht="25.5" outlineLevel="7" x14ac:dyDescent="0.25">
      <c r="A98" s="17" t="s">
        <v>11</v>
      </c>
      <c r="B98" s="18" t="s">
        <v>28</v>
      </c>
      <c r="C98" s="18" t="s">
        <v>54</v>
      </c>
      <c r="D98" s="17" t="s">
        <v>7</v>
      </c>
      <c r="E98" s="60" t="s">
        <v>332</v>
      </c>
      <c r="F98" s="9">
        <f>760</f>
        <v>760</v>
      </c>
      <c r="G98" s="9">
        <v>0</v>
      </c>
      <c r="H98" s="9">
        <v>0</v>
      </c>
    </row>
    <row r="99" spans="1:8" ht="51" outlineLevel="4" x14ac:dyDescent="0.25">
      <c r="A99" s="17" t="s">
        <v>11</v>
      </c>
      <c r="B99" s="18" t="s">
        <v>28</v>
      </c>
      <c r="C99" s="18" t="s">
        <v>55</v>
      </c>
      <c r="D99" s="17"/>
      <c r="E99" s="60" t="s">
        <v>579</v>
      </c>
      <c r="F99" s="9">
        <f>F100</f>
        <v>829.8</v>
      </c>
      <c r="G99" s="9">
        <f t="shared" ref="G99:H99" si="49">G100</f>
        <v>0</v>
      </c>
      <c r="H99" s="9">
        <f t="shared" si="49"/>
        <v>0</v>
      </c>
    </row>
    <row r="100" spans="1:8" ht="65.25" customHeight="1" outlineLevel="4" x14ac:dyDescent="0.25">
      <c r="A100" s="17" t="s">
        <v>11</v>
      </c>
      <c r="B100" s="18" t="s">
        <v>28</v>
      </c>
      <c r="C100" s="18" t="s">
        <v>568</v>
      </c>
      <c r="D100" s="17"/>
      <c r="E100" s="60" t="s">
        <v>589</v>
      </c>
      <c r="F100" s="9">
        <f>F101</f>
        <v>829.8</v>
      </c>
      <c r="G100" s="9">
        <f t="shared" ref="G100:H101" si="50">G101</f>
        <v>0</v>
      </c>
      <c r="H100" s="9">
        <f t="shared" si="50"/>
        <v>0</v>
      </c>
    </row>
    <row r="101" spans="1:8" ht="51" outlineLevel="4" x14ac:dyDescent="0.25">
      <c r="A101" s="17" t="s">
        <v>11</v>
      </c>
      <c r="B101" s="18" t="s">
        <v>28</v>
      </c>
      <c r="C101" s="18" t="s">
        <v>570</v>
      </c>
      <c r="D101" s="17"/>
      <c r="E101" s="60" t="s">
        <v>666</v>
      </c>
      <c r="F101" s="9">
        <f>F102</f>
        <v>829.8</v>
      </c>
      <c r="G101" s="9">
        <f t="shared" si="50"/>
        <v>0</v>
      </c>
      <c r="H101" s="9">
        <f t="shared" si="50"/>
        <v>0</v>
      </c>
    </row>
    <row r="102" spans="1:8" ht="25.5" outlineLevel="4" x14ac:dyDescent="0.25">
      <c r="A102" s="17" t="s">
        <v>11</v>
      </c>
      <c r="B102" s="18" t="s">
        <v>28</v>
      </c>
      <c r="C102" s="18" t="s">
        <v>570</v>
      </c>
      <c r="D102" s="17" t="s">
        <v>7</v>
      </c>
      <c r="E102" s="60" t="s">
        <v>332</v>
      </c>
      <c r="F102" s="9">
        <v>829.8</v>
      </c>
      <c r="G102" s="9">
        <v>0</v>
      </c>
      <c r="H102" s="9">
        <v>0</v>
      </c>
    </row>
    <row r="103" spans="1:8" ht="25.5" outlineLevel="1" x14ac:dyDescent="0.25">
      <c r="A103" s="17" t="s">
        <v>11</v>
      </c>
      <c r="B103" s="18" t="s">
        <v>57</v>
      </c>
      <c r="C103" s="18"/>
      <c r="D103" s="17"/>
      <c r="E103" s="19" t="s">
        <v>277</v>
      </c>
      <c r="F103" s="9">
        <f>F104+F111+F137</f>
        <v>3001.5</v>
      </c>
      <c r="G103" s="9">
        <f>G104+G111+G137</f>
        <v>2997</v>
      </c>
      <c r="H103" s="9">
        <f>H104+H111+H137</f>
        <v>2965</v>
      </c>
    </row>
    <row r="104" spans="1:8" outlineLevel="2" x14ac:dyDescent="0.25">
      <c r="A104" s="17" t="s">
        <v>11</v>
      </c>
      <c r="B104" s="18" t="s">
        <v>58</v>
      </c>
      <c r="C104" s="18"/>
      <c r="D104" s="17"/>
      <c r="E104" s="19" t="s">
        <v>295</v>
      </c>
      <c r="F104" s="9">
        <f>F105</f>
        <v>836</v>
      </c>
      <c r="G104" s="9">
        <f t="shared" ref="G104:H107" si="51">G105</f>
        <v>831.5</v>
      </c>
      <c r="H104" s="9">
        <f t="shared" si="51"/>
        <v>799.5</v>
      </c>
    </row>
    <row r="105" spans="1:8" ht="51" outlineLevel="3" x14ac:dyDescent="0.25">
      <c r="A105" s="17" t="s">
        <v>11</v>
      </c>
      <c r="B105" s="18" t="s">
        <v>58</v>
      </c>
      <c r="C105" s="18" t="s">
        <v>13</v>
      </c>
      <c r="D105" s="17"/>
      <c r="E105" s="19" t="s">
        <v>288</v>
      </c>
      <c r="F105" s="9">
        <f>F106</f>
        <v>836</v>
      </c>
      <c r="G105" s="9">
        <f t="shared" si="51"/>
        <v>831.5</v>
      </c>
      <c r="H105" s="9">
        <f t="shared" si="51"/>
        <v>799.5</v>
      </c>
    </row>
    <row r="106" spans="1:8" ht="51" outlineLevel="4" x14ac:dyDescent="0.25">
      <c r="A106" s="17" t="s">
        <v>11</v>
      </c>
      <c r="B106" s="18" t="s">
        <v>58</v>
      </c>
      <c r="C106" s="18" t="s">
        <v>18</v>
      </c>
      <c r="D106" s="17"/>
      <c r="E106" s="19" t="s">
        <v>340</v>
      </c>
      <c r="F106" s="9">
        <f>F107</f>
        <v>836</v>
      </c>
      <c r="G106" s="9">
        <f t="shared" si="51"/>
        <v>831.5</v>
      </c>
      <c r="H106" s="9">
        <f t="shared" si="51"/>
        <v>799.5</v>
      </c>
    </row>
    <row r="107" spans="1:8" ht="63.75" outlineLevel="5" x14ac:dyDescent="0.25">
      <c r="A107" s="17" t="s">
        <v>11</v>
      </c>
      <c r="B107" s="18" t="s">
        <v>58</v>
      </c>
      <c r="C107" s="18" t="s">
        <v>19</v>
      </c>
      <c r="D107" s="17"/>
      <c r="E107" s="19" t="s">
        <v>341</v>
      </c>
      <c r="F107" s="9">
        <f>F108</f>
        <v>836</v>
      </c>
      <c r="G107" s="9">
        <f t="shared" si="51"/>
        <v>831.5</v>
      </c>
      <c r="H107" s="9">
        <f t="shared" si="51"/>
        <v>799.5</v>
      </c>
    </row>
    <row r="108" spans="1:8" ht="38.25" outlineLevel="6" x14ac:dyDescent="0.25">
      <c r="A108" s="17" t="s">
        <v>11</v>
      </c>
      <c r="B108" s="18" t="s">
        <v>58</v>
      </c>
      <c r="C108" s="18" t="s">
        <v>630</v>
      </c>
      <c r="D108" s="17"/>
      <c r="E108" s="19" t="s">
        <v>378</v>
      </c>
      <c r="F108" s="9">
        <f>F109+F110</f>
        <v>836</v>
      </c>
      <c r="G108" s="9">
        <f t="shared" ref="G108:H108" si="52">G109+G110</f>
        <v>831.5</v>
      </c>
      <c r="H108" s="9">
        <f t="shared" si="52"/>
        <v>799.5</v>
      </c>
    </row>
    <row r="109" spans="1:8" ht="63.75" outlineLevel="7" x14ac:dyDescent="0.25">
      <c r="A109" s="17" t="s">
        <v>11</v>
      </c>
      <c r="B109" s="18" t="s">
        <v>58</v>
      </c>
      <c r="C109" s="18" t="s">
        <v>630</v>
      </c>
      <c r="D109" s="17" t="s">
        <v>6</v>
      </c>
      <c r="E109" s="19" t="s">
        <v>331</v>
      </c>
      <c r="F109" s="9">
        <f>836-15.3</f>
        <v>820.7</v>
      </c>
      <c r="G109" s="9">
        <v>831.5</v>
      </c>
      <c r="H109" s="9">
        <v>799.5</v>
      </c>
    </row>
    <row r="110" spans="1:8" ht="25.5" outlineLevel="7" x14ac:dyDescent="0.25">
      <c r="A110" s="17" t="s">
        <v>11</v>
      </c>
      <c r="B110" s="18" t="s">
        <v>58</v>
      </c>
      <c r="C110" s="18" t="s">
        <v>630</v>
      </c>
      <c r="D110" s="17">
        <v>200</v>
      </c>
      <c r="E110" s="60" t="s">
        <v>332</v>
      </c>
      <c r="F110" s="9">
        <v>15.3</v>
      </c>
      <c r="G110" s="9">
        <v>0</v>
      </c>
      <c r="H110" s="9">
        <v>0</v>
      </c>
    </row>
    <row r="111" spans="1:8" ht="38.25" customHeight="1" outlineLevel="2" x14ac:dyDescent="0.25">
      <c r="A111" s="17" t="s">
        <v>11</v>
      </c>
      <c r="B111" s="18" t="s">
        <v>64</v>
      </c>
      <c r="C111" s="18"/>
      <c r="D111" s="17"/>
      <c r="E111" s="19" t="s">
        <v>702</v>
      </c>
      <c r="F111" s="9">
        <f>F112</f>
        <v>2070.5</v>
      </c>
      <c r="G111" s="9">
        <f t="shared" ref="G111:H111" si="53">G112</f>
        <v>2070.5</v>
      </c>
      <c r="H111" s="9">
        <f t="shared" si="53"/>
        <v>2070.5</v>
      </c>
    </row>
    <row r="112" spans="1:8" ht="76.5" outlineLevel="3" x14ac:dyDescent="0.25">
      <c r="A112" s="17" t="s">
        <v>11</v>
      </c>
      <c r="B112" s="18" t="s">
        <v>64</v>
      </c>
      <c r="C112" s="18" t="s">
        <v>60</v>
      </c>
      <c r="D112" s="17"/>
      <c r="E112" s="19" t="s">
        <v>296</v>
      </c>
      <c r="F112" s="9">
        <f>F118+F122+F113</f>
        <v>2070.5</v>
      </c>
      <c r="G112" s="9">
        <f t="shared" ref="G112:H112" si="54">G118+G122+G113</f>
        <v>2070.5</v>
      </c>
      <c r="H112" s="9">
        <f t="shared" si="54"/>
        <v>2070.5</v>
      </c>
    </row>
    <row r="113" spans="1:8" ht="63.75" outlineLevel="4" x14ac:dyDescent="0.25">
      <c r="A113" s="17" t="s">
        <v>11</v>
      </c>
      <c r="B113" s="18" t="s">
        <v>64</v>
      </c>
      <c r="C113" s="18" t="s">
        <v>61</v>
      </c>
      <c r="D113" s="17"/>
      <c r="E113" s="19" t="s">
        <v>379</v>
      </c>
      <c r="F113" s="9">
        <f>F114</f>
        <v>1920.5</v>
      </c>
      <c r="G113" s="9">
        <f t="shared" ref="G113:H114" si="55">G114</f>
        <v>1920.5</v>
      </c>
      <c r="H113" s="9">
        <f t="shared" si="55"/>
        <v>1920.5</v>
      </c>
    </row>
    <row r="114" spans="1:8" ht="38.25" outlineLevel="5" x14ac:dyDescent="0.25">
      <c r="A114" s="17" t="s">
        <v>11</v>
      </c>
      <c r="B114" s="18" t="s">
        <v>64</v>
      </c>
      <c r="C114" s="18" t="s">
        <v>62</v>
      </c>
      <c r="D114" s="17"/>
      <c r="E114" s="19" t="s">
        <v>380</v>
      </c>
      <c r="F114" s="9">
        <f>F115</f>
        <v>1920.5</v>
      </c>
      <c r="G114" s="9">
        <f t="shared" si="55"/>
        <v>1920.5</v>
      </c>
      <c r="H114" s="9">
        <f t="shared" si="55"/>
        <v>1920.5</v>
      </c>
    </row>
    <row r="115" spans="1:8" ht="25.5" outlineLevel="6" x14ac:dyDescent="0.25">
      <c r="A115" s="17" t="s">
        <v>11</v>
      </c>
      <c r="B115" s="18" t="s">
        <v>64</v>
      </c>
      <c r="C115" s="18" t="s">
        <v>63</v>
      </c>
      <c r="D115" s="17"/>
      <c r="E115" s="19" t="s">
        <v>381</v>
      </c>
      <c r="F115" s="9">
        <f>F116+F117</f>
        <v>1920.5</v>
      </c>
      <c r="G115" s="9">
        <f t="shared" ref="G115:H115" si="56">G116+G117</f>
        <v>1920.5</v>
      </c>
      <c r="H115" s="9">
        <f t="shared" si="56"/>
        <v>1920.5</v>
      </c>
    </row>
    <row r="116" spans="1:8" ht="63.75" outlineLevel="7" x14ac:dyDescent="0.25">
      <c r="A116" s="17" t="s">
        <v>11</v>
      </c>
      <c r="B116" s="18" t="s">
        <v>64</v>
      </c>
      <c r="C116" s="18" t="s">
        <v>63</v>
      </c>
      <c r="D116" s="17" t="s">
        <v>6</v>
      </c>
      <c r="E116" s="19" t="s">
        <v>331</v>
      </c>
      <c r="F116" s="9">
        <v>1874</v>
      </c>
      <c r="G116" s="9">
        <v>1874</v>
      </c>
      <c r="H116" s="9">
        <v>1874</v>
      </c>
    </row>
    <row r="117" spans="1:8" ht="25.5" outlineLevel="7" x14ac:dyDescent="0.25">
      <c r="A117" s="17" t="s">
        <v>11</v>
      </c>
      <c r="B117" s="18" t="s">
        <v>64</v>
      </c>
      <c r="C117" s="18" t="s">
        <v>63</v>
      </c>
      <c r="D117" s="17" t="s">
        <v>7</v>
      </c>
      <c r="E117" s="19" t="s">
        <v>332</v>
      </c>
      <c r="F117" s="9">
        <v>46.5</v>
      </c>
      <c r="G117" s="9">
        <v>46.5</v>
      </c>
      <c r="H117" s="9">
        <v>46.5</v>
      </c>
    </row>
    <row r="118" spans="1:8" ht="38.25" outlineLevel="4" x14ac:dyDescent="0.25">
      <c r="A118" s="17" t="s">
        <v>11</v>
      </c>
      <c r="B118" s="18" t="s">
        <v>64</v>
      </c>
      <c r="C118" s="18" t="s">
        <v>65</v>
      </c>
      <c r="D118" s="17"/>
      <c r="E118" s="19" t="s">
        <v>382</v>
      </c>
      <c r="F118" s="9">
        <f>F119</f>
        <v>50</v>
      </c>
      <c r="G118" s="9">
        <f t="shared" ref="G118:H118" si="57">G119</f>
        <v>50</v>
      </c>
      <c r="H118" s="9">
        <f t="shared" si="57"/>
        <v>50</v>
      </c>
    </row>
    <row r="119" spans="1:8" ht="51" outlineLevel="5" x14ac:dyDescent="0.25">
      <c r="A119" s="17" t="s">
        <v>11</v>
      </c>
      <c r="B119" s="18" t="s">
        <v>64</v>
      </c>
      <c r="C119" s="18" t="s">
        <v>66</v>
      </c>
      <c r="D119" s="17"/>
      <c r="E119" s="19" t="s">
        <v>383</v>
      </c>
      <c r="F119" s="9">
        <f>F120</f>
        <v>50</v>
      </c>
      <c r="G119" s="9">
        <f t="shared" ref="G119:H119" si="58">G120</f>
        <v>50</v>
      </c>
      <c r="H119" s="9">
        <f t="shared" si="58"/>
        <v>50</v>
      </c>
    </row>
    <row r="120" spans="1:8" ht="25.5" outlineLevel="6" x14ac:dyDescent="0.25">
      <c r="A120" s="17" t="s">
        <v>11</v>
      </c>
      <c r="B120" s="18" t="s">
        <v>64</v>
      </c>
      <c r="C120" s="18" t="s">
        <v>67</v>
      </c>
      <c r="D120" s="17"/>
      <c r="E120" s="19" t="s">
        <v>384</v>
      </c>
      <c r="F120" s="9">
        <f>F121</f>
        <v>50</v>
      </c>
      <c r="G120" s="9">
        <f t="shared" ref="G120:H120" si="59">G121</f>
        <v>50</v>
      </c>
      <c r="H120" s="9">
        <f t="shared" si="59"/>
        <v>50</v>
      </c>
    </row>
    <row r="121" spans="1:8" ht="25.5" outlineLevel="7" x14ac:dyDescent="0.25">
      <c r="A121" s="17" t="s">
        <v>11</v>
      </c>
      <c r="B121" s="18" t="s">
        <v>64</v>
      </c>
      <c r="C121" s="18" t="s">
        <v>67</v>
      </c>
      <c r="D121" s="17" t="s">
        <v>7</v>
      </c>
      <c r="E121" s="19" t="s">
        <v>332</v>
      </c>
      <c r="F121" s="9">
        <v>50</v>
      </c>
      <c r="G121" s="9">
        <v>50</v>
      </c>
      <c r="H121" s="9">
        <v>50</v>
      </c>
    </row>
    <row r="122" spans="1:8" ht="25.5" outlineLevel="4" x14ac:dyDescent="0.25">
      <c r="A122" s="17" t="s">
        <v>11</v>
      </c>
      <c r="B122" s="18" t="s">
        <v>64</v>
      </c>
      <c r="C122" s="18" t="s">
        <v>68</v>
      </c>
      <c r="D122" s="17"/>
      <c r="E122" s="19" t="s">
        <v>385</v>
      </c>
      <c r="F122" s="9">
        <f>F123+F134</f>
        <v>100</v>
      </c>
      <c r="G122" s="9">
        <f>G123+G134</f>
        <v>100</v>
      </c>
      <c r="H122" s="9">
        <f>H123+H134</f>
        <v>100</v>
      </c>
    </row>
    <row r="123" spans="1:8" ht="38.25" outlineLevel="5" x14ac:dyDescent="0.25">
      <c r="A123" s="17" t="s">
        <v>11</v>
      </c>
      <c r="B123" s="18" t="s">
        <v>64</v>
      </c>
      <c r="C123" s="18" t="s">
        <v>69</v>
      </c>
      <c r="D123" s="17"/>
      <c r="E123" s="19" t="s">
        <v>386</v>
      </c>
      <c r="F123" s="9">
        <f>F124+F126+F128+F130+F132</f>
        <v>39</v>
      </c>
      <c r="G123" s="9">
        <f t="shared" ref="G123:H123" si="60">G124+G126+G128+G130+G132</f>
        <v>80</v>
      </c>
      <c r="H123" s="9">
        <f t="shared" si="60"/>
        <v>80</v>
      </c>
    </row>
    <row r="124" spans="1:8" outlineLevel="6" x14ac:dyDescent="0.25">
      <c r="A124" s="17" t="s">
        <v>11</v>
      </c>
      <c r="B124" s="18" t="s">
        <v>64</v>
      </c>
      <c r="C124" s="18" t="s">
        <v>70</v>
      </c>
      <c r="D124" s="17"/>
      <c r="E124" s="19" t="s">
        <v>387</v>
      </c>
      <c r="F124" s="9">
        <f>F125</f>
        <v>0</v>
      </c>
      <c r="G124" s="9">
        <f t="shared" ref="G124:H124" si="61">G125</f>
        <v>10</v>
      </c>
      <c r="H124" s="9">
        <f t="shared" si="61"/>
        <v>10</v>
      </c>
    </row>
    <row r="125" spans="1:8" ht="25.5" outlineLevel="7" x14ac:dyDescent="0.25">
      <c r="A125" s="17" t="s">
        <v>11</v>
      </c>
      <c r="B125" s="18" t="s">
        <v>64</v>
      </c>
      <c r="C125" s="18" t="s">
        <v>70</v>
      </c>
      <c r="D125" s="17" t="s">
        <v>7</v>
      </c>
      <c r="E125" s="19" t="s">
        <v>332</v>
      </c>
      <c r="F125" s="9">
        <f>10-10</f>
        <v>0</v>
      </c>
      <c r="G125" s="9">
        <v>10</v>
      </c>
      <c r="H125" s="9">
        <v>10</v>
      </c>
    </row>
    <row r="126" spans="1:8" outlineLevel="6" x14ac:dyDescent="0.25">
      <c r="A126" s="17" t="s">
        <v>11</v>
      </c>
      <c r="B126" s="18" t="s">
        <v>64</v>
      </c>
      <c r="C126" s="18" t="s">
        <v>71</v>
      </c>
      <c r="D126" s="17"/>
      <c r="E126" s="19" t="s">
        <v>388</v>
      </c>
      <c r="F126" s="9">
        <f>F127</f>
        <v>14</v>
      </c>
      <c r="G126" s="9">
        <f t="shared" ref="G126:H126" si="62">G127</f>
        <v>24</v>
      </c>
      <c r="H126" s="9">
        <f t="shared" si="62"/>
        <v>24</v>
      </c>
    </row>
    <row r="127" spans="1:8" ht="25.5" outlineLevel="7" x14ac:dyDescent="0.25">
      <c r="A127" s="17" t="s">
        <v>11</v>
      </c>
      <c r="B127" s="18" t="s">
        <v>64</v>
      </c>
      <c r="C127" s="18" t="s">
        <v>71</v>
      </c>
      <c r="D127" s="17" t="s">
        <v>7</v>
      </c>
      <c r="E127" s="19" t="s">
        <v>332</v>
      </c>
      <c r="F127" s="9">
        <f>24-10</f>
        <v>14</v>
      </c>
      <c r="G127" s="9">
        <v>24</v>
      </c>
      <c r="H127" s="9">
        <v>24</v>
      </c>
    </row>
    <row r="128" spans="1:8" outlineLevel="6" x14ac:dyDescent="0.25">
      <c r="A128" s="17" t="s">
        <v>11</v>
      </c>
      <c r="B128" s="18" t="s">
        <v>64</v>
      </c>
      <c r="C128" s="18" t="s">
        <v>72</v>
      </c>
      <c r="D128" s="17"/>
      <c r="E128" s="19" t="s">
        <v>389</v>
      </c>
      <c r="F128" s="9">
        <f>F129</f>
        <v>16</v>
      </c>
      <c r="G128" s="9">
        <f t="shared" ref="G128:H128" si="63">G129</f>
        <v>40</v>
      </c>
      <c r="H128" s="9">
        <f t="shared" si="63"/>
        <v>40</v>
      </c>
    </row>
    <row r="129" spans="1:8" ht="25.5" outlineLevel="7" x14ac:dyDescent="0.25">
      <c r="A129" s="17" t="s">
        <v>11</v>
      </c>
      <c r="B129" s="18" t="s">
        <v>64</v>
      </c>
      <c r="C129" s="18" t="s">
        <v>72</v>
      </c>
      <c r="D129" s="17" t="s">
        <v>7</v>
      </c>
      <c r="E129" s="19" t="s">
        <v>332</v>
      </c>
      <c r="F129" s="9">
        <f>40-15-9</f>
        <v>16</v>
      </c>
      <c r="G129" s="9">
        <v>40</v>
      </c>
      <c r="H129" s="9">
        <v>40</v>
      </c>
    </row>
    <row r="130" spans="1:8" outlineLevel="6" x14ac:dyDescent="0.25">
      <c r="A130" s="17" t="s">
        <v>11</v>
      </c>
      <c r="B130" s="18" t="s">
        <v>64</v>
      </c>
      <c r="C130" s="18" t="s">
        <v>73</v>
      </c>
      <c r="D130" s="17"/>
      <c r="E130" s="19" t="s">
        <v>390</v>
      </c>
      <c r="F130" s="9">
        <f>F131</f>
        <v>0</v>
      </c>
      <c r="G130" s="9">
        <f t="shared" ref="G130:H130" si="64">G131</f>
        <v>3</v>
      </c>
      <c r="H130" s="9">
        <f t="shared" si="64"/>
        <v>3</v>
      </c>
    </row>
    <row r="131" spans="1:8" ht="25.5" outlineLevel="7" x14ac:dyDescent="0.25">
      <c r="A131" s="17" t="s">
        <v>11</v>
      </c>
      <c r="B131" s="18" t="s">
        <v>64</v>
      </c>
      <c r="C131" s="18" t="s">
        <v>73</v>
      </c>
      <c r="D131" s="17" t="s">
        <v>7</v>
      </c>
      <c r="E131" s="19" t="s">
        <v>332</v>
      </c>
      <c r="F131" s="9">
        <f>3-3</f>
        <v>0</v>
      </c>
      <c r="G131" s="9">
        <v>3</v>
      </c>
      <c r="H131" s="9">
        <v>3</v>
      </c>
    </row>
    <row r="132" spans="1:8" outlineLevel="6" x14ac:dyDescent="0.25">
      <c r="A132" s="17" t="s">
        <v>11</v>
      </c>
      <c r="B132" s="18" t="s">
        <v>64</v>
      </c>
      <c r="C132" s="18" t="s">
        <v>74</v>
      </c>
      <c r="D132" s="17"/>
      <c r="E132" s="19" t="s">
        <v>391</v>
      </c>
      <c r="F132" s="9">
        <f>F133</f>
        <v>9</v>
      </c>
      <c r="G132" s="9">
        <f t="shared" ref="G132:H132" si="65">G133</f>
        <v>3</v>
      </c>
      <c r="H132" s="9">
        <f t="shared" si="65"/>
        <v>3</v>
      </c>
    </row>
    <row r="133" spans="1:8" ht="25.5" outlineLevel="7" x14ac:dyDescent="0.25">
      <c r="A133" s="17" t="s">
        <v>11</v>
      </c>
      <c r="B133" s="18" t="s">
        <v>64</v>
      </c>
      <c r="C133" s="18" t="s">
        <v>74</v>
      </c>
      <c r="D133" s="17" t="s">
        <v>7</v>
      </c>
      <c r="E133" s="19" t="s">
        <v>332</v>
      </c>
      <c r="F133" s="9">
        <f>3+6</f>
        <v>9</v>
      </c>
      <c r="G133" s="9">
        <v>3</v>
      </c>
      <c r="H133" s="9">
        <v>3</v>
      </c>
    </row>
    <row r="134" spans="1:8" ht="38.25" outlineLevel="5" x14ac:dyDescent="0.25">
      <c r="A134" s="17" t="s">
        <v>11</v>
      </c>
      <c r="B134" s="18" t="s">
        <v>64</v>
      </c>
      <c r="C134" s="18" t="s">
        <v>75</v>
      </c>
      <c r="D134" s="17"/>
      <c r="E134" s="19" t="s">
        <v>392</v>
      </c>
      <c r="F134" s="9">
        <f>F135</f>
        <v>61</v>
      </c>
      <c r="G134" s="9">
        <f t="shared" ref="G134:H135" si="66">G135</f>
        <v>20</v>
      </c>
      <c r="H134" s="9">
        <f t="shared" si="66"/>
        <v>20</v>
      </c>
    </row>
    <row r="135" spans="1:8" ht="25.5" outlineLevel="6" x14ac:dyDescent="0.25">
      <c r="A135" s="17" t="s">
        <v>11</v>
      </c>
      <c r="B135" s="18" t="s">
        <v>64</v>
      </c>
      <c r="C135" s="18" t="s">
        <v>76</v>
      </c>
      <c r="D135" s="17"/>
      <c r="E135" s="19" t="s">
        <v>393</v>
      </c>
      <c r="F135" s="9">
        <f>F136</f>
        <v>61</v>
      </c>
      <c r="G135" s="9">
        <f t="shared" si="66"/>
        <v>20</v>
      </c>
      <c r="H135" s="9">
        <f t="shared" si="66"/>
        <v>20</v>
      </c>
    </row>
    <row r="136" spans="1:8" ht="25.5" outlineLevel="7" x14ac:dyDescent="0.25">
      <c r="A136" s="17" t="s">
        <v>11</v>
      </c>
      <c r="B136" s="18" t="s">
        <v>64</v>
      </c>
      <c r="C136" s="18" t="s">
        <v>76</v>
      </c>
      <c r="D136" s="17" t="s">
        <v>7</v>
      </c>
      <c r="E136" s="19" t="s">
        <v>332</v>
      </c>
      <c r="F136" s="9">
        <f>20+25+16</f>
        <v>61</v>
      </c>
      <c r="G136" s="9">
        <v>20</v>
      </c>
      <c r="H136" s="9">
        <v>20</v>
      </c>
    </row>
    <row r="137" spans="1:8" ht="25.5" outlineLevel="7" x14ac:dyDescent="0.25">
      <c r="A137" s="17" t="s">
        <v>11</v>
      </c>
      <c r="B137" s="18" t="s">
        <v>649</v>
      </c>
      <c r="C137" s="18"/>
      <c r="D137" s="17"/>
      <c r="E137" s="19" t="s">
        <v>654</v>
      </c>
      <c r="F137" s="9">
        <f>F138+F146</f>
        <v>95</v>
      </c>
      <c r="G137" s="9">
        <f t="shared" ref="G137:H137" si="67">G138+G146</f>
        <v>95</v>
      </c>
      <c r="H137" s="9">
        <f t="shared" si="67"/>
        <v>95</v>
      </c>
    </row>
    <row r="138" spans="1:8" ht="51" outlineLevel="7" x14ac:dyDescent="0.25">
      <c r="A138" s="17" t="s">
        <v>11</v>
      </c>
      <c r="B138" s="18" t="s">
        <v>649</v>
      </c>
      <c r="C138" s="18" t="s">
        <v>45</v>
      </c>
      <c r="D138" s="17"/>
      <c r="E138" s="19" t="s">
        <v>294</v>
      </c>
      <c r="F138" s="9">
        <f>F139</f>
        <v>45</v>
      </c>
      <c r="G138" s="9">
        <f t="shared" ref="G138:H138" si="68">G139</f>
        <v>45</v>
      </c>
      <c r="H138" s="9">
        <f t="shared" si="68"/>
        <v>45</v>
      </c>
    </row>
    <row r="139" spans="1:8" ht="38.25" outlineLevel="7" x14ac:dyDescent="0.25">
      <c r="A139" s="17" t="s">
        <v>11</v>
      </c>
      <c r="B139" s="18" t="s">
        <v>649</v>
      </c>
      <c r="C139" s="18" t="s">
        <v>46</v>
      </c>
      <c r="D139" s="17"/>
      <c r="E139" s="19" t="s">
        <v>364</v>
      </c>
      <c r="F139" s="9">
        <f>F140+F143</f>
        <v>45</v>
      </c>
      <c r="G139" s="9">
        <f t="shared" ref="G139:H139" si="69">G140+G143</f>
        <v>45</v>
      </c>
      <c r="H139" s="9">
        <f t="shared" si="69"/>
        <v>45</v>
      </c>
    </row>
    <row r="140" spans="1:8" ht="25.5" outlineLevel="7" x14ac:dyDescent="0.25">
      <c r="A140" s="17" t="s">
        <v>11</v>
      </c>
      <c r="B140" s="18" t="s">
        <v>649</v>
      </c>
      <c r="C140" s="18" t="s">
        <v>47</v>
      </c>
      <c r="D140" s="17"/>
      <c r="E140" s="19" t="s">
        <v>365</v>
      </c>
      <c r="F140" s="9">
        <f>F141</f>
        <v>2</v>
      </c>
      <c r="G140" s="9">
        <f t="shared" ref="G140:H141" si="70">G141</f>
        <v>2</v>
      </c>
      <c r="H140" s="9">
        <f t="shared" si="70"/>
        <v>2</v>
      </c>
    </row>
    <row r="141" spans="1:8" ht="25.5" outlineLevel="7" x14ac:dyDescent="0.25">
      <c r="A141" s="17" t="s">
        <v>11</v>
      </c>
      <c r="B141" s="18" t="s">
        <v>649</v>
      </c>
      <c r="C141" s="18" t="s">
        <v>48</v>
      </c>
      <c r="D141" s="17"/>
      <c r="E141" s="19" t="s">
        <v>366</v>
      </c>
      <c r="F141" s="9">
        <f>F142</f>
        <v>2</v>
      </c>
      <c r="G141" s="9">
        <f t="shared" si="70"/>
        <v>2</v>
      </c>
      <c r="H141" s="9">
        <f t="shared" si="70"/>
        <v>2</v>
      </c>
    </row>
    <row r="142" spans="1:8" ht="25.5" outlineLevel="7" x14ac:dyDescent="0.25">
      <c r="A142" s="17" t="s">
        <v>11</v>
      </c>
      <c r="B142" s="18" t="s">
        <v>649</v>
      </c>
      <c r="C142" s="18" t="s">
        <v>48</v>
      </c>
      <c r="D142" s="17" t="s">
        <v>7</v>
      </c>
      <c r="E142" s="19" t="s">
        <v>332</v>
      </c>
      <c r="F142" s="9">
        <v>2</v>
      </c>
      <c r="G142" s="9">
        <v>2</v>
      </c>
      <c r="H142" s="9">
        <v>2</v>
      </c>
    </row>
    <row r="143" spans="1:8" ht="25.5" outlineLevel="7" x14ac:dyDescent="0.25">
      <c r="A143" s="17" t="s">
        <v>11</v>
      </c>
      <c r="B143" s="18" t="s">
        <v>649</v>
      </c>
      <c r="C143" s="18" t="s">
        <v>49</v>
      </c>
      <c r="D143" s="17"/>
      <c r="E143" s="19" t="s">
        <v>367</v>
      </c>
      <c r="F143" s="9">
        <f>F144</f>
        <v>43</v>
      </c>
      <c r="G143" s="9">
        <f t="shared" ref="G143:H144" si="71">G144</f>
        <v>43</v>
      </c>
      <c r="H143" s="9">
        <f t="shared" si="71"/>
        <v>43</v>
      </c>
    </row>
    <row r="144" spans="1:8" ht="25.5" outlineLevel="7" x14ac:dyDescent="0.25">
      <c r="A144" s="17" t="s">
        <v>11</v>
      </c>
      <c r="B144" s="18" t="s">
        <v>649</v>
      </c>
      <c r="C144" s="18" t="s">
        <v>50</v>
      </c>
      <c r="D144" s="17"/>
      <c r="E144" s="19" t="s">
        <v>368</v>
      </c>
      <c r="F144" s="9">
        <f>F145</f>
        <v>43</v>
      </c>
      <c r="G144" s="9">
        <f t="shared" si="71"/>
        <v>43</v>
      </c>
      <c r="H144" s="9">
        <f t="shared" si="71"/>
        <v>43</v>
      </c>
    </row>
    <row r="145" spans="1:8" ht="63.75" outlineLevel="7" x14ac:dyDescent="0.25">
      <c r="A145" s="17" t="s">
        <v>11</v>
      </c>
      <c r="B145" s="18" t="s">
        <v>649</v>
      </c>
      <c r="C145" s="18" t="s">
        <v>50</v>
      </c>
      <c r="D145" s="17">
        <v>100</v>
      </c>
      <c r="E145" s="19" t="s">
        <v>331</v>
      </c>
      <c r="F145" s="9">
        <v>43</v>
      </c>
      <c r="G145" s="9">
        <v>43</v>
      </c>
      <c r="H145" s="9">
        <v>43</v>
      </c>
    </row>
    <row r="146" spans="1:8" ht="51" outlineLevel="7" x14ac:dyDescent="0.25">
      <c r="A146" s="17" t="s">
        <v>11</v>
      </c>
      <c r="B146" s="18" t="s">
        <v>649</v>
      </c>
      <c r="C146" s="18" t="s">
        <v>650</v>
      </c>
      <c r="D146" s="17"/>
      <c r="E146" s="19" t="s">
        <v>655</v>
      </c>
      <c r="F146" s="9">
        <f>F147</f>
        <v>50</v>
      </c>
      <c r="G146" s="9">
        <f t="shared" ref="G146:H146" si="72">G147</f>
        <v>50</v>
      </c>
      <c r="H146" s="9">
        <f t="shared" si="72"/>
        <v>50</v>
      </c>
    </row>
    <row r="147" spans="1:8" ht="76.5" outlineLevel="7" x14ac:dyDescent="0.25">
      <c r="A147" s="17" t="s">
        <v>11</v>
      </c>
      <c r="B147" s="18" t="s">
        <v>649</v>
      </c>
      <c r="C147" s="18" t="s">
        <v>651</v>
      </c>
      <c r="D147" s="17"/>
      <c r="E147" s="19" t="s">
        <v>660</v>
      </c>
      <c r="F147" s="9">
        <f>F148</f>
        <v>50</v>
      </c>
      <c r="G147" s="9">
        <f t="shared" ref="G147:H147" si="73">G148</f>
        <v>50</v>
      </c>
      <c r="H147" s="9">
        <f t="shared" si="73"/>
        <v>50</v>
      </c>
    </row>
    <row r="148" spans="1:8" ht="25.5" outlineLevel="7" x14ac:dyDescent="0.25">
      <c r="A148" s="17" t="s">
        <v>11</v>
      </c>
      <c r="B148" s="18" t="s">
        <v>649</v>
      </c>
      <c r="C148" s="18" t="s">
        <v>652</v>
      </c>
      <c r="D148" s="17"/>
      <c r="E148" s="19" t="s">
        <v>656</v>
      </c>
      <c r="F148" s="9">
        <f>F149</f>
        <v>50</v>
      </c>
      <c r="G148" s="9">
        <f t="shared" ref="G148:H148" si="74">G149</f>
        <v>50</v>
      </c>
      <c r="H148" s="9">
        <f t="shared" si="74"/>
        <v>50</v>
      </c>
    </row>
    <row r="149" spans="1:8" ht="25.5" outlineLevel="7" x14ac:dyDescent="0.25">
      <c r="A149" s="17" t="s">
        <v>11</v>
      </c>
      <c r="B149" s="18" t="s">
        <v>649</v>
      </c>
      <c r="C149" s="18" t="s">
        <v>653</v>
      </c>
      <c r="D149" s="17"/>
      <c r="E149" s="19" t="s">
        <v>657</v>
      </c>
      <c r="F149" s="9">
        <f>F150</f>
        <v>50</v>
      </c>
      <c r="G149" s="9">
        <f t="shared" ref="G149:H149" si="75">G150</f>
        <v>50</v>
      </c>
      <c r="H149" s="9">
        <f t="shared" si="75"/>
        <v>50</v>
      </c>
    </row>
    <row r="150" spans="1:8" ht="25.5" outlineLevel="7" x14ac:dyDescent="0.25">
      <c r="A150" s="17" t="s">
        <v>11</v>
      </c>
      <c r="B150" s="18" t="s">
        <v>649</v>
      </c>
      <c r="C150" s="18" t="s">
        <v>653</v>
      </c>
      <c r="D150" s="17">
        <v>200</v>
      </c>
      <c r="E150" s="19" t="s">
        <v>332</v>
      </c>
      <c r="F150" s="9">
        <v>50</v>
      </c>
      <c r="G150" s="9">
        <v>50</v>
      </c>
      <c r="H150" s="9">
        <v>50</v>
      </c>
    </row>
    <row r="151" spans="1:8" outlineLevel="1" x14ac:dyDescent="0.25">
      <c r="A151" s="17" t="s">
        <v>11</v>
      </c>
      <c r="B151" s="18" t="s">
        <v>77</v>
      </c>
      <c r="C151" s="18"/>
      <c r="D151" s="17"/>
      <c r="E151" s="19" t="s">
        <v>278</v>
      </c>
      <c r="F151" s="9">
        <f>F152+F160+F188</f>
        <v>104648.9</v>
      </c>
      <c r="G151" s="9">
        <f t="shared" ref="G151:H151" si="76">G152+G160+G188</f>
        <v>90024</v>
      </c>
      <c r="H151" s="9">
        <f t="shared" si="76"/>
        <v>93045.6</v>
      </c>
    </row>
    <row r="152" spans="1:8" outlineLevel="2" x14ac:dyDescent="0.25">
      <c r="A152" s="17" t="s">
        <v>11</v>
      </c>
      <c r="B152" s="18" t="s">
        <v>82</v>
      </c>
      <c r="C152" s="18"/>
      <c r="D152" s="17"/>
      <c r="E152" s="19" t="s">
        <v>298</v>
      </c>
      <c r="F152" s="9">
        <f>F153</f>
        <v>14429.5</v>
      </c>
      <c r="G152" s="9">
        <f t="shared" ref="G152:H154" si="77">G153</f>
        <v>15574</v>
      </c>
      <c r="H152" s="9">
        <f t="shared" si="77"/>
        <v>15660.5</v>
      </c>
    </row>
    <row r="153" spans="1:8" ht="51" outlineLevel="3" x14ac:dyDescent="0.25">
      <c r="A153" s="17" t="s">
        <v>11</v>
      </c>
      <c r="B153" s="18" t="s">
        <v>82</v>
      </c>
      <c r="C153" s="18" t="s">
        <v>79</v>
      </c>
      <c r="D153" s="17"/>
      <c r="E153" s="19" t="s">
        <v>297</v>
      </c>
      <c r="F153" s="9">
        <f>F154</f>
        <v>14429.5</v>
      </c>
      <c r="G153" s="9">
        <f t="shared" si="77"/>
        <v>15574</v>
      </c>
      <c r="H153" s="9">
        <f t="shared" si="77"/>
        <v>15660.5</v>
      </c>
    </row>
    <row r="154" spans="1:8" ht="25.5" outlineLevel="4" x14ac:dyDescent="0.25">
      <c r="A154" s="17" t="s">
        <v>11</v>
      </c>
      <c r="B154" s="18" t="s">
        <v>82</v>
      </c>
      <c r="C154" s="18" t="s">
        <v>83</v>
      </c>
      <c r="D154" s="17"/>
      <c r="E154" s="19" t="s">
        <v>397</v>
      </c>
      <c r="F154" s="9">
        <f>F155</f>
        <v>14429.5</v>
      </c>
      <c r="G154" s="9">
        <f t="shared" si="77"/>
        <v>15574</v>
      </c>
      <c r="H154" s="9">
        <f t="shared" si="77"/>
        <v>15660.5</v>
      </c>
    </row>
    <row r="155" spans="1:8" ht="25.5" outlineLevel="5" x14ac:dyDescent="0.25">
      <c r="A155" s="17" t="s">
        <v>11</v>
      </c>
      <c r="B155" s="18" t="s">
        <v>82</v>
      </c>
      <c r="C155" s="18" t="s">
        <v>84</v>
      </c>
      <c r="D155" s="17"/>
      <c r="E155" s="19" t="s">
        <v>398</v>
      </c>
      <c r="F155" s="9">
        <f>F156+F158</f>
        <v>14429.5</v>
      </c>
      <c r="G155" s="9">
        <f t="shared" ref="G155:H155" si="78">G156+G158</f>
        <v>15574</v>
      </c>
      <c r="H155" s="9">
        <f t="shared" si="78"/>
        <v>15660.5</v>
      </c>
    </row>
    <row r="156" spans="1:8" ht="38.25" outlineLevel="6" x14ac:dyDescent="0.25">
      <c r="A156" s="17" t="s">
        <v>11</v>
      </c>
      <c r="B156" s="18" t="s">
        <v>82</v>
      </c>
      <c r="C156" s="18" t="s">
        <v>85</v>
      </c>
      <c r="D156" s="17"/>
      <c r="E156" s="19" t="s">
        <v>399</v>
      </c>
      <c r="F156" s="9">
        <f>F157</f>
        <v>2885.8999999999996</v>
      </c>
      <c r="G156" s="9">
        <f t="shared" ref="G156:H156" si="79">G157</f>
        <v>3114.8</v>
      </c>
      <c r="H156" s="9">
        <f t="shared" si="79"/>
        <v>3132.1</v>
      </c>
    </row>
    <row r="157" spans="1:8" ht="25.5" outlineLevel="7" x14ac:dyDescent="0.25">
      <c r="A157" s="17" t="s">
        <v>11</v>
      </c>
      <c r="B157" s="18" t="s">
        <v>82</v>
      </c>
      <c r="C157" s="18" t="s">
        <v>85</v>
      </c>
      <c r="D157" s="17" t="s">
        <v>7</v>
      </c>
      <c r="E157" s="19" t="s">
        <v>332</v>
      </c>
      <c r="F157" s="9">
        <f>2860.2+25.7</f>
        <v>2885.8999999999996</v>
      </c>
      <c r="G157" s="9">
        <v>3114.8</v>
      </c>
      <c r="H157" s="9">
        <v>3132.1</v>
      </c>
    </row>
    <row r="158" spans="1:8" ht="38.25" outlineLevel="7" x14ac:dyDescent="0.25">
      <c r="A158" s="17" t="s">
        <v>11</v>
      </c>
      <c r="B158" s="18" t="s">
        <v>82</v>
      </c>
      <c r="C158" s="18" t="s">
        <v>600</v>
      </c>
      <c r="D158" s="17"/>
      <c r="E158" s="19" t="s">
        <v>399</v>
      </c>
      <c r="F158" s="9">
        <f>F159</f>
        <v>11543.6</v>
      </c>
      <c r="G158" s="9">
        <f t="shared" ref="G158:H158" si="80">G159</f>
        <v>12459.2</v>
      </c>
      <c r="H158" s="9">
        <f t="shared" si="80"/>
        <v>12528.4</v>
      </c>
    </row>
    <row r="159" spans="1:8" ht="25.5" outlineLevel="7" x14ac:dyDescent="0.25">
      <c r="A159" s="17" t="s">
        <v>11</v>
      </c>
      <c r="B159" s="18" t="s">
        <v>82</v>
      </c>
      <c r="C159" s="18" t="s">
        <v>600</v>
      </c>
      <c r="D159" s="17">
        <v>200</v>
      </c>
      <c r="E159" s="19" t="s">
        <v>332</v>
      </c>
      <c r="F159" s="9">
        <v>11543.6</v>
      </c>
      <c r="G159" s="9">
        <v>12459.2</v>
      </c>
      <c r="H159" s="9">
        <v>12528.4</v>
      </c>
    </row>
    <row r="160" spans="1:8" outlineLevel="2" x14ac:dyDescent="0.25">
      <c r="A160" s="17" t="s">
        <v>11</v>
      </c>
      <c r="B160" s="18" t="s">
        <v>86</v>
      </c>
      <c r="C160" s="18"/>
      <c r="D160" s="17"/>
      <c r="E160" s="19" t="s">
        <v>299</v>
      </c>
      <c r="F160" s="9">
        <f>F161</f>
        <v>89871.4</v>
      </c>
      <c r="G160" s="9">
        <f t="shared" ref="G160:H160" si="81">G161</f>
        <v>74350</v>
      </c>
      <c r="H160" s="9">
        <f t="shared" si="81"/>
        <v>77285.100000000006</v>
      </c>
    </row>
    <row r="161" spans="1:8" ht="51" outlineLevel="3" x14ac:dyDescent="0.25">
      <c r="A161" s="17" t="s">
        <v>11</v>
      </c>
      <c r="B161" s="18" t="s">
        <v>86</v>
      </c>
      <c r="C161" s="18" t="s">
        <v>79</v>
      </c>
      <c r="D161" s="17"/>
      <c r="E161" s="19" t="s">
        <v>297</v>
      </c>
      <c r="F161" s="9">
        <f>F162+F182</f>
        <v>89871.4</v>
      </c>
      <c r="G161" s="9">
        <f t="shared" ref="G161:H161" si="82">G162+G182</f>
        <v>74350</v>
      </c>
      <c r="H161" s="9">
        <f t="shared" si="82"/>
        <v>77285.100000000006</v>
      </c>
    </row>
    <row r="162" spans="1:8" ht="25.5" outlineLevel="4" x14ac:dyDescent="0.25">
      <c r="A162" s="17" t="s">
        <v>11</v>
      </c>
      <c r="B162" s="18" t="s">
        <v>86</v>
      </c>
      <c r="C162" s="18" t="s">
        <v>83</v>
      </c>
      <c r="D162" s="17"/>
      <c r="E162" s="19" t="s">
        <v>397</v>
      </c>
      <c r="F162" s="9">
        <f>F163+F172+F177</f>
        <v>87192</v>
      </c>
      <c r="G162" s="9">
        <f t="shared" ref="G162:H162" si="83">G163+G172+G177</f>
        <v>71189.600000000006</v>
      </c>
      <c r="H162" s="9">
        <f t="shared" si="83"/>
        <v>74129.600000000006</v>
      </c>
    </row>
    <row r="163" spans="1:8" ht="38.25" outlineLevel="5" x14ac:dyDescent="0.25">
      <c r="A163" s="17" t="s">
        <v>11</v>
      </c>
      <c r="B163" s="18" t="s">
        <v>86</v>
      </c>
      <c r="C163" s="18" t="s">
        <v>87</v>
      </c>
      <c r="D163" s="17"/>
      <c r="E163" s="19" t="s">
        <v>400</v>
      </c>
      <c r="F163" s="9">
        <f>F164+F166+F168+F170</f>
        <v>23954.9</v>
      </c>
      <c r="G163" s="9">
        <f t="shared" ref="G163:H163" si="84">G164+G166+G168+G170</f>
        <v>23262.6</v>
      </c>
      <c r="H163" s="9">
        <f t="shared" si="84"/>
        <v>23693.1</v>
      </c>
    </row>
    <row r="164" spans="1:8" ht="63.75" outlineLevel="6" x14ac:dyDescent="0.25">
      <c r="A164" s="17" t="s">
        <v>11</v>
      </c>
      <c r="B164" s="18" t="s">
        <v>86</v>
      </c>
      <c r="C164" s="18" t="s">
        <v>88</v>
      </c>
      <c r="D164" s="17"/>
      <c r="E164" s="19" t="s">
        <v>401</v>
      </c>
      <c r="F164" s="9">
        <f>F165</f>
        <v>10348.700000000001</v>
      </c>
      <c r="G164" s="9">
        <f t="shared" ref="G164:H164" si="85">G165</f>
        <v>10762.6</v>
      </c>
      <c r="H164" s="9">
        <f t="shared" si="85"/>
        <v>11193.1</v>
      </c>
    </row>
    <row r="165" spans="1:8" ht="25.5" outlineLevel="7" x14ac:dyDescent="0.25">
      <c r="A165" s="17" t="s">
        <v>11</v>
      </c>
      <c r="B165" s="18" t="s">
        <v>86</v>
      </c>
      <c r="C165" s="18" t="s">
        <v>88</v>
      </c>
      <c r="D165" s="17" t="s">
        <v>7</v>
      </c>
      <c r="E165" s="19" t="s">
        <v>332</v>
      </c>
      <c r="F165" s="9">
        <v>10348.700000000001</v>
      </c>
      <c r="G165" s="9">
        <v>10762.6</v>
      </c>
      <c r="H165" s="9">
        <v>11193.1</v>
      </c>
    </row>
    <row r="166" spans="1:8" ht="38.25" outlineLevel="6" x14ac:dyDescent="0.25">
      <c r="A166" s="17" t="s">
        <v>11</v>
      </c>
      <c r="B166" s="18" t="s">
        <v>86</v>
      </c>
      <c r="C166" s="18" t="s">
        <v>89</v>
      </c>
      <c r="D166" s="17"/>
      <c r="E166" s="19" t="s">
        <v>402</v>
      </c>
      <c r="F166" s="9">
        <f>F167</f>
        <v>7180</v>
      </c>
      <c r="G166" s="9">
        <f t="shared" ref="G166:H166" si="86">G167</f>
        <v>6500</v>
      </c>
      <c r="H166" s="9">
        <f t="shared" si="86"/>
        <v>6500</v>
      </c>
    </row>
    <row r="167" spans="1:8" ht="25.5" outlineLevel="7" x14ac:dyDescent="0.25">
      <c r="A167" s="17" t="s">
        <v>11</v>
      </c>
      <c r="B167" s="18" t="s">
        <v>86</v>
      </c>
      <c r="C167" s="18" t="s">
        <v>89</v>
      </c>
      <c r="D167" s="17" t="s">
        <v>39</v>
      </c>
      <c r="E167" s="19" t="s">
        <v>358</v>
      </c>
      <c r="F167" s="9">
        <f>6500+680</f>
        <v>7180</v>
      </c>
      <c r="G167" s="9">
        <v>6500</v>
      </c>
      <c r="H167" s="9">
        <v>6500</v>
      </c>
    </row>
    <row r="168" spans="1:8" ht="25.5" outlineLevel="6" x14ac:dyDescent="0.25">
      <c r="A168" s="17" t="s">
        <v>11</v>
      </c>
      <c r="B168" s="18" t="s">
        <v>86</v>
      </c>
      <c r="C168" s="18" t="s">
        <v>90</v>
      </c>
      <c r="D168" s="17"/>
      <c r="E168" s="19" t="s">
        <v>403</v>
      </c>
      <c r="F168" s="9">
        <f>F169</f>
        <v>1996.1999999999998</v>
      </c>
      <c r="G168" s="9">
        <f t="shared" ref="G168:H168" si="87">G169</f>
        <v>2000</v>
      </c>
      <c r="H168" s="9">
        <f t="shared" si="87"/>
        <v>2000</v>
      </c>
    </row>
    <row r="169" spans="1:8" ht="25.5" outlineLevel="7" x14ac:dyDescent="0.25">
      <c r="A169" s="17" t="s">
        <v>11</v>
      </c>
      <c r="B169" s="18" t="s">
        <v>86</v>
      </c>
      <c r="C169" s="18" t="s">
        <v>90</v>
      </c>
      <c r="D169" s="17" t="s">
        <v>7</v>
      </c>
      <c r="E169" s="19" t="s">
        <v>332</v>
      </c>
      <c r="F169" s="9">
        <f>2000-25.7-1000+1021.9</f>
        <v>1996.1999999999998</v>
      </c>
      <c r="G169" s="9">
        <v>2000</v>
      </c>
      <c r="H169" s="9">
        <v>2000</v>
      </c>
    </row>
    <row r="170" spans="1:8" ht="51" outlineLevel="6" x14ac:dyDescent="0.25">
      <c r="A170" s="17" t="s">
        <v>11</v>
      </c>
      <c r="B170" s="18" t="s">
        <v>86</v>
      </c>
      <c r="C170" s="18" t="s">
        <v>91</v>
      </c>
      <c r="D170" s="17"/>
      <c r="E170" s="19" t="s">
        <v>404</v>
      </c>
      <c r="F170" s="9">
        <f>F171</f>
        <v>4430</v>
      </c>
      <c r="G170" s="9">
        <f t="shared" ref="G170:H170" si="88">G171</f>
        <v>4000</v>
      </c>
      <c r="H170" s="9">
        <f t="shared" si="88"/>
        <v>4000</v>
      </c>
    </row>
    <row r="171" spans="1:8" ht="25.5" outlineLevel="7" x14ac:dyDescent="0.25">
      <c r="A171" s="17" t="s">
        <v>11</v>
      </c>
      <c r="B171" s="18" t="s">
        <v>86</v>
      </c>
      <c r="C171" s="18" t="s">
        <v>91</v>
      </c>
      <c r="D171" s="17" t="s">
        <v>7</v>
      </c>
      <c r="E171" s="19" t="s">
        <v>332</v>
      </c>
      <c r="F171" s="9">
        <f>4000+400+30</f>
        <v>4430</v>
      </c>
      <c r="G171" s="9">
        <v>4000</v>
      </c>
      <c r="H171" s="9">
        <v>4000</v>
      </c>
    </row>
    <row r="172" spans="1:8" ht="25.5" outlineLevel="5" x14ac:dyDescent="0.25">
      <c r="A172" s="17" t="s">
        <v>11</v>
      </c>
      <c r="B172" s="18" t="s">
        <v>86</v>
      </c>
      <c r="C172" s="18" t="s">
        <v>92</v>
      </c>
      <c r="D172" s="17"/>
      <c r="E172" s="19" t="s">
        <v>677</v>
      </c>
      <c r="F172" s="9">
        <f>F175+F173</f>
        <v>58720.7</v>
      </c>
      <c r="G172" s="9">
        <f t="shared" ref="G172:H172" si="89">G175+G173</f>
        <v>43230</v>
      </c>
      <c r="H172" s="9">
        <f t="shared" si="89"/>
        <v>45683.399999999994</v>
      </c>
    </row>
    <row r="173" spans="1:8" ht="25.5" outlineLevel="5" x14ac:dyDescent="0.25">
      <c r="A173" s="17" t="s">
        <v>11</v>
      </c>
      <c r="B173" s="18" t="s">
        <v>86</v>
      </c>
      <c r="C173" s="18" t="s">
        <v>601</v>
      </c>
      <c r="D173" s="17"/>
      <c r="E173" s="19" t="s">
        <v>635</v>
      </c>
      <c r="F173" s="9">
        <f>F174</f>
        <v>47604</v>
      </c>
      <c r="G173" s="9">
        <f t="shared" ref="G173:H173" si="90">G174</f>
        <v>34784</v>
      </c>
      <c r="H173" s="9">
        <f t="shared" si="90"/>
        <v>36546.699999999997</v>
      </c>
    </row>
    <row r="174" spans="1:8" ht="25.5" outlineLevel="5" x14ac:dyDescent="0.25">
      <c r="A174" s="17" t="s">
        <v>11</v>
      </c>
      <c r="B174" s="18" t="s">
        <v>86</v>
      </c>
      <c r="C174" s="18" t="s">
        <v>601</v>
      </c>
      <c r="D174" s="17">
        <v>200</v>
      </c>
      <c r="E174" s="19" t="s">
        <v>332</v>
      </c>
      <c r="F174" s="9">
        <f>29645.1+4938.9+13020</f>
        <v>47604</v>
      </c>
      <c r="G174" s="9">
        <f>30830.9+3953.1</f>
        <v>34784</v>
      </c>
      <c r="H174" s="9">
        <f>32004.6+4542.1</f>
        <v>36546.699999999997</v>
      </c>
    </row>
    <row r="175" spans="1:8" ht="25.5" outlineLevel="6" x14ac:dyDescent="0.25">
      <c r="A175" s="17" t="s">
        <v>11</v>
      </c>
      <c r="B175" s="18" t="s">
        <v>86</v>
      </c>
      <c r="C175" s="18" t="s">
        <v>93</v>
      </c>
      <c r="D175" s="17"/>
      <c r="E175" s="19" t="s">
        <v>636</v>
      </c>
      <c r="F175" s="9">
        <f>F176</f>
        <v>11116.7</v>
      </c>
      <c r="G175" s="9">
        <f t="shared" ref="G175:H175" si="91">G176</f>
        <v>8446</v>
      </c>
      <c r="H175" s="9">
        <f t="shared" si="91"/>
        <v>9136.7000000000007</v>
      </c>
    </row>
    <row r="176" spans="1:8" ht="25.5" outlineLevel="7" x14ac:dyDescent="0.25">
      <c r="A176" s="17" t="s">
        <v>11</v>
      </c>
      <c r="B176" s="18" t="s">
        <v>86</v>
      </c>
      <c r="C176" s="18" t="s">
        <v>93</v>
      </c>
      <c r="D176" s="17" t="s">
        <v>7</v>
      </c>
      <c r="E176" s="19" t="s">
        <v>332</v>
      </c>
      <c r="F176" s="9">
        <f>7411.3+1234.7+1000+2255-784.3</f>
        <v>11116.7</v>
      </c>
      <c r="G176" s="9">
        <f>7707.7+738.3</f>
        <v>8446</v>
      </c>
      <c r="H176" s="9">
        <f>8001.1+1135.6</f>
        <v>9136.7000000000007</v>
      </c>
    </row>
    <row r="177" spans="1:8" ht="38.25" outlineLevel="5" x14ac:dyDescent="0.25">
      <c r="A177" s="17" t="s">
        <v>11</v>
      </c>
      <c r="B177" s="18" t="s">
        <v>86</v>
      </c>
      <c r="C177" s="18" t="s">
        <v>94</v>
      </c>
      <c r="D177" s="17"/>
      <c r="E177" s="19" t="s">
        <v>678</v>
      </c>
      <c r="F177" s="9">
        <f>F180+F178</f>
        <v>4516.3999999999996</v>
      </c>
      <c r="G177" s="9">
        <f t="shared" ref="G177:H177" si="92">G180+G178</f>
        <v>4697</v>
      </c>
      <c r="H177" s="9">
        <f t="shared" si="92"/>
        <v>4753.1000000000004</v>
      </c>
    </row>
    <row r="178" spans="1:8" ht="25.5" outlineLevel="5" x14ac:dyDescent="0.25">
      <c r="A178" s="17" t="s">
        <v>11</v>
      </c>
      <c r="B178" s="18" t="s">
        <v>86</v>
      </c>
      <c r="C178" s="18" t="s">
        <v>602</v>
      </c>
      <c r="D178" s="17"/>
      <c r="E178" s="19" t="s">
        <v>603</v>
      </c>
      <c r="F178" s="9">
        <f>F179</f>
        <v>3613.1</v>
      </c>
      <c r="G178" s="9">
        <f t="shared" ref="G178:H178" si="93">G179</f>
        <v>3757.6</v>
      </c>
      <c r="H178" s="9">
        <f t="shared" si="93"/>
        <v>3802.5</v>
      </c>
    </row>
    <row r="179" spans="1:8" ht="25.5" outlineLevel="5" x14ac:dyDescent="0.25">
      <c r="A179" s="17" t="s">
        <v>11</v>
      </c>
      <c r="B179" s="18" t="s">
        <v>86</v>
      </c>
      <c r="C179" s="18" t="s">
        <v>602</v>
      </c>
      <c r="D179" s="17" t="s">
        <v>7</v>
      </c>
      <c r="E179" s="19" t="s">
        <v>332</v>
      </c>
      <c r="F179" s="9">
        <v>3613.1</v>
      </c>
      <c r="G179" s="9">
        <v>3757.6</v>
      </c>
      <c r="H179" s="9">
        <v>3802.5</v>
      </c>
    </row>
    <row r="180" spans="1:8" ht="25.5" outlineLevel="6" x14ac:dyDescent="0.25">
      <c r="A180" s="17" t="s">
        <v>11</v>
      </c>
      <c r="B180" s="18" t="s">
        <v>86</v>
      </c>
      <c r="C180" s="18" t="s">
        <v>95</v>
      </c>
      <c r="D180" s="17"/>
      <c r="E180" s="19" t="s">
        <v>407</v>
      </c>
      <c r="F180" s="9">
        <f>F181</f>
        <v>903.3</v>
      </c>
      <c r="G180" s="9">
        <f t="shared" ref="G180:H180" si="94">G181</f>
        <v>939.4</v>
      </c>
      <c r="H180" s="9">
        <f t="shared" si="94"/>
        <v>950.6</v>
      </c>
    </row>
    <row r="181" spans="1:8" ht="25.5" outlineLevel="7" x14ac:dyDescent="0.25">
      <c r="A181" s="17" t="s">
        <v>11</v>
      </c>
      <c r="B181" s="18" t="s">
        <v>86</v>
      </c>
      <c r="C181" s="18" t="s">
        <v>95</v>
      </c>
      <c r="D181" s="17" t="s">
        <v>7</v>
      </c>
      <c r="E181" s="19" t="s">
        <v>332</v>
      </c>
      <c r="F181" s="9">
        <v>903.3</v>
      </c>
      <c r="G181" s="9">
        <v>939.4</v>
      </c>
      <c r="H181" s="9">
        <v>950.6</v>
      </c>
    </row>
    <row r="182" spans="1:8" ht="25.5" outlineLevel="4" x14ac:dyDescent="0.25">
      <c r="A182" s="17" t="s">
        <v>11</v>
      </c>
      <c r="B182" s="18" t="s">
        <v>86</v>
      </c>
      <c r="C182" s="18" t="s">
        <v>96</v>
      </c>
      <c r="D182" s="17"/>
      <c r="E182" s="19" t="s">
        <v>408</v>
      </c>
      <c r="F182" s="9">
        <f>F183</f>
        <v>2679.4</v>
      </c>
      <c r="G182" s="9">
        <f t="shared" ref="G182:H182" si="95">G183</f>
        <v>3160.4</v>
      </c>
      <c r="H182" s="9">
        <f t="shared" si="95"/>
        <v>3155.5</v>
      </c>
    </row>
    <row r="183" spans="1:8" ht="51" outlineLevel="5" x14ac:dyDescent="0.25">
      <c r="A183" s="17" t="s">
        <v>11</v>
      </c>
      <c r="B183" s="18" t="s">
        <v>86</v>
      </c>
      <c r="C183" s="18" t="s">
        <v>97</v>
      </c>
      <c r="D183" s="17"/>
      <c r="E183" s="19" t="s">
        <v>679</v>
      </c>
      <c r="F183" s="9">
        <f>F184+F186</f>
        <v>2679.4</v>
      </c>
      <c r="G183" s="9">
        <f t="shared" ref="G183:H183" si="96">G184+G186</f>
        <v>3160.4</v>
      </c>
      <c r="H183" s="9">
        <f t="shared" si="96"/>
        <v>3155.5</v>
      </c>
    </row>
    <row r="184" spans="1:8" ht="38.25" outlineLevel="5" x14ac:dyDescent="0.25">
      <c r="A184" s="17" t="s">
        <v>11</v>
      </c>
      <c r="B184" s="18" t="s">
        <v>86</v>
      </c>
      <c r="C184" s="18" t="s">
        <v>604</v>
      </c>
      <c r="D184" s="17"/>
      <c r="E184" s="19" t="s">
        <v>605</v>
      </c>
      <c r="F184" s="9">
        <f>F185</f>
        <v>2528.3000000000002</v>
      </c>
      <c r="G184" s="9">
        <f>G185</f>
        <v>2528.3000000000002</v>
      </c>
      <c r="H184" s="9">
        <f t="shared" ref="H184" si="97">H185</f>
        <v>2524.4</v>
      </c>
    </row>
    <row r="185" spans="1:8" ht="25.5" outlineLevel="5" x14ac:dyDescent="0.25">
      <c r="A185" s="17" t="s">
        <v>11</v>
      </c>
      <c r="B185" s="18" t="s">
        <v>86</v>
      </c>
      <c r="C185" s="18" t="s">
        <v>604</v>
      </c>
      <c r="D185" s="17" t="s">
        <v>7</v>
      </c>
      <c r="E185" s="19" t="s">
        <v>332</v>
      </c>
      <c r="F185" s="9">
        <v>2528.3000000000002</v>
      </c>
      <c r="G185" s="9">
        <v>2528.3000000000002</v>
      </c>
      <c r="H185" s="9">
        <v>2524.4</v>
      </c>
    </row>
    <row r="186" spans="1:8" ht="38.25" outlineLevel="6" x14ac:dyDescent="0.25">
      <c r="A186" s="17" t="s">
        <v>11</v>
      </c>
      <c r="B186" s="18" t="s">
        <v>86</v>
      </c>
      <c r="C186" s="18" t="s">
        <v>98</v>
      </c>
      <c r="D186" s="17"/>
      <c r="E186" s="19" t="s">
        <v>411</v>
      </c>
      <c r="F186" s="9">
        <f>F187</f>
        <v>151.10000000000005</v>
      </c>
      <c r="G186" s="9">
        <f t="shared" ref="G186" si="98">G187</f>
        <v>632.1</v>
      </c>
      <c r="H186" s="9">
        <f>H187</f>
        <v>631.1</v>
      </c>
    </row>
    <row r="187" spans="1:8" ht="25.5" outlineLevel="7" x14ac:dyDescent="0.25">
      <c r="A187" s="17" t="s">
        <v>11</v>
      </c>
      <c r="B187" s="18" t="s">
        <v>86</v>
      </c>
      <c r="C187" s="18" t="s">
        <v>98</v>
      </c>
      <c r="D187" s="17" t="s">
        <v>7</v>
      </c>
      <c r="E187" s="19" t="s">
        <v>332</v>
      </c>
      <c r="F187" s="9">
        <f>632.1-243.4-237.6</f>
        <v>151.10000000000005</v>
      </c>
      <c r="G187" s="9">
        <v>632.1</v>
      </c>
      <c r="H187" s="9">
        <v>631.1</v>
      </c>
    </row>
    <row r="188" spans="1:8" outlineLevel="2" x14ac:dyDescent="0.25">
      <c r="A188" s="17" t="s">
        <v>11</v>
      </c>
      <c r="B188" s="18" t="s">
        <v>100</v>
      </c>
      <c r="C188" s="18"/>
      <c r="D188" s="17"/>
      <c r="E188" s="19" t="s">
        <v>300</v>
      </c>
      <c r="F188" s="9">
        <f>F189</f>
        <v>348</v>
      </c>
      <c r="G188" s="9">
        <f t="shared" ref="G188:H188" si="99">G189</f>
        <v>100</v>
      </c>
      <c r="H188" s="9">
        <f t="shared" si="99"/>
        <v>100</v>
      </c>
    </row>
    <row r="189" spans="1:8" ht="51" outlineLevel="3" x14ac:dyDescent="0.25">
      <c r="A189" s="17" t="s">
        <v>11</v>
      </c>
      <c r="B189" s="18" t="s">
        <v>100</v>
      </c>
      <c r="C189" s="18" t="s">
        <v>29</v>
      </c>
      <c r="D189" s="17"/>
      <c r="E189" s="19" t="s">
        <v>634</v>
      </c>
      <c r="F189" s="9">
        <f>F190</f>
        <v>348</v>
      </c>
      <c r="G189" s="9">
        <f t="shared" ref="G189:H191" si="100">G190</f>
        <v>100</v>
      </c>
      <c r="H189" s="9">
        <f t="shared" si="100"/>
        <v>100</v>
      </c>
    </row>
    <row r="190" spans="1:8" ht="25.5" outlineLevel="4" x14ac:dyDescent="0.25">
      <c r="A190" s="17" t="s">
        <v>11</v>
      </c>
      <c r="B190" s="18" t="s">
        <v>100</v>
      </c>
      <c r="C190" s="18" t="s">
        <v>35</v>
      </c>
      <c r="D190" s="17"/>
      <c r="E190" s="19" t="s">
        <v>353</v>
      </c>
      <c r="F190" s="9">
        <f>F191</f>
        <v>348</v>
      </c>
      <c r="G190" s="9">
        <f t="shared" si="100"/>
        <v>100</v>
      </c>
      <c r="H190" s="9">
        <f t="shared" si="100"/>
        <v>100</v>
      </c>
    </row>
    <row r="191" spans="1:8" ht="51" outlineLevel="5" x14ac:dyDescent="0.25">
      <c r="A191" s="17" t="s">
        <v>11</v>
      </c>
      <c r="B191" s="18" t="s">
        <v>100</v>
      </c>
      <c r="C191" s="18" t="s">
        <v>36</v>
      </c>
      <c r="D191" s="17"/>
      <c r="E191" s="19" t="s">
        <v>354</v>
      </c>
      <c r="F191" s="9">
        <f>F192</f>
        <v>348</v>
      </c>
      <c r="G191" s="9">
        <f t="shared" si="100"/>
        <v>100</v>
      </c>
      <c r="H191" s="9">
        <f t="shared" si="100"/>
        <v>100</v>
      </c>
    </row>
    <row r="192" spans="1:8" ht="25.5" outlineLevel="6" x14ac:dyDescent="0.25">
      <c r="A192" s="17" t="s">
        <v>11</v>
      </c>
      <c r="B192" s="18" t="s">
        <v>100</v>
      </c>
      <c r="C192" s="18" t="s">
        <v>101</v>
      </c>
      <c r="D192" s="17"/>
      <c r="E192" s="19" t="s">
        <v>415</v>
      </c>
      <c r="F192" s="9">
        <f>F193</f>
        <v>348</v>
      </c>
      <c r="G192" s="9">
        <f t="shared" ref="G192:H192" si="101">G193</f>
        <v>100</v>
      </c>
      <c r="H192" s="9">
        <f t="shared" si="101"/>
        <v>100</v>
      </c>
    </row>
    <row r="193" spans="1:8" ht="25.5" outlineLevel="7" x14ac:dyDescent="0.25">
      <c r="A193" s="17" t="s">
        <v>11</v>
      </c>
      <c r="B193" s="18" t="s">
        <v>100</v>
      </c>
      <c r="C193" s="18" t="s">
        <v>101</v>
      </c>
      <c r="D193" s="17" t="s">
        <v>7</v>
      </c>
      <c r="E193" s="19" t="s">
        <v>332</v>
      </c>
      <c r="F193" s="9">
        <f>100+148+100</f>
        <v>348</v>
      </c>
      <c r="G193" s="9">
        <v>100</v>
      </c>
      <c r="H193" s="9">
        <v>100</v>
      </c>
    </row>
    <row r="194" spans="1:8" outlineLevel="1" x14ac:dyDescent="0.25">
      <c r="A194" s="17" t="s">
        <v>11</v>
      </c>
      <c r="B194" s="18" t="s">
        <v>102</v>
      </c>
      <c r="C194" s="18"/>
      <c r="D194" s="17"/>
      <c r="E194" s="19" t="s">
        <v>279</v>
      </c>
      <c r="F194" s="9">
        <f>F195+F210+F240+F292</f>
        <v>94233.200000000012</v>
      </c>
      <c r="G194" s="9">
        <f>G195+G210+G240+G292</f>
        <v>53565.1</v>
      </c>
      <c r="H194" s="9">
        <f>H195+H210+H240+H292</f>
        <v>41403</v>
      </c>
    </row>
    <row r="195" spans="1:8" outlineLevel="2" x14ac:dyDescent="0.25">
      <c r="A195" s="17" t="s">
        <v>11</v>
      </c>
      <c r="B195" s="18" t="s">
        <v>103</v>
      </c>
      <c r="C195" s="18"/>
      <c r="D195" s="17"/>
      <c r="E195" s="19" t="s">
        <v>301</v>
      </c>
      <c r="F195" s="9">
        <f>F196+F205</f>
        <v>2954.9</v>
      </c>
      <c r="G195" s="9">
        <f t="shared" ref="G195:H195" si="102">G196+G205</f>
        <v>1000</v>
      </c>
      <c r="H195" s="9">
        <f t="shared" si="102"/>
        <v>1000</v>
      </c>
    </row>
    <row r="196" spans="1:8" ht="51" outlineLevel="3" x14ac:dyDescent="0.25">
      <c r="A196" s="17" t="s">
        <v>11</v>
      </c>
      <c r="B196" s="18" t="s">
        <v>103</v>
      </c>
      <c r="C196" s="18" t="s">
        <v>79</v>
      </c>
      <c r="D196" s="17"/>
      <c r="E196" s="19" t="s">
        <v>297</v>
      </c>
      <c r="F196" s="9">
        <f>F197</f>
        <v>2254.9</v>
      </c>
      <c r="G196" s="9">
        <f t="shared" ref="G196:H197" si="103">G197</f>
        <v>1000</v>
      </c>
      <c r="H196" s="9">
        <f t="shared" si="103"/>
        <v>1000</v>
      </c>
    </row>
    <row r="197" spans="1:8" ht="25.5" outlineLevel="4" x14ac:dyDescent="0.25">
      <c r="A197" s="17" t="s">
        <v>11</v>
      </c>
      <c r="B197" s="18" t="s">
        <v>103</v>
      </c>
      <c r="C197" s="18" t="s">
        <v>104</v>
      </c>
      <c r="D197" s="17"/>
      <c r="E197" s="19" t="s">
        <v>417</v>
      </c>
      <c r="F197" s="9">
        <f>F198</f>
        <v>2254.9</v>
      </c>
      <c r="G197" s="9">
        <f t="shared" si="103"/>
        <v>1000</v>
      </c>
      <c r="H197" s="9">
        <f t="shared" si="103"/>
        <v>1000</v>
      </c>
    </row>
    <row r="198" spans="1:8" s="78" customFormat="1" ht="38.25" outlineLevel="5" x14ac:dyDescent="0.25">
      <c r="A198" s="17" t="s">
        <v>11</v>
      </c>
      <c r="B198" s="18" t="s">
        <v>103</v>
      </c>
      <c r="C198" s="18" t="s">
        <v>105</v>
      </c>
      <c r="D198" s="17"/>
      <c r="E198" s="19" t="s">
        <v>418</v>
      </c>
      <c r="F198" s="9">
        <f>F201+F203+F199</f>
        <v>2254.9</v>
      </c>
      <c r="G198" s="9">
        <f t="shared" ref="G198:H198" si="104">G201+G203+G199</f>
        <v>1000</v>
      </c>
      <c r="H198" s="9">
        <f t="shared" si="104"/>
        <v>1000</v>
      </c>
    </row>
    <row r="199" spans="1:8" s="78" customFormat="1" ht="38.25" outlineLevel="5" x14ac:dyDescent="0.25">
      <c r="A199" s="17" t="s">
        <v>11</v>
      </c>
      <c r="B199" s="18" t="s">
        <v>103</v>
      </c>
      <c r="C199" s="18" t="s">
        <v>815</v>
      </c>
      <c r="D199" s="17"/>
      <c r="E199" s="19" t="s">
        <v>419</v>
      </c>
      <c r="F199" s="9">
        <f>F200</f>
        <v>0</v>
      </c>
      <c r="G199" s="9">
        <f t="shared" ref="G199:H199" si="105">G200</f>
        <v>500</v>
      </c>
      <c r="H199" s="9">
        <f t="shared" si="105"/>
        <v>500</v>
      </c>
    </row>
    <row r="200" spans="1:8" s="78" customFormat="1" outlineLevel="5" x14ac:dyDescent="0.25">
      <c r="A200" s="17" t="s">
        <v>11</v>
      </c>
      <c r="B200" s="18" t="s">
        <v>103</v>
      </c>
      <c r="C200" s="18" t="s">
        <v>815</v>
      </c>
      <c r="D200" s="17" t="s">
        <v>8</v>
      </c>
      <c r="E200" s="19" t="s">
        <v>333</v>
      </c>
      <c r="F200" s="9">
        <v>0</v>
      </c>
      <c r="G200" s="9">
        <v>500</v>
      </c>
      <c r="H200" s="9">
        <v>500</v>
      </c>
    </row>
    <row r="201" spans="1:8" s="78" customFormat="1" ht="25.5" outlineLevel="6" x14ac:dyDescent="0.25">
      <c r="A201" s="17" t="s">
        <v>11</v>
      </c>
      <c r="B201" s="18" t="s">
        <v>103</v>
      </c>
      <c r="C201" s="18" t="s">
        <v>808</v>
      </c>
      <c r="D201" s="17"/>
      <c r="E201" s="19" t="s">
        <v>807</v>
      </c>
      <c r="F201" s="9">
        <f>F202</f>
        <v>439.6</v>
      </c>
      <c r="G201" s="9">
        <f t="shared" ref="G201:H201" si="106">G202</f>
        <v>0</v>
      </c>
      <c r="H201" s="9">
        <f t="shared" si="106"/>
        <v>0</v>
      </c>
    </row>
    <row r="202" spans="1:8" s="78" customFormat="1" ht="25.5" outlineLevel="7" x14ac:dyDescent="0.25">
      <c r="A202" s="17" t="s">
        <v>11</v>
      </c>
      <c r="B202" s="18" t="s">
        <v>103</v>
      </c>
      <c r="C202" s="18" t="s">
        <v>808</v>
      </c>
      <c r="D202" s="17">
        <v>200</v>
      </c>
      <c r="E202" s="19" t="s">
        <v>332</v>
      </c>
      <c r="F202" s="9">
        <f>1000-560.4</f>
        <v>439.6</v>
      </c>
      <c r="G202" s="9">
        <v>0</v>
      </c>
      <c r="H202" s="9">
        <v>0</v>
      </c>
    </row>
    <row r="203" spans="1:8" ht="38.25" outlineLevel="6" x14ac:dyDescent="0.25">
      <c r="A203" s="17" t="s">
        <v>11</v>
      </c>
      <c r="B203" s="18" t="s">
        <v>103</v>
      </c>
      <c r="C203" s="18" t="s">
        <v>106</v>
      </c>
      <c r="D203" s="17"/>
      <c r="E203" s="19" t="s">
        <v>420</v>
      </c>
      <c r="F203" s="9">
        <f>F204</f>
        <v>1815.3</v>
      </c>
      <c r="G203" s="9">
        <f t="shared" ref="G203:H203" si="107">G204</f>
        <v>500</v>
      </c>
      <c r="H203" s="9">
        <f t="shared" si="107"/>
        <v>500</v>
      </c>
    </row>
    <row r="204" spans="1:8" ht="25.5" outlineLevel="7" x14ac:dyDescent="0.25">
      <c r="A204" s="17" t="s">
        <v>11</v>
      </c>
      <c r="B204" s="18" t="s">
        <v>103</v>
      </c>
      <c r="C204" s="18" t="s">
        <v>106</v>
      </c>
      <c r="D204" s="17" t="s">
        <v>7</v>
      </c>
      <c r="E204" s="19" t="s">
        <v>332</v>
      </c>
      <c r="F204" s="9">
        <f>1000+815.3</f>
        <v>1815.3</v>
      </c>
      <c r="G204" s="9">
        <f>1000-500</f>
        <v>500</v>
      </c>
      <c r="H204" s="9">
        <f>1000-500</f>
        <v>500</v>
      </c>
    </row>
    <row r="205" spans="1:8" ht="38.25" outlineLevel="3" x14ac:dyDescent="0.25">
      <c r="A205" s="17" t="s">
        <v>11</v>
      </c>
      <c r="B205" s="18" t="s">
        <v>103</v>
      </c>
      <c r="C205" s="18" t="s">
        <v>107</v>
      </c>
      <c r="D205" s="17"/>
      <c r="E205" s="19" t="s">
        <v>824</v>
      </c>
      <c r="F205" s="9">
        <f>F206</f>
        <v>700</v>
      </c>
      <c r="G205" s="9">
        <f t="shared" ref="G205:H206" si="108">G206</f>
        <v>0</v>
      </c>
      <c r="H205" s="9">
        <f t="shared" si="108"/>
        <v>0</v>
      </c>
    </row>
    <row r="206" spans="1:8" ht="25.5" outlineLevel="4" x14ac:dyDescent="0.25">
      <c r="A206" s="17" t="s">
        <v>11</v>
      </c>
      <c r="B206" s="18" t="s">
        <v>103</v>
      </c>
      <c r="C206" s="18" t="s">
        <v>108</v>
      </c>
      <c r="D206" s="17"/>
      <c r="E206" s="19" t="s">
        <v>663</v>
      </c>
      <c r="F206" s="9">
        <f>F207</f>
        <v>700</v>
      </c>
      <c r="G206" s="9">
        <f t="shared" si="108"/>
        <v>0</v>
      </c>
      <c r="H206" s="9">
        <f t="shared" si="108"/>
        <v>0</v>
      </c>
    </row>
    <row r="207" spans="1:8" ht="25.5" outlineLevel="5" x14ac:dyDescent="0.25">
      <c r="A207" s="17" t="s">
        <v>11</v>
      </c>
      <c r="B207" s="18" t="s">
        <v>103</v>
      </c>
      <c r="C207" s="18" t="s">
        <v>109</v>
      </c>
      <c r="D207" s="17"/>
      <c r="E207" s="19" t="s">
        <v>664</v>
      </c>
      <c r="F207" s="9">
        <f>F208</f>
        <v>700</v>
      </c>
      <c r="G207" s="9">
        <f>G208</f>
        <v>0</v>
      </c>
      <c r="H207" s="9">
        <f>H208</f>
        <v>0</v>
      </c>
    </row>
    <row r="208" spans="1:8" ht="38.25" outlineLevel="6" x14ac:dyDescent="0.25">
      <c r="A208" s="17" t="s">
        <v>11</v>
      </c>
      <c r="B208" s="18" t="s">
        <v>103</v>
      </c>
      <c r="C208" s="18" t="s">
        <v>110</v>
      </c>
      <c r="D208" s="17"/>
      <c r="E208" s="19" t="s">
        <v>590</v>
      </c>
      <c r="F208" s="9">
        <f>F209</f>
        <v>700</v>
      </c>
      <c r="G208" s="9">
        <f t="shared" ref="G208:H208" si="109">G209</f>
        <v>0</v>
      </c>
      <c r="H208" s="9">
        <f t="shared" si="109"/>
        <v>0</v>
      </c>
    </row>
    <row r="209" spans="1:8" ht="25.5" outlineLevel="7" x14ac:dyDescent="0.25">
      <c r="A209" s="17" t="s">
        <v>11</v>
      </c>
      <c r="B209" s="18" t="s">
        <v>103</v>
      </c>
      <c r="C209" s="18" t="s">
        <v>110</v>
      </c>
      <c r="D209" s="17" t="s">
        <v>7</v>
      </c>
      <c r="E209" s="19" t="s">
        <v>332</v>
      </c>
      <c r="F209" s="9">
        <f>1200-500</f>
        <v>700</v>
      </c>
      <c r="G209" s="9">
        <v>0</v>
      </c>
      <c r="H209" s="9">
        <v>0</v>
      </c>
    </row>
    <row r="210" spans="1:8" outlineLevel="2" x14ac:dyDescent="0.25">
      <c r="A210" s="17" t="s">
        <v>11</v>
      </c>
      <c r="B210" s="18" t="s">
        <v>112</v>
      </c>
      <c r="C210" s="18"/>
      <c r="D210" s="17"/>
      <c r="E210" s="19" t="s">
        <v>303</v>
      </c>
      <c r="F210" s="9">
        <f>F211</f>
        <v>33020.5</v>
      </c>
      <c r="G210" s="9">
        <f t="shared" ref="G210:H211" si="110">G211</f>
        <v>2450</v>
      </c>
      <c r="H210" s="9">
        <f t="shared" si="110"/>
        <v>2450</v>
      </c>
    </row>
    <row r="211" spans="1:8" ht="51" outlineLevel="3" x14ac:dyDescent="0.25">
      <c r="A211" s="17" t="s">
        <v>11</v>
      </c>
      <c r="B211" s="18" t="s">
        <v>112</v>
      </c>
      <c r="C211" s="18" t="s">
        <v>79</v>
      </c>
      <c r="D211" s="17"/>
      <c r="E211" s="19" t="s">
        <v>297</v>
      </c>
      <c r="F211" s="9">
        <f>F212</f>
        <v>33020.5</v>
      </c>
      <c r="G211" s="9">
        <f t="shared" si="110"/>
        <v>2450</v>
      </c>
      <c r="H211" s="9">
        <f t="shared" si="110"/>
        <v>2450</v>
      </c>
    </row>
    <row r="212" spans="1:8" ht="25.5" outlineLevel="4" x14ac:dyDescent="0.25">
      <c r="A212" s="17" t="s">
        <v>11</v>
      </c>
      <c r="B212" s="18" t="s">
        <v>112</v>
      </c>
      <c r="C212" s="18" t="s">
        <v>104</v>
      </c>
      <c r="D212" s="17"/>
      <c r="E212" s="19" t="s">
        <v>417</v>
      </c>
      <c r="F212" s="9">
        <f>F213+F218+F231</f>
        <v>33020.5</v>
      </c>
      <c r="G212" s="9">
        <f>G213+G218+G231</f>
        <v>2450</v>
      </c>
      <c r="H212" s="9">
        <f>H213+H218+H231</f>
        <v>2450</v>
      </c>
    </row>
    <row r="213" spans="1:8" ht="27.75" customHeight="1" outlineLevel="5" x14ac:dyDescent="0.25">
      <c r="A213" s="17" t="s">
        <v>11</v>
      </c>
      <c r="B213" s="18" t="s">
        <v>112</v>
      </c>
      <c r="C213" s="18" t="s">
        <v>113</v>
      </c>
      <c r="D213" s="17"/>
      <c r="E213" s="19" t="s">
        <v>426</v>
      </c>
      <c r="F213" s="9">
        <f>F214+F216</f>
        <v>330.6</v>
      </c>
      <c r="G213" s="9">
        <f t="shared" ref="G213:H213" si="111">G214+G216</f>
        <v>200</v>
      </c>
      <c r="H213" s="9">
        <f t="shared" si="111"/>
        <v>200</v>
      </c>
    </row>
    <row r="214" spans="1:8" ht="25.5" outlineLevel="6" x14ac:dyDescent="0.25">
      <c r="A214" s="17" t="s">
        <v>11</v>
      </c>
      <c r="B214" s="18" t="s">
        <v>112</v>
      </c>
      <c r="C214" s="18" t="s">
        <v>114</v>
      </c>
      <c r="D214" s="17"/>
      <c r="E214" s="19" t="s">
        <v>427</v>
      </c>
      <c r="F214" s="9">
        <f>F215</f>
        <v>0</v>
      </c>
      <c r="G214" s="9">
        <f t="shared" ref="G214:H214" si="112">G215</f>
        <v>100</v>
      </c>
      <c r="H214" s="9">
        <f t="shared" si="112"/>
        <v>100</v>
      </c>
    </row>
    <row r="215" spans="1:8" ht="25.5" outlineLevel="7" x14ac:dyDescent="0.25">
      <c r="A215" s="17" t="s">
        <v>11</v>
      </c>
      <c r="B215" s="18" t="s">
        <v>112</v>
      </c>
      <c r="C215" s="18" t="s">
        <v>114</v>
      </c>
      <c r="D215" s="17" t="s">
        <v>7</v>
      </c>
      <c r="E215" s="19" t="s">
        <v>332</v>
      </c>
      <c r="F215" s="9">
        <v>0</v>
      </c>
      <c r="G215" s="9">
        <v>100</v>
      </c>
      <c r="H215" s="9">
        <v>100</v>
      </c>
    </row>
    <row r="216" spans="1:8" outlineLevel="6" x14ac:dyDescent="0.25">
      <c r="A216" s="17" t="s">
        <v>11</v>
      </c>
      <c r="B216" s="18" t="s">
        <v>112</v>
      </c>
      <c r="C216" s="18" t="s">
        <v>115</v>
      </c>
      <c r="D216" s="17"/>
      <c r="E216" s="19" t="s">
        <v>428</v>
      </c>
      <c r="F216" s="9">
        <f>F217</f>
        <v>330.6</v>
      </c>
      <c r="G216" s="9">
        <f t="shared" ref="G216:H216" si="113">G217</f>
        <v>100</v>
      </c>
      <c r="H216" s="9">
        <f t="shared" si="113"/>
        <v>100</v>
      </c>
    </row>
    <row r="217" spans="1:8" ht="25.5" outlineLevel="7" x14ac:dyDescent="0.25">
      <c r="A217" s="17" t="s">
        <v>11</v>
      </c>
      <c r="B217" s="18" t="s">
        <v>112</v>
      </c>
      <c r="C217" s="18" t="s">
        <v>115</v>
      </c>
      <c r="D217" s="17" t="s">
        <v>7</v>
      </c>
      <c r="E217" s="19" t="s">
        <v>332</v>
      </c>
      <c r="F217" s="9">
        <f>500-169.4</f>
        <v>330.6</v>
      </c>
      <c r="G217" s="9">
        <f>500-400</f>
        <v>100</v>
      </c>
      <c r="H217" s="9">
        <f>500-400</f>
        <v>100</v>
      </c>
    </row>
    <row r="218" spans="1:8" ht="25.5" outlineLevel="5" x14ac:dyDescent="0.25">
      <c r="A218" s="58" t="s">
        <v>11</v>
      </c>
      <c r="B218" s="57" t="s">
        <v>112</v>
      </c>
      <c r="C218" s="57" t="s">
        <v>116</v>
      </c>
      <c r="D218" s="58"/>
      <c r="E218" s="60" t="s">
        <v>429</v>
      </c>
      <c r="F218" s="21">
        <f>F219+F221+F223+F225+F227+F229</f>
        <v>21325.3</v>
      </c>
      <c r="G218" s="21">
        <f t="shared" ref="G218:H218" si="114">G219+G221+G223+G225+G227+G229</f>
        <v>1250</v>
      </c>
      <c r="H218" s="21">
        <f t="shared" si="114"/>
        <v>1250</v>
      </c>
    </row>
    <row r="219" spans="1:8" outlineLevel="6" x14ac:dyDescent="0.25">
      <c r="A219" s="58" t="s">
        <v>11</v>
      </c>
      <c r="B219" s="57" t="s">
        <v>112</v>
      </c>
      <c r="C219" s="57" t="s">
        <v>117</v>
      </c>
      <c r="D219" s="58"/>
      <c r="E219" s="60" t="s">
        <v>430</v>
      </c>
      <c r="F219" s="21">
        <f>F220</f>
        <v>15788.3</v>
      </c>
      <c r="G219" s="21">
        <f t="shared" ref="G219:H219" si="115">G220</f>
        <v>100</v>
      </c>
      <c r="H219" s="21">
        <f t="shared" si="115"/>
        <v>100</v>
      </c>
    </row>
    <row r="220" spans="1:8" ht="25.5" outlineLevel="7" x14ac:dyDescent="0.25">
      <c r="A220" s="58" t="s">
        <v>11</v>
      </c>
      <c r="B220" s="57" t="s">
        <v>112</v>
      </c>
      <c r="C220" s="57" t="s">
        <v>117</v>
      </c>
      <c r="D220" s="58" t="s">
        <v>7</v>
      </c>
      <c r="E220" s="60" t="s">
        <v>332</v>
      </c>
      <c r="F220" s="21">
        <f>1000+200+13596+600+400+58-65.7</f>
        <v>15788.3</v>
      </c>
      <c r="G220" s="21">
        <f>1000-900</f>
        <v>100</v>
      </c>
      <c r="H220" s="21">
        <f>1000-900</f>
        <v>100</v>
      </c>
    </row>
    <row r="221" spans="1:8" ht="25.5" outlineLevel="6" x14ac:dyDescent="0.25">
      <c r="A221" s="58" t="s">
        <v>11</v>
      </c>
      <c r="B221" s="57" t="s">
        <v>112</v>
      </c>
      <c r="C221" s="57" t="s">
        <v>118</v>
      </c>
      <c r="D221" s="58"/>
      <c r="E221" s="60" t="s">
        <v>668</v>
      </c>
      <c r="F221" s="21">
        <f>F222</f>
        <v>2482.8000000000002</v>
      </c>
      <c r="G221" s="21">
        <f t="shared" ref="G221:H221" si="116">G222</f>
        <v>100</v>
      </c>
      <c r="H221" s="21">
        <f t="shared" si="116"/>
        <v>100</v>
      </c>
    </row>
    <row r="222" spans="1:8" ht="25.5" outlineLevel="7" x14ac:dyDescent="0.25">
      <c r="A222" s="58" t="s">
        <v>11</v>
      </c>
      <c r="B222" s="57" t="s">
        <v>112</v>
      </c>
      <c r="C222" s="57" t="s">
        <v>118</v>
      </c>
      <c r="D222" s="58" t="s">
        <v>7</v>
      </c>
      <c r="E222" s="60" t="s">
        <v>332</v>
      </c>
      <c r="F222" s="21">
        <f>1000+200+350+1067.5-134.7</f>
        <v>2482.8000000000002</v>
      </c>
      <c r="G222" s="21">
        <f>1000-900</f>
        <v>100</v>
      </c>
      <c r="H222" s="21">
        <f>1000-900</f>
        <v>100</v>
      </c>
    </row>
    <row r="223" spans="1:8" ht="38.25" outlineLevel="6" x14ac:dyDescent="0.25">
      <c r="A223" s="58" t="s">
        <v>11</v>
      </c>
      <c r="B223" s="57" t="s">
        <v>112</v>
      </c>
      <c r="C223" s="57" t="s">
        <v>119</v>
      </c>
      <c r="D223" s="58"/>
      <c r="E223" s="60" t="s">
        <v>431</v>
      </c>
      <c r="F223" s="21">
        <f>F224</f>
        <v>300</v>
      </c>
      <c r="G223" s="21">
        <f t="shared" ref="G223:H223" si="117">G224</f>
        <v>200</v>
      </c>
      <c r="H223" s="21">
        <f t="shared" si="117"/>
        <v>200</v>
      </c>
    </row>
    <row r="224" spans="1:8" ht="25.5" outlineLevel="7" x14ac:dyDescent="0.25">
      <c r="A224" s="58" t="s">
        <v>11</v>
      </c>
      <c r="B224" s="57" t="s">
        <v>112</v>
      </c>
      <c r="C224" s="57" t="s">
        <v>119</v>
      </c>
      <c r="D224" s="58" t="s">
        <v>7</v>
      </c>
      <c r="E224" s="60" t="s">
        <v>332</v>
      </c>
      <c r="F224" s="21">
        <f>200+100</f>
        <v>300</v>
      </c>
      <c r="G224" s="21">
        <v>200</v>
      </c>
      <c r="H224" s="21">
        <v>200</v>
      </c>
    </row>
    <row r="225" spans="1:8" ht="51" outlineLevel="6" x14ac:dyDescent="0.25">
      <c r="A225" s="58" t="s">
        <v>11</v>
      </c>
      <c r="B225" s="57" t="s">
        <v>112</v>
      </c>
      <c r="C225" s="57" t="s">
        <v>591</v>
      </c>
      <c r="D225" s="58"/>
      <c r="E225" s="60" t="s">
        <v>638</v>
      </c>
      <c r="F225" s="21">
        <f>F226</f>
        <v>0</v>
      </c>
      <c r="G225" s="21">
        <f t="shared" ref="G225:H225" si="118">G226</f>
        <v>100</v>
      </c>
      <c r="H225" s="21">
        <f t="shared" si="118"/>
        <v>100</v>
      </c>
    </row>
    <row r="226" spans="1:8" outlineLevel="7" x14ac:dyDescent="0.25">
      <c r="A226" s="58" t="s">
        <v>11</v>
      </c>
      <c r="B226" s="57" t="s">
        <v>112</v>
      </c>
      <c r="C226" s="57" t="s">
        <v>591</v>
      </c>
      <c r="D226" s="58" t="s">
        <v>8</v>
      </c>
      <c r="E226" s="60" t="s">
        <v>333</v>
      </c>
      <c r="F226" s="21">
        <f>1000-1000</f>
        <v>0</v>
      </c>
      <c r="G226" s="21">
        <f>1000-900</f>
        <v>100</v>
      </c>
      <c r="H226" s="21">
        <f>1000-900</f>
        <v>100</v>
      </c>
    </row>
    <row r="227" spans="1:8" ht="25.5" outlineLevel="7" x14ac:dyDescent="0.25">
      <c r="A227" s="58" t="s">
        <v>11</v>
      </c>
      <c r="B227" s="57" t="s">
        <v>112</v>
      </c>
      <c r="C227" s="57" t="s">
        <v>642</v>
      </c>
      <c r="D227" s="58"/>
      <c r="E227" s="60" t="s">
        <v>643</v>
      </c>
      <c r="F227" s="21">
        <f>F228</f>
        <v>2754.2</v>
      </c>
      <c r="G227" s="21">
        <f t="shared" ref="G227:H227" si="119">G228</f>
        <v>500</v>
      </c>
      <c r="H227" s="21">
        <f t="shared" si="119"/>
        <v>500</v>
      </c>
    </row>
    <row r="228" spans="1:8" ht="25.5" outlineLevel="7" x14ac:dyDescent="0.25">
      <c r="A228" s="58" t="s">
        <v>11</v>
      </c>
      <c r="B228" s="57" t="s">
        <v>112</v>
      </c>
      <c r="C228" s="57" t="s">
        <v>642</v>
      </c>
      <c r="D228" s="58">
        <v>200</v>
      </c>
      <c r="E228" s="60" t="s">
        <v>332</v>
      </c>
      <c r="F228" s="21">
        <f>2000+800-45.8</f>
        <v>2754.2</v>
      </c>
      <c r="G228" s="21">
        <f>2000-1500</f>
        <v>500</v>
      </c>
      <c r="H228" s="21">
        <f>2000-1500</f>
        <v>500</v>
      </c>
    </row>
    <row r="229" spans="1:8" ht="25.5" outlineLevel="7" x14ac:dyDescent="0.25">
      <c r="A229" s="58" t="s">
        <v>11</v>
      </c>
      <c r="B229" s="57" t="s">
        <v>112</v>
      </c>
      <c r="C229" s="57" t="s">
        <v>669</v>
      </c>
      <c r="D229" s="58"/>
      <c r="E229" s="60" t="s">
        <v>670</v>
      </c>
      <c r="F229" s="21">
        <f>F230</f>
        <v>0</v>
      </c>
      <c r="G229" s="21">
        <f t="shared" ref="G229:H229" si="120">G230</f>
        <v>250</v>
      </c>
      <c r="H229" s="21">
        <f t="shared" si="120"/>
        <v>250</v>
      </c>
    </row>
    <row r="230" spans="1:8" ht="25.5" outlineLevel="7" x14ac:dyDescent="0.25">
      <c r="A230" s="58" t="s">
        <v>11</v>
      </c>
      <c r="B230" s="57" t="s">
        <v>112</v>
      </c>
      <c r="C230" s="57" t="s">
        <v>669</v>
      </c>
      <c r="D230" s="58">
        <v>200</v>
      </c>
      <c r="E230" s="60" t="s">
        <v>332</v>
      </c>
      <c r="F230" s="21">
        <v>0</v>
      </c>
      <c r="G230" s="21">
        <v>250</v>
      </c>
      <c r="H230" s="21">
        <v>250</v>
      </c>
    </row>
    <row r="231" spans="1:8" ht="25.5" outlineLevel="5" x14ac:dyDescent="0.25">
      <c r="A231" s="58" t="s">
        <v>11</v>
      </c>
      <c r="B231" s="57" t="s">
        <v>112</v>
      </c>
      <c r="C231" s="57" t="s">
        <v>120</v>
      </c>
      <c r="D231" s="58"/>
      <c r="E231" s="60" t="s">
        <v>432</v>
      </c>
      <c r="F231" s="21">
        <f>F238+F236+F232+F234</f>
        <v>11364.599999999999</v>
      </c>
      <c r="G231" s="21">
        <f t="shared" ref="G231:H231" si="121">G238+G236+G232+G234</f>
        <v>1000</v>
      </c>
      <c r="H231" s="21">
        <f t="shared" si="121"/>
        <v>1000</v>
      </c>
    </row>
    <row r="232" spans="1:8" ht="51" outlineLevel="5" x14ac:dyDescent="0.25">
      <c r="A232" s="58" t="s">
        <v>11</v>
      </c>
      <c r="B232" s="57" t="s">
        <v>112</v>
      </c>
      <c r="C232" s="57" t="s">
        <v>765</v>
      </c>
      <c r="D232" s="58"/>
      <c r="E232" s="60" t="s">
        <v>766</v>
      </c>
      <c r="F232" s="21">
        <f>F233</f>
        <v>6641.2</v>
      </c>
      <c r="G232" s="21">
        <f t="shared" ref="G232:H232" si="122">G233</f>
        <v>0</v>
      </c>
      <c r="H232" s="21">
        <f t="shared" si="122"/>
        <v>0</v>
      </c>
    </row>
    <row r="233" spans="1:8" ht="25.5" outlineLevel="5" x14ac:dyDescent="0.25">
      <c r="A233" s="58" t="s">
        <v>11</v>
      </c>
      <c r="B233" s="57" t="s">
        <v>112</v>
      </c>
      <c r="C233" s="57" t="s">
        <v>765</v>
      </c>
      <c r="D233" s="58">
        <v>200</v>
      </c>
      <c r="E233" s="60" t="s">
        <v>332</v>
      </c>
      <c r="F233" s="21">
        <v>6641.2</v>
      </c>
      <c r="G233" s="21">
        <v>0</v>
      </c>
      <c r="H233" s="21">
        <v>0</v>
      </c>
    </row>
    <row r="234" spans="1:8" ht="25.5" outlineLevel="5" x14ac:dyDescent="0.25">
      <c r="A234" s="58" t="s">
        <v>11</v>
      </c>
      <c r="B234" s="57" t="s">
        <v>112</v>
      </c>
      <c r="C234" s="57" t="s">
        <v>753</v>
      </c>
      <c r="D234" s="58"/>
      <c r="E234" s="60" t="s">
        <v>752</v>
      </c>
      <c r="F234" s="21">
        <f>F235</f>
        <v>3071.7999999999997</v>
      </c>
      <c r="G234" s="21">
        <f t="shared" ref="G234:H234" si="123">G235</f>
        <v>0</v>
      </c>
      <c r="H234" s="21">
        <f t="shared" si="123"/>
        <v>0</v>
      </c>
    </row>
    <row r="235" spans="1:8" ht="25.5" outlineLevel="5" x14ac:dyDescent="0.25">
      <c r="A235" s="58" t="s">
        <v>11</v>
      </c>
      <c r="B235" s="57" t="s">
        <v>112</v>
      </c>
      <c r="C235" s="57" t="s">
        <v>753</v>
      </c>
      <c r="D235" s="58">
        <v>200</v>
      </c>
      <c r="E235" s="60" t="s">
        <v>332</v>
      </c>
      <c r="F235" s="21">
        <f>3439.7-367.9</f>
        <v>3071.7999999999997</v>
      </c>
      <c r="G235" s="21">
        <v>0</v>
      </c>
      <c r="H235" s="21">
        <v>0</v>
      </c>
    </row>
    <row r="236" spans="1:8" ht="39.75" customHeight="1" outlineLevel="5" x14ac:dyDescent="0.25">
      <c r="A236" s="58" t="s">
        <v>11</v>
      </c>
      <c r="B236" s="57" t="s">
        <v>112</v>
      </c>
      <c r="C236" s="57" t="s">
        <v>756</v>
      </c>
      <c r="D236" s="58"/>
      <c r="E236" s="60" t="s">
        <v>671</v>
      </c>
      <c r="F236" s="21">
        <f>F237</f>
        <v>0</v>
      </c>
      <c r="G236" s="21">
        <f t="shared" ref="G236:H236" si="124">G237</f>
        <v>500</v>
      </c>
      <c r="H236" s="21">
        <f t="shared" si="124"/>
        <v>500</v>
      </c>
    </row>
    <row r="237" spans="1:8" outlineLevel="5" x14ac:dyDescent="0.25">
      <c r="A237" s="58" t="s">
        <v>11</v>
      </c>
      <c r="B237" s="57" t="s">
        <v>112</v>
      </c>
      <c r="C237" s="57" t="s">
        <v>756</v>
      </c>
      <c r="D237" s="58">
        <v>800</v>
      </c>
      <c r="E237" s="60" t="s">
        <v>333</v>
      </c>
      <c r="F237" s="21">
        <f>1000-160.3-839.7</f>
        <v>0</v>
      </c>
      <c r="G237" s="21">
        <f>1000-900+400</f>
        <v>500</v>
      </c>
      <c r="H237" s="21">
        <f>1000-900+400</f>
        <v>500</v>
      </c>
    </row>
    <row r="238" spans="1:8" ht="51" outlineLevel="6" x14ac:dyDescent="0.25">
      <c r="A238" s="58" t="s">
        <v>11</v>
      </c>
      <c r="B238" s="57" t="s">
        <v>112</v>
      </c>
      <c r="C238" s="57" t="s">
        <v>631</v>
      </c>
      <c r="D238" s="58"/>
      <c r="E238" s="60" t="s">
        <v>667</v>
      </c>
      <c r="F238" s="21">
        <f>F239</f>
        <v>1651.6</v>
      </c>
      <c r="G238" s="21">
        <f t="shared" ref="G238:H238" si="125">G239</f>
        <v>500</v>
      </c>
      <c r="H238" s="21">
        <f t="shared" si="125"/>
        <v>500</v>
      </c>
    </row>
    <row r="239" spans="1:8" ht="25.5" outlineLevel="7" x14ac:dyDescent="0.25">
      <c r="A239" s="58" t="s">
        <v>11</v>
      </c>
      <c r="B239" s="57" t="s">
        <v>112</v>
      </c>
      <c r="C239" s="57" t="s">
        <v>631</v>
      </c>
      <c r="D239" s="58" t="s">
        <v>7</v>
      </c>
      <c r="E239" s="60" t="s">
        <v>332</v>
      </c>
      <c r="F239" s="21">
        <f>1500+160.3-8.7</f>
        <v>1651.6</v>
      </c>
      <c r="G239" s="21">
        <f>1000-500</f>
        <v>500</v>
      </c>
      <c r="H239" s="21">
        <f>1000-500</f>
        <v>500</v>
      </c>
    </row>
    <row r="240" spans="1:8" outlineLevel="2" x14ac:dyDescent="0.25">
      <c r="A240" s="58" t="s">
        <v>11</v>
      </c>
      <c r="B240" s="57" t="s">
        <v>121</v>
      </c>
      <c r="C240" s="57"/>
      <c r="D240" s="58"/>
      <c r="E240" s="60" t="s">
        <v>304</v>
      </c>
      <c r="F240" s="21">
        <f>F241+F282</f>
        <v>34004.800000000003</v>
      </c>
      <c r="G240" s="21">
        <f>G241+G282</f>
        <v>28162.1</v>
      </c>
      <c r="H240" s="21">
        <f>H241+H282</f>
        <v>16000</v>
      </c>
    </row>
    <row r="241" spans="1:8" ht="51" outlineLevel="3" x14ac:dyDescent="0.25">
      <c r="A241" s="58" t="s">
        <v>11</v>
      </c>
      <c r="B241" s="57" t="s">
        <v>121</v>
      </c>
      <c r="C241" s="57" t="s">
        <v>79</v>
      </c>
      <c r="D241" s="58"/>
      <c r="E241" s="60" t="s">
        <v>297</v>
      </c>
      <c r="F241" s="21">
        <f>F242</f>
        <v>21739.599999999999</v>
      </c>
      <c r="G241" s="21">
        <f t="shared" ref="G241:H241" si="126">G242</f>
        <v>15400</v>
      </c>
      <c r="H241" s="21">
        <f t="shared" si="126"/>
        <v>15400</v>
      </c>
    </row>
    <row r="242" spans="1:8" ht="25.5" outlineLevel="4" x14ac:dyDescent="0.25">
      <c r="A242" s="58" t="s">
        <v>11</v>
      </c>
      <c r="B242" s="57" t="s">
        <v>121</v>
      </c>
      <c r="C242" s="57" t="s">
        <v>80</v>
      </c>
      <c r="D242" s="58"/>
      <c r="E242" s="60" t="s">
        <v>394</v>
      </c>
      <c r="F242" s="21">
        <f>F243+F250+F265</f>
        <v>21739.599999999999</v>
      </c>
      <c r="G242" s="21">
        <f>G243+G250+G265</f>
        <v>15400</v>
      </c>
      <c r="H242" s="21">
        <f>H243+H250+H265</f>
        <v>15400</v>
      </c>
    </row>
    <row r="243" spans="1:8" ht="16.5" customHeight="1" outlineLevel="5" x14ac:dyDescent="0.25">
      <c r="A243" s="58" t="s">
        <v>11</v>
      </c>
      <c r="B243" s="57" t="s">
        <v>121</v>
      </c>
      <c r="C243" s="57" t="s">
        <v>122</v>
      </c>
      <c r="D243" s="58"/>
      <c r="E243" s="60" t="s">
        <v>434</v>
      </c>
      <c r="F243" s="21">
        <f>F244+F246+F248</f>
        <v>11572.9</v>
      </c>
      <c r="G243" s="21">
        <f t="shared" ref="G243:H243" si="127">G244+G246+G248</f>
        <v>7500</v>
      </c>
      <c r="H243" s="21">
        <f t="shared" si="127"/>
        <v>7500</v>
      </c>
    </row>
    <row r="244" spans="1:8" ht="25.5" outlineLevel="6" x14ac:dyDescent="0.25">
      <c r="A244" s="58" t="s">
        <v>11</v>
      </c>
      <c r="B244" s="57" t="s">
        <v>121</v>
      </c>
      <c r="C244" s="57" t="s">
        <v>123</v>
      </c>
      <c r="D244" s="58"/>
      <c r="E244" s="60" t="s">
        <v>435</v>
      </c>
      <c r="F244" s="21">
        <f>F245</f>
        <v>8500</v>
      </c>
      <c r="G244" s="21">
        <f t="shared" ref="G244:H244" si="128">G245</f>
        <v>4500</v>
      </c>
      <c r="H244" s="21">
        <f t="shared" si="128"/>
        <v>4500</v>
      </c>
    </row>
    <row r="245" spans="1:8" ht="25.5" outlineLevel="7" x14ac:dyDescent="0.25">
      <c r="A245" s="58" t="s">
        <v>11</v>
      </c>
      <c r="B245" s="57" t="s">
        <v>121</v>
      </c>
      <c r="C245" s="57" t="s">
        <v>123</v>
      </c>
      <c r="D245" s="58" t="s">
        <v>7</v>
      </c>
      <c r="E245" s="60" t="s">
        <v>332</v>
      </c>
      <c r="F245" s="21">
        <v>8500</v>
      </c>
      <c r="G245" s="21">
        <f>8500-4000</f>
        <v>4500</v>
      </c>
      <c r="H245" s="21">
        <f>8500-4000</f>
        <v>4500</v>
      </c>
    </row>
    <row r="246" spans="1:8" ht="25.5" outlineLevel="6" x14ac:dyDescent="0.25">
      <c r="A246" s="58" t="s">
        <v>11</v>
      </c>
      <c r="B246" s="57" t="s">
        <v>121</v>
      </c>
      <c r="C246" s="57" t="s">
        <v>124</v>
      </c>
      <c r="D246" s="58"/>
      <c r="E246" s="60" t="s">
        <v>436</v>
      </c>
      <c r="F246" s="21">
        <f>F247</f>
        <v>1500</v>
      </c>
      <c r="G246" s="21">
        <f t="shared" ref="G246:H246" si="129">G247</f>
        <v>1500</v>
      </c>
      <c r="H246" s="21">
        <f t="shared" si="129"/>
        <v>1500</v>
      </c>
    </row>
    <row r="247" spans="1:8" ht="25.5" outlineLevel="7" x14ac:dyDescent="0.25">
      <c r="A247" s="58" t="s">
        <v>11</v>
      </c>
      <c r="B247" s="57" t="s">
        <v>121</v>
      </c>
      <c r="C247" s="57" t="s">
        <v>124</v>
      </c>
      <c r="D247" s="58" t="s">
        <v>39</v>
      </c>
      <c r="E247" s="60" t="s">
        <v>358</v>
      </c>
      <c r="F247" s="21">
        <v>1500</v>
      </c>
      <c r="G247" s="21">
        <v>1500</v>
      </c>
      <c r="H247" s="21">
        <v>1500</v>
      </c>
    </row>
    <row r="248" spans="1:8" ht="38.25" outlineLevel="6" x14ac:dyDescent="0.25">
      <c r="A248" s="58" t="s">
        <v>11</v>
      </c>
      <c r="B248" s="57" t="s">
        <v>121</v>
      </c>
      <c r="C248" s="57" t="s">
        <v>125</v>
      </c>
      <c r="D248" s="58"/>
      <c r="E248" s="60" t="s">
        <v>437</v>
      </c>
      <c r="F248" s="21">
        <f>F249</f>
        <v>1572.9</v>
      </c>
      <c r="G248" s="21">
        <f t="shared" ref="G248:H248" si="130">G249</f>
        <v>1500</v>
      </c>
      <c r="H248" s="21">
        <f t="shared" si="130"/>
        <v>1500</v>
      </c>
    </row>
    <row r="249" spans="1:8" ht="25.5" outlineLevel="7" x14ac:dyDescent="0.25">
      <c r="A249" s="58" t="s">
        <v>11</v>
      </c>
      <c r="B249" s="57" t="s">
        <v>121</v>
      </c>
      <c r="C249" s="57" t="s">
        <v>125</v>
      </c>
      <c r="D249" s="58" t="s">
        <v>7</v>
      </c>
      <c r="E249" s="60" t="s">
        <v>332</v>
      </c>
      <c r="F249" s="21">
        <f>1500+50+22.9</f>
        <v>1572.9</v>
      </c>
      <c r="G249" s="21">
        <v>1500</v>
      </c>
      <c r="H249" s="21">
        <v>1500</v>
      </c>
    </row>
    <row r="250" spans="1:8" ht="25.5" outlineLevel="5" x14ac:dyDescent="0.25">
      <c r="A250" s="58" t="s">
        <v>11</v>
      </c>
      <c r="B250" s="57" t="s">
        <v>121</v>
      </c>
      <c r="C250" s="57" t="s">
        <v>81</v>
      </c>
      <c r="D250" s="58"/>
      <c r="E250" s="60" t="s">
        <v>395</v>
      </c>
      <c r="F250" s="21">
        <f>F253+F255+F257+F259+F261+F263+F251</f>
        <v>7147.1</v>
      </c>
      <c r="G250" s="21">
        <f t="shared" ref="G250:H250" si="131">G253+G255+G257+G259+G261+G263+G251</f>
        <v>6400</v>
      </c>
      <c r="H250" s="21">
        <f t="shared" si="131"/>
        <v>6400</v>
      </c>
    </row>
    <row r="251" spans="1:8" ht="51" outlineLevel="5" x14ac:dyDescent="0.25">
      <c r="A251" s="58" t="s">
        <v>11</v>
      </c>
      <c r="B251" s="57" t="s">
        <v>121</v>
      </c>
      <c r="C251" s="57" t="s">
        <v>769</v>
      </c>
      <c r="D251" s="58"/>
      <c r="E251" s="60" t="s">
        <v>805</v>
      </c>
      <c r="F251" s="21">
        <f>F252</f>
        <v>250</v>
      </c>
      <c r="G251" s="21">
        <f t="shared" ref="G251:H251" si="132">G252</f>
        <v>0</v>
      </c>
      <c r="H251" s="21">
        <f t="shared" si="132"/>
        <v>0</v>
      </c>
    </row>
    <row r="252" spans="1:8" ht="25.5" outlineLevel="5" x14ac:dyDescent="0.25">
      <c r="A252" s="58" t="s">
        <v>11</v>
      </c>
      <c r="B252" s="57" t="s">
        <v>121</v>
      </c>
      <c r="C252" s="57" t="s">
        <v>769</v>
      </c>
      <c r="D252" s="58">
        <v>200</v>
      </c>
      <c r="E252" s="60" t="s">
        <v>332</v>
      </c>
      <c r="F252" s="21">
        <v>250</v>
      </c>
      <c r="G252" s="21">
        <v>0</v>
      </c>
      <c r="H252" s="21">
        <v>0</v>
      </c>
    </row>
    <row r="253" spans="1:8" outlineLevel="6" x14ac:dyDescent="0.25">
      <c r="A253" s="58" t="s">
        <v>11</v>
      </c>
      <c r="B253" s="57" t="s">
        <v>121</v>
      </c>
      <c r="C253" s="57" t="s">
        <v>126</v>
      </c>
      <c r="D253" s="58"/>
      <c r="E253" s="60" t="s">
        <v>439</v>
      </c>
      <c r="F253" s="21">
        <f>F254</f>
        <v>5000</v>
      </c>
      <c r="G253" s="21">
        <f t="shared" ref="G253:H253" si="133">G254</f>
        <v>5000</v>
      </c>
      <c r="H253" s="21">
        <f t="shared" si="133"/>
        <v>5000</v>
      </c>
    </row>
    <row r="254" spans="1:8" ht="25.5" outlineLevel="7" x14ac:dyDescent="0.25">
      <c r="A254" s="58" t="s">
        <v>11</v>
      </c>
      <c r="B254" s="57" t="s">
        <v>121</v>
      </c>
      <c r="C254" s="57" t="s">
        <v>126</v>
      </c>
      <c r="D254" s="58" t="s">
        <v>39</v>
      </c>
      <c r="E254" s="60" t="s">
        <v>358</v>
      </c>
      <c r="F254" s="21">
        <v>5000</v>
      </c>
      <c r="G254" s="21">
        <v>5000</v>
      </c>
      <c r="H254" s="21">
        <v>5000</v>
      </c>
    </row>
    <row r="255" spans="1:8" ht="25.5" outlineLevel="6" x14ac:dyDescent="0.25">
      <c r="A255" s="58" t="s">
        <v>11</v>
      </c>
      <c r="B255" s="57" t="s">
        <v>121</v>
      </c>
      <c r="C255" s="57" t="s">
        <v>127</v>
      </c>
      <c r="D255" s="58"/>
      <c r="E255" s="60" t="s">
        <v>440</v>
      </c>
      <c r="F255" s="21">
        <f>F256</f>
        <v>300</v>
      </c>
      <c r="G255" s="21">
        <f t="shared" ref="G255:H255" si="134">G256</f>
        <v>300</v>
      </c>
      <c r="H255" s="21">
        <f t="shared" si="134"/>
        <v>300</v>
      </c>
    </row>
    <row r="256" spans="1:8" ht="25.5" outlineLevel="7" x14ac:dyDescent="0.25">
      <c r="A256" s="58" t="s">
        <v>11</v>
      </c>
      <c r="B256" s="57" t="s">
        <v>121</v>
      </c>
      <c r="C256" s="57" t="s">
        <v>127</v>
      </c>
      <c r="D256" s="58" t="s">
        <v>7</v>
      </c>
      <c r="E256" s="60" t="s">
        <v>332</v>
      </c>
      <c r="F256" s="21">
        <v>300</v>
      </c>
      <c r="G256" s="21">
        <v>300</v>
      </c>
      <c r="H256" s="21">
        <v>300</v>
      </c>
    </row>
    <row r="257" spans="1:8" ht="51" outlineLevel="6" x14ac:dyDescent="0.25">
      <c r="A257" s="58" t="s">
        <v>11</v>
      </c>
      <c r="B257" s="57" t="s">
        <v>121</v>
      </c>
      <c r="C257" s="57" t="s">
        <v>128</v>
      </c>
      <c r="D257" s="58"/>
      <c r="E257" s="60" t="s">
        <v>441</v>
      </c>
      <c r="F257" s="21">
        <f>F258</f>
        <v>0</v>
      </c>
      <c r="G257" s="21">
        <f t="shared" ref="G257:H257" si="135">G258</f>
        <v>250</v>
      </c>
      <c r="H257" s="21">
        <f t="shared" si="135"/>
        <v>250</v>
      </c>
    </row>
    <row r="258" spans="1:8" outlineLevel="7" x14ac:dyDescent="0.25">
      <c r="A258" s="58" t="s">
        <v>11</v>
      </c>
      <c r="B258" s="57" t="s">
        <v>121</v>
      </c>
      <c r="C258" s="57" t="s">
        <v>128</v>
      </c>
      <c r="D258" s="58" t="s">
        <v>8</v>
      </c>
      <c r="E258" s="60" t="s">
        <v>333</v>
      </c>
      <c r="F258" s="21">
        <f>250-200-50</f>
        <v>0</v>
      </c>
      <c r="G258" s="21">
        <v>250</v>
      </c>
      <c r="H258" s="21">
        <v>250</v>
      </c>
    </row>
    <row r="259" spans="1:8" outlineLevel="6" x14ac:dyDescent="0.25">
      <c r="A259" s="58" t="s">
        <v>11</v>
      </c>
      <c r="B259" s="57" t="s">
        <v>121</v>
      </c>
      <c r="C259" s="57" t="s">
        <v>129</v>
      </c>
      <c r="D259" s="58"/>
      <c r="E259" s="60" t="s">
        <v>442</v>
      </c>
      <c r="F259" s="21">
        <f>F260</f>
        <v>250</v>
      </c>
      <c r="G259" s="21">
        <f t="shared" ref="G259:H259" si="136">G260</f>
        <v>250</v>
      </c>
      <c r="H259" s="21">
        <f t="shared" si="136"/>
        <v>250</v>
      </c>
    </row>
    <row r="260" spans="1:8" ht="25.5" outlineLevel="7" x14ac:dyDescent="0.25">
      <c r="A260" s="58" t="s">
        <v>11</v>
      </c>
      <c r="B260" s="57" t="s">
        <v>121</v>
      </c>
      <c r="C260" s="57" t="s">
        <v>129</v>
      </c>
      <c r="D260" s="58" t="s">
        <v>7</v>
      </c>
      <c r="E260" s="60" t="s">
        <v>332</v>
      </c>
      <c r="F260" s="21">
        <v>250</v>
      </c>
      <c r="G260" s="21">
        <v>250</v>
      </c>
      <c r="H260" s="21">
        <v>250</v>
      </c>
    </row>
    <row r="261" spans="1:8" ht="38.25" outlineLevel="6" x14ac:dyDescent="0.25">
      <c r="A261" s="58" t="s">
        <v>11</v>
      </c>
      <c r="B261" s="57" t="s">
        <v>121</v>
      </c>
      <c r="C261" s="57" t="s">
        <v>130</v>
      </c>
      <c r="D261" s="58"/>
      <c r="E261" s="60" t="s">
        <v>443</v>
      </c>
      <c r="F261" s="21">
        <f>F262</f>
        <v>997.1</v>
      </c>
      <c r="G261" s="21">
        <f t="shared" ref="G261:H261" si="137">G262</f>
        <v>500</v>
      </c>
      <c r="H261" s="21">
        <f t="shared" si="137"/>
        <v>500</v>
      </c>
    </row>
    <row r="262" spans="1:8" ht="25.5" outlineLevel="7" x14ac:dyDescent="0.25">
      <c r="A262" s="58" t="s">
        <v>11</v>
      </c>
      <c r="B262" s="57" t="s">
        <v>121</v>
      </c>
      <c r="C262" s="57" t="s">
        <v>130</v>
      </c>
      <c r="D262" s="58" t="s">
        <v>7</v>
      </c>
      <c r="E262" s="60" t="s">
        <v>332</v>
      </c>
      <c r="F262" s="21">
        <f>1000+20-22.9</f>
        <v>997.1</v>
      </c>
      <c r="G262" s="21">
        <f>1000-500</f>
        <v>500</v>
      </c>
      <c r="H262" s="21">
        <f>1000-500</f>
        <v>500</v>
      </c>
    </row>
    <row r="263" spans="1:8" outlineLevel="6" x14ac:dyDescent="0.25">
      <c r="A263" s="58" t="s">
        <v>11</v>
      </c>
      <c r="B263" s="57" t="s">
        <v>121</v>
      </c>
      <c r="C263" s="57" t="s">
        <v>131</v>
      </c>
      <c r="D263" s="58"/>
      <c r="E263" s="60" t="s">
        <v>444</v>
      </c>
      <c r="F263" s="21">
        <f>F264</f>
        <v>350</v>
      </c>
      <c r="G263" s="21">
        <f t="shared" ref="G263:H263" si="138">G264</f>
        <v>100</v>
      </c>
      <c r="H263" s="21">
        <f t="shared" si="138"/>
        <v>100</v>
      </c>
    </row>
    <row r="264" spans="1:8" ht="25.5" outlineLevel="7" x14ac:dyDescent="0.25">
      <c r="A264" s="58" t="s">
        <v>11</v>
      </c>
      <c r="B264" s="57" t="s">
        <v>121</v>
      </c>
      <c r="C264" s="57" t="s">
        <v>131</v>
      </c>
      <c r="D264" s="58" t="s">
        <v>7</v>
      </c>
      <c r="E264" s="60" t="s">
        <v>332</v>
      </c>
      <c r="F264" s="21">
        <f>300+50</f>
        <v>350</v>
      </c>
      <c r="G264" s="21">
        <f>300-200</f>
        <v>100</v>
      </c>
      <c r="H264" s="21">
        <f>300-200</f>
        <v>100</v>
      </c>
    </row>
    <row r="265" spans="1:8" ht="25.5" outlineLevel="5" x14ac:dyDescent="0.25">
      <c r="A265" s="58" t="s">
        <v>11</v>
      </c>
      <c r="B265" s="57" t="s">
        <v>121</v>
      </c>
      <c r="C265" s="57" t="s">
        <v>99</v>
      </c>
      <c r="D265" s="58"/>
      <c r="E265" s="60" t="s">
        <v>413</v>
      </c>
      <c r="F265" s="21">
        <f>F272+F274+F268+F270+F266+F276+F278+F280</f>
        <v>3019.6000000000004</v>
      </c>
      <c r="G265" s="21">
        <f>G272+G274+G268+G270+G266+G276+G278+G280</f>
        <v>1500</v>
      </c>
      <c r="H265" s="21">
        <f>H272+H274+H268+H270+H266+H276+H278+H280</f>
        <v>1500</v>
      </c>
    </row>
    <row r="266" spans="1:8" ht="51" outlineLevel="5" x14ac:dyDescent="0.25">
      <c r="A266" s="58" t="s">
        <v>11</v>
      </c>
      <c r="B266" s="57" t="s">
        <v>121</v>
      </c>
      <c r="C266" s="57" t="s">
        <v>809</v>
      </c>
      <c r="D266" s="58"/>
      <c r="E266" s="60" t="s">
        <v>791</v>
      </c>
      <c r="F266" s="21">
        <f>F267</f>
        <v>1497.4</v>
      </c>
      <c r="G266" s="21">
        <f t="shared" ref="G266:H266" si="139">G267</f>
        <v>0</v>
      </c>
      <c r="H266" s="21">
        <f t="shared" si="139"/>
        <v>0</v>
      </c>
    </row>
    <row r="267" spans="1:8" ht="25.5" outlineLevel="5" x14ac:dyDescent="0.25">
      <c r="A267" s="58" t="s">
        <v>11</v>
      </c>
      <c r="B267" s="57" t="s">
        <v>121</v>
      </c>
      <c r="C267" s="57" t="s">
        <v>809</v>
      </c>
      <c r="D267" s="58">
        <v>200</v>
      </c>
      <c r="E267" s="60" t="s">
        <v>332</v>
      </c>
      <c r="F267" s="21">
        <v>1497.4</v>
      </c>
      <c r="G267" s="21">
        <v>0</v>
      </c>
      <c r="H267" s="21">
        <v>0</v>
      </c>
    </row>
    <row r="268" spans="1:8" ht="76.5" outlineLevel="5" x14ac:dyDescent="0.25">
      <c r="A268" s="58" t="s">
        <v>11</v>
      </c>
      <c r="B268" s="57" t="s">
        <v>121</v>
      </c>
      <c r="C268" s="57" t="s">
        <v>810</v>
      </c>
      <c r="D268" s="58"/>
      <c r="E268" s="60" t="s">
        <v>770</v>
      </c>
      <c r="F268" s="21">
        <f>F269</f>
        <v>100</v>
      </c>
      <c r="G268" s="21">
        <f t="shared" ref="G268:H268" si="140">G269</f>
        <v>0</v>
      </c>
      <c r="H268" s="21">
        <f t="shared" si="140"/>
        <v>0</v>
      </c>
    </row>
    <row r="269" spans="1:8" ht="25.5" outlineLevel="5" x14ac:dyDescent="0.25">
      <c r="A269" s="58" t="s">
        <v>11</v>
      </c>
      <c r="B269" s="57" t="s">
        <v>121</v>
      </c>
      <c r="C269" s="57" t="s">
        <v>810</v>
      </c>
      <c r="D269" s="58">
        <v>200</v>
      </c>
      <c r="E269" s="60" t="s">
        <v>332</v>
      </c>
      <c r="F269" s="21">
        <v>100</v>
      </c>
      <c r="G269" s="21">
        <v>0</v>
      </c>
      <c r="H269" s="21">
        <v>0</v>
      </c>
    </row>
    <row r="270" spans="1:8" outlineLevel="5" x14ac:dyDescent="0.25">
      <c r="A270" s="58" t="s">
        <v>11</v>
      </c>
      <c r="B270" s="57" t="s">
        <v>121</v>
      </c>
      <c r="C270" s="57" t="s">
        <v>787</v>
      </c>
      <c r="D270" s="58"/>
      <c r="E270" s="60" t="s">
        <v>788</v>
      </c>
      <c r="F270" s="21">
        <f>F271</f>
        <v>204.5</v>
      </c>
      <c r="G270" s="21">
        <f t="shared" ref="G270:H270" si="141">G271</f>
        <v>0</v>
      </c>
      <c r="H270" s="21">
        <f t="shared" si="141"/>
        <v>0</v>
      </c>
    </row>
    <row r="271" spans="1:8" ht="25.5" outlineLevel="5" x14ac:dyDescent="0.25">
      <c r="A271" s="58" t="s">
        <v>11</v>
      </c>
      <c r="B271" s="57" t="s">
        <v>121</v>
      </c>
      <c r="C271" s="57" t="s">
        <v>787</v>
      </c>
      <c r="D271" s="58">
        <v>200</v>
      </c>
      <c r="E271" s="60" t="s">
        <v>332</v>
      </c>
      <c r="F271" s="21">
        <f>2.8+82.5+119.2</f>
        <v>204.5</v>
      </c>
      <c r="G271" s="21">
        <v>0</v>
      </c>
      <c r="H271" s="21">
        <v>0</v>
      </c>
    </row>
    <row r="272" spans="1:8" ht="38.25" outlineLevel="6" x14ac:dyDescent="0.25">
      <c r="A272" s="58" t="s">
        <v>11</v>
      </c>
      <c r="B272" s="57" t="s">
        <v>121</v>
      </c>
      <c r="C272" s="90" t="s">
        <v>728</v>
      </c>
      <c r="D272" s="58"/>
      <c r="E272" s="60" t="s">
        <v>723</v>
      </c>
      <c r="F272" s="21">
        <f>F273</f>
        <v>64.999999999999986</v>
      </c>
      <c r="G272" s="21">
        <f t="shared" ref="G272:H272" si="142">G273</f>
        <v>1002.2</v>
      </c>
      <c r="H272" s="21">
        <f t="shared" si="142"/>
        <v>1500</v>
      </c>
    </row>
    <row r="273" spans="1:8" ht="25.5" outlineLevel="7" x14ac:dyDescent="0.25">
      <c r="A273" s="58" t="s">
        <v>11</v>
      </c>
      <c r="B273" s="57" t="s">
        <v>121</v>
      </c>
      <c r="C273" s="90" t="s">
        <v>728</v>
      </c>
      <c r="D273" s="58" t="s">
        <v>7</v>
      </c>
      <c r="E273" s="60" t="s">
        <v>332</v>
      </c>
      <c r="F273" s="21">
        <f>269.5-2.8-82.5-119.2</f>
        <v>64.999999999999986</v>
      </c>
      <c r="G273" s="21">
        <f>1500-497.8</f>
        <v>1002.2</v>
      </c>
      <c r="H273" s="21">
        <v>1500</v>
      </c>
    </row>
    <row r="274" spans="1:8" ht="63.75" outlineLevel="7" x14ac:dyDescent="0.25">
      <c r="A274" s="58" t="s">
        <v>11</v>
      </c>
      <c r="B274" s="57" t="s">
        <v>121</v>
      </c>
      <c r="C274" s="90" t="s">
        <v>811</v>
      </c>
      <c r="D274" s="90"/>
      <c r="E274" s="91" t="s">
        <v>727</v>
      </c>
      <c r="F274" s="21">
        <f>F275</f>
        <v>1152.7</v>
      </c>
      <c r="G274" s="21">
        <f t="shared" ref="G274:H274" si="143">G275</f>
        <v>0</v>
      </c>
      <c r="H274" s="21">
        <f t="shared" si="143"/>
        <v>0</v>
      </c>
    </row>
    <row r="275" spans="1:8" ht="25.5" outlineLevel="7" x14ac:dyDescent="0.25">
      <c r="A275" s="58" t="s">
        <v>11</v>
      </c>
      <c r="B275" s="57" t="s">
        <v>121</v>
      </c>
      <c r="C275" s="90" t="s">
        <v>811</v>
      </c>
      <c r="D275" s="90" t="s">
        <v>7</v>
      </c>
      <c r="E275" s="91" t="s">
        <v>332</v>
      </c>
      <c r="F275" s="21">
        <f>1397.5-244.8</f>
        <v>1152.7</v>
      </c>
      <c r="G275" s="21">
        <v>0</v>
      </c>
      <c r="H275" s="21">
        <v>0</v>
      </c>
    </row>
    <row r="276" spans="1:8" ht="63.75" outlineLevel="7" x14ac:dyDescent="0.25">
      <c r="A276" s="58" t="s">
        <v>11</v>
      </c>
      <c r="B276" s="57" t="s">
        <v>121</v>
      </c>
      <c r="C276" s="90" t="s">
        <v>819</v>
      </c>
      <c r="D276" s="90"/>
      <c r="E276" s="91" t="s">
        <v>818</v>
      </c>
      <c r="F276" s="21">
        <f>F277</f>
        <v>0</v>
      </c>
      <c r="G276" s="21">
        <f>G277</f>
        <v>84.8</v>
      </c>
      <c r="H276" s="21">
        <f>H277</f>
        <v>0</v>
      </c>
    </row>
    <row r="277" spans="1:8" ht="25.5" outlineLevel="7" x14ac:dyDescent="0.25">
      <c r="A277" s="58" t="s">
        <v>11</v>
      </c>
      <c r="B277" s="57" t="s">
        <v>121</v>
      </c>
      <c r="C277" s="90" t="s">
        <v>819</v>
      </c>
      <c r="D277" s="90" t="s">
        <v>7</v>
      </c>
      <c r="E277" s="91" t="s">
        <v>332</v>
      </c>
      <c r="F277" s="21">
        <v>0</v>
      </c>
      <c r="G277" s="21">
        <v>84.8</v>
      </c>
      <c r="H277" s="21">
        <v>0</v>
      </c>
    </row>
    <row r="278" spans="1:8" ht="63.75" outlineLevel="7" x14ac:dyDescent="0.25">
      <c r="A278" s="58" t="s">
        <v>11</v>
      </c>
      <c r="B278" s="57" t="s">
        <v>121</v>
      </c>
      <c r="C278" s="90" t="s">
        <v>820</v>
      </c>
      <c r="D278" s="90"/>
      <c r="E278" s="91" t="s">
        <v>821</v>
      </c>
      <c r="F278" s="21">
        <f>F279</f>
        <v>0</v>
      </c>
      <c r="G278" s="21">
        <f>G279</f>
        <v>255.4</v>
      </c>
      <c r="H278" s="21">
        <f>H279</f>
        <v>0</v>
      </c>
    </row>
    <row r="279" spans="1:8" ht="25.5" outlineLevel="7" x14ac:dyDescent="0.25">
      <c r="A279" s="58" t="s">
        <v>11</v>
      </c>
      <c r="B279" s="57" t="s">
        <v>121</v>
      </c>
      <c r="C279" s="90" t="s">
        <v>820</v>
      </c>
      <c r="D279" s="90" t="s">
        <v>7</v>
      </c>
      <c r="E279" s="91" t="s">
        <v>332</v>
      </c>
      <c r="F279" s="21">
        <v>0</v>
      </c>
      <c r="G279" s="21">
        <v>255.4</v>
      </c>
      <c r="H279" s="21">
        <v>0</v>
      </c>
    </row>
    <row r="280" spans="1:8" ht="76.5" outlineLevel="7" x14ac:dyDescent="0.25">
      <c r="A280" s="58" t="s">
        <v>11</v>
      </c>
      <c r="B280" s="57" t="s">
        <v>121</v>
      </c>
      <c r="C280" s="90" t="s">
        <v>822</v>
      </c>
      <c r="D280" s="90"/>
      <c r="E280" s="91" t="s">
        <v>823</v>
      </c>
      <c r="F280" s="21">
        <f>F281</f>
        <v>0</v>
      </c>
      <c r="G280" s="21">
        <f t="shared" ref="G280:H280" si="144">G281</f>
        <v>157.6</v>
      </c>
      <c r="H280" s="21">
        <f t="shared" si="144"/>
        <v>0</v>
      </c>
    </row>
    <row r="281" spans="1:8" ht="25.5" outlineLevel="7" x14ac:dyDescent="0.25">
      <c r="A281" s="58" t="s">
        <v>11</v>
      </c>
      <c r="B281" s="57" t="s">
        <v>121</v>
      </c>
      <c r="C281" s="90" t="s">
        <v>822</v>
      </c>
      <c r="D281" s="90" t="s">
        <v>7</v>
      </c>
      <c r="E281" s="91" t="s">
        <v>332</v>
      </c>
      <c r="F281" s="21">
        <v>0</v>
      </c>
      <c r="G281" s="21">
        <v>157.6</v>
      </c>
      <c r="H281" s="21">
        <v>0</v>
      </c>
    </row>
    <row r="282" spans="1:8" ht="40.5" customHeight="1" outlineLevel="3" x14ac:dyDescent="0.25">
      <c r="A282" s="58" t="s">
        <v>11</v>
      </c>
      <c r="B282" s="57" t="s">
        <v>121</v>
      </c>
      <c r="C282" s="57" t="s">
        <v>132</v>
      </c>
      <c r="D282" s="58"/>
      <c r="E282" s="60" t="s">
        <v>305</v>
      </c>
      <c r="F282" s="21">
        <f>F283</f>
        <v>12265.2</v>
      </c>
      <c r="G282" s="21">
        <f t="shared" ref="G282:H282" si="145">G283</f>
        <v>12762.1</v>
      </c>
      <c r="H282" s="21">
        <f t="shared" si="145"/>
        <v>600</v>
      </c>
    </row>
    <row r="283" spans="1:8" ht="38.25" outlineLevel="4" x14ac:dyDescent="0.25">
      <c r="A283" s="58" t="s">
        <v>11</v>
      </c>
      <c r="B283" s="57" t="s">
        <v>121</v>
      </c>
      <c r="C283" s="57" t="s">
        <v>133</v>
      </c>
      <c r="D283" s="58"/>
      <c r="E283" s="60" t="s">
        <v>447</v>
      </c>
      <c r="F283" s="21">
        <f>F284+F287</f>
        <v>12265.2</v>
      </c>
      <c r="G283" s="21">
        <f>G284+G287</f>
        <v>12762.1</v>
      </c>
      <c r="H283" s="21">
        <f>H284+H287</f>
        <v>600</v>
      </c>
    </row>
    <row r="284" spans="1:8" ht="25.5" outlineLevel="5" x14ac:dyDescent="0.25">
      <c r="A284" s="58" t="s">
        <v>11</v>
      </c>
      <c r="B284" s="57" t="s">
        <v>121</v>
      </c>
      <c r="C284" s="57" t="s">
        <v>134</v>
      </c>
      <c r="D284" s="58"/>
      <c r="E284" s="60" t="s">
        <v>556</v>
      </c>
      <c r="F284" s="21">
        <f>F285</f>
        <v>606.29999999999995</v>
      </c>
      <c r="G284" s="21">
        <f>G285</f>
        <v>478</v>
      </c>
      <c r="H284" s="21">
        <f>H285</f>
        <v>500</v>
      </c>
    </row>
    <row r="285" spans="1:8" ht="51" outlineLevel="6" x14ac:dyDescent="0.25">
      <c r="A285" s="58" t="s">
        <v>11</v>
      </c>
      <c r="B285" s="57" t="s">
        <v>121</v>
      </c>
      <c r="C285" s="57" t="s">
        <v>135</v>
      </c>
      <c r="D285" s="58"/>
      <c r="E285" s="60" t="s">
        <v>448</v>
      </c>
      <c r="F285" s="21">
        <f>F286</f>
        <v>606.29999999999995</v>
      </c>
      <c r="G285" s="21">
        <f t="shared" ref="G285:H285" si="146">G286</f>
        <v>478</v>
      </c>
      <c r="H285" s="21">
        <f t="shared" si="146"/>
        <v>500</v>
      </c>
    </row>
    <row r="286" spans="1:8" ht="25.5" outlineLevel="7" x14ac:dyDescent="0.25">
      <c r="A286" s="58" t="s">
        <v>11</v>
      </c>
      <c r="B286" s="57" t="s">
        <v>121</v>
      </c>
      <c r="C286" s="57" t="s">
        <v>135</v>
      </c>
      <c r="D286" s="58" t="s">
        <v>7</v>
      </c>
      <c r="E286" s="60" t="s">
        <v>332</v>
      </c>
      <c r="F286" s="21">
        <f>609.8-3.5</f>
        <v>606.29999999999995</v>
      </c>
      <c r="G286" s="21">
        <f>500-22</f>
        <v>478</v>
      </c>
      <c r="H286" s="21">
        <v>500</v>
      </c>
    </row>
    <row r="287" spans="1:8" ht="38.25" outlineLevel="5" x14ac:dyDescent="0.25">
      <c r="A287" s="58" t="s">
        <v>11</v>
      </c>
      <c r="B287" s="57" t="s">
        <v>121</v>
      </c>
      <c r="C287" s="57" t="s">
        <v>136</v>
      </c>
      <c r="D287" s="58"/>
      <c r="E287" s="60" t="s">
        <v>449</v>
      </c>
      <c r="F287" s="21">
        <f>F290+F288</f>
        <v>11658.900000000001</v>
      </c>
      <c r="G287" s="21">
        <f>G290</f>
        <v>12284.1</v>
      </c>
      <c r="H287" s="21">
        <f>H290</f>
        <v>100</v>
      </c>
    </row>
    <row r="288" spans="1:8" ht="45" customHeight="1" outlineLevel="5" x14ac:dyDescent="0.25">
      <c r="A288" s="58" t="s">
        <v>11</v>
      </c>
      <c r="B288" s="57" t="s">
        <v>121</v>
      </c>
      <c r="C288" s="57" t="s">
        <v>803</v>
      </c>
      <c r="D288" s="58"/>
      <c r="E288" s="60" t="s">
        <v>804</v>
      </c>
      <c r="F288" s="21">
        <f>F289</f>
        <v>43.7</v>
      </c>
      <c r="G288" s="21">
        <v>0</v>
      </c>
      <c r="H288" s="21">
        <v>0</v>
      </c>
    </row>
    <row r="289" spans="1:8" ht="25.5" outlineLevel="5" x14ac:dyDescent="0.25">
      <c r="A289" s="58" t="s">
        <v>11</v>
      </c>
      <c r="B289" s="57" t="s">
        <v>121</v>
      </c>
      <c r="C289" s="57" t="s">
        <v>803</v>
      </c>
      <c r="D289" s="58" t="s">
        <v>7</v>
      </c>
      <c r="E289" s="60" t="s">
        <v>332</v>
      </c>
      <c r="F289" s="21">
        <f>40.2+3.5</f>
        <v>43.7</v>
      </c>
      <c r="G289" s="21">
        <v>0</v>
      </c>
      <c r="H289" s="21">
        <v>0</v>
      </c>
    </row>
    <row r="290" spans="1:8" ht="38.25" outlineLevel="6" x14ac:dyDescent="0.25">
      <c r="A290" s="58" t="s">
        <v>11</v>
      </c>
      <c r="B290" s="57" t="s">
        <v>121</v>
      </c>
      <c r="C290" s="57" t="s">
        <v>137</v>
      </c>
      <c r="D290" s="58"/>
      <c r="E290" s="60" t="s">
        <v>450</v>
      </c>
      <c r="F290" s="21">
        <f>F291</f>
        <v>11615.2</v>
      </c>
      <c r="G290" s="21">
        <f t="shared" ref="G290:H290" si="147">G291</f>
        <v>12284.1</v>
      </c>
      <c r="H290" s="21">
        <f t="shared" si="147"/>
        <v>100</v>
      </c>
    </row>
    <row r="291" spans="1:8" ht="25.5" outlineLevel="7" x14ac:dyDescent="0.25">
      <c r="A291" s="58" t="s">
        <v>11</v>
      </c>
      <c r="B291" s="57" t="s">
        <v>121</v>
      </c>
      <c r="C291" s="57" t="s">
        <v>137</v>
      </c>
      <c r="D291" s="58" t="s">
        <v>7</v>
      </c>
      <c r="E291" s="60" t="s">
        <v>332</v>
      </c>
      <c r="F291" s="21">
        <f>250+11365.2</f>
        <v>11615.2</v>
      </c>
      <c r="G291" s="21">
        <f>100+22+12162.1</f>
        <v>12284.1</v>
      </c>
      <c r="H291" s="21">
        <v>100</v>
      </c>
    </row>
    <row r="292" spans="1:8" ht="25.5" outlineLevel="2" x14ac:dyDescent="0.25">
      <c r="A292" s="58" t="s">
        <v>11</v>
      </c>
      <c r="B292" s="57" t="s">
        <v>138</v>
      </c>
      <c r="C292" s="57"/>
      <c r="D292" s="58"/>
      <c r="E292" s="60" t="s">
        <v>306</v>
      </c>
      <c r="F292" s="21">
        <f>F293+F298</f>
        <v>24253</v>
      </c>
      <c r="G292" s="21">
        <f t="shared" ref="G292:H292" si="148">G293+G298</f>
        <v>21953</v>
      </c>
      <c r="H292" s="21">
        <f t="shared" si="148"/>
        <v>21953</v>
      </c>
    </row>
    <row r="293" spans="1:8" ht="51" outlineLevel="3" x14ac:dyDescent="0.25">
      <c r="A293" s="58" t="s">
        <v>11</v>
      </c>
      <c r="B293" s="57" t="s">
        <v>138</v>
      </c>
      <c r="C293" s="57" t="s">
        <v>79</v>
      </c>
      <c r="D293" s="58"/>
      <c r="E293" s="60" t="s">
        <v>297</v>
      </c>
      <c r="F293" s="21">
        <f>F294</f>
        <v>16374.1</v>
      </c>
      <c r="G293" s="21">
        <f t="shared" ref="G293:H296" si="149">G294</f>
        <v>14374.1</v>
      </c>
      <c r="H293" s="21">
        <f t="shared" si="149"/>
        <v>14374.1</v>
      </c>
    </row>
    <row r="294" spans="1:8" ht="25.5" outlineLevel="4" x14ac:dyDescent="0.25">
      <c r="A294" s="58" t="s">
        <v>11</v>
      </c>
      <c r="B294" s="57" t="s">
        <v>138</v>
      </c>
      <c r="C294" s="57" t="s">
        <v>104</v>
      </c>
      <c r="D294" s="58"/>
      <c r="E294" s="60" t="s">
        <v>417</v>
      </c>
      <c r="F294" s="21">
        <f>F295</f>
        <v>16374.1</v>
      </c>
      <c r="G294" s="21">
        <f t="shared" si="149"/>
        <v>14374.1</v>
      </c>
      <c r="H294" s="21">
        <f t="shared" si="149"/>
        <v>14374.1</v>
      </c>
    </row>
    <row r="295" spans="1:8" ht="25.5" outlineLevel="5" x14ac:dyDescent="0.25">
      <c r="A295" s="58" t="s">
        <v>11</v>
      </c>
      <c r="B295" s="57" t="s">
        <v>138</v>
      </c>
      <c r="C295" s="57" t="s">
        <v>116</v>
      </c>
      <c r="D295" s="58"/>
      <c r="E295" s="60" t="s">
        <v>429</v>
      </c>
      <c r="F295" s="21">
        <f>F296</f>
        <v>16374.1</v>
      </c>
      <c r="G295" s="21">
        <f t="shared" si="149"/>
        <v>14374.1</v>
      </c>
      <c r="H295" s="21">
        <f t="shared" si="149"/>
        <v>14374.1</v>
      </c>
    </row>
    <row r="296" spans="1:8" ht="25.5" outlineLevel="6" x14ac:dyDescent="0.25">
      <c r="A296" s="58" t="s">
        <v>11</v>
      </c>
      <c r="B296" s="57" t="s">
        <v>138</v>
      </c>
      <c r="C296" s="57" t="s">
        <v>139</v>
      </c>
      <c r="D296" s="58"/>
      <c r="E296" s="60" t="s">
        <v>451</v>
      </c>
      <c r="F296" s="21">
        <f>F297</f>
        <v>16374.1</v>
      </c>
      <c r="G296" s="21">
        <f t="shared" si="149"/>
        <v>14374.1</v>
      </c>
      <c r="H296" s="21">
        <f t="shared" si="149"/>
        <v>14374.1</v>
      </c>
    </row>
    <row r="297" spans="1:8" ht="25.5" outlineLevel="7" x14ac:dyDescent="0.25">
      <c r="A297" s="58" t="s">
        <v>11</v>
      </c>
      <c r="B297" s="57" t="s">
        <v>138</v>
      </c>
      <c r="C297" s="57" t="s">
        <v>139</v>
      </c>
      <c r="D297" s="58" t="s">
        <v>39</v>
      </c>
      <c r="E297" s="60" t="s">
        <v>358</v>
      </c>
      <c r="F297" s="21">
        <v>16374.1</v>
      </c>
      <c r="G297" s="21">
        <f>16374.1-2000</f>
        <v>14374.1</v>
      </c>
      <c r="H297" s="21">
        <f>16374.1-2000</f>
        <v>14374.1</v>
      </c>
    </row>
    <row r="298" spans="1:8" outlineLevel="7" x14ac:dyDescent="0.25">
      <c r="A298" s="58" t="s">
        <v>11</v>
      </c>
      <c r="B298" s="57" t="s">
        <v>138</v>
      </c>
      <c r="C298" s="57" t="s">
        <v>3</v>
      </c>
      <c r="D298" s="58"/>
      <c r="E298" s="60" t="s">
        <v>286</v>
      </c>
      <c r="F298" s="21">
        <f>F299</f>
        <v>7878.9</v>
      </c>
      <c r="G298" s="21">
        <f t="shared" ref="G298:H298" si="150">G299</f>
        <v>7578.9</v>
      </c>
      <c r="H298" s="21">
        <f t="shared" si="150"/>
        <v>7578.9</v>
      </c>
    </row>
    <row r="299" spans="1:8" ht="25.5" outlineLevel="7" x14ac:dyDescent="0.25">
      <c r="A299" s="58" t="s">
        <v>11</v>
      </c>
      <c r="B299" s="57" t="s">
        <v>138</v>
      </c>
      <c r="C299" s="57" t="s">
        <v>10</v>
      </c>
      <c r="D299" s="58"/>
      <c r="E299" s="60" t="s">
        <v>334</v>
      </c>
      <c r="F299" s="21">
        <f>F300</f>
        <v>7878.9</v>
      </c>
      <c r="G299" s="21">
        <f t="shared" ref="G299:H299" si="151">G300</f>
        <v>7578.9</v>
      </c>
      <c r="H299" s="21">
        <f t="shared" si="151"/>
        <v>7578.9</v>
      </c>
    </row>
    <row r="300" spans="1:8" ht="25.5" outlineLevel="7" x14ac:dyDescent="0.25">
      <c r="A300" s="58" t="s">
        <v>11</v>
      </c>
      <c r="B300" s="57" t="s">
        <v>138</v>
      </c>
      <c r="C300" s="57" t="s">
        <v>56</v>
      </c>
      <c r="D300" s="58"/>
      <c r="E300" s="60" t="s">
        <v>377</v>
      </c>
      <c r="F300" s="21">
        <f>F301+F302+F303</f>
        <v>7878.9</v>
      </c>
      <c r="G300" s="21">
        <f>G301+G302+G303</f>
        <v>7578.9</v>
      </c>
      <c r="H300" s="21">
        <f>H301+H302+H303</f>
        <v>7578.9</v>
      </c>
    </row>
    <row r="301" spans="1:8" ht="63.75" outlineLevel="7" x14ac:dyDescent="0.25">
      <c r="A301" s="58" t="s">
        <v>11</v>
      </c>
      <c r="B301" s="57" t="s">
        <v>138</v>
      </c>
      <c r="C301" s="57" t="s">
        <v>56</v>
      </c>
      <c r="D301" s="58" t="s">
        <v>6</v>
      </c>
      <c r="E301" s="60" t="s">
        <v>331</v>
      </c>
      <c r="F301" s="21">
        <v>4725.5</v>
      </c>
      <c r="G301" s="21">
        <v>4725.5</v>
      </c>
      <c r="H301" s="21">
        <v>4725.5</v>
      </c>
    </row>
    <row r="302" spans="1:8" ht="25.5" outlineLevel="7" x14ac:dyDescent="0.25">
      <c r="A302" s="58" t="s">
        <v>11</v>
      </c>
      <c r="B302" s="57" t="s">
        <v>138</v>
      </c>
      <c r="C302" s="57" t="s">
        <v>56</v>
      </c>
      <c r="D302" s="58" t="s">
        <v>7</v>
      </c>
      <c r="E302" s="60" t="s">
        <v>332</v>
      </c>
      <c r="F302" s="21">
        <f>2732.4+300</f>
        <v>3032.4</v>
      </c>
      <c r="G302" s="21">
        <v>2732.4</v>
      </c>
      <c r="H302" s="21">
        <v>2732.4</v>
      </c>
    </row>
    <row r="303" spans="1:8" outlineLevel="7" x14ac:dyDescent="0.25">
      <c r="A303" s="58" t="s">
        <v>11</v>
      </c>
      <c r="B303" s="57" t="s">
        <v>138</v>
      </c>
      <c r="C303" s="57" t="s">
        <v>56</v>
      </c>
      <c r="D303" s="58" t="s">
        <v>8</v>
      </c>
      <c r="E303" s="60" t="s">
        <v>333</v>
      </c>
      <c r="F303" s="21">
        <v>121</v>
      </c>
      <c r="G303" s="21">
        <v>121</v>
      </c>
      <c r="H303" s="21">
        <v>121</v>
      </c>
    </row>
    <row r="304" spans="1:8" outlineLevel="1" x14ac:dyDescent="0.25">
      <c r="A304" s="58" t="s">
        <v>11</v>
      </c>
      <c r="B304" s="57" t="s">
        <v>142</v>
      </c>
      <c r="C304" s="57"/>
      <c r="D304" s="58"/>
      <c r="E304" s="60" t="s">
        <v>281</v>
      </c>
      <c r="F304" s="21">
        <f>F305+F311+F329</f>
        <v>12987.3</v>
      </c>
      <c r="G304" s="21">
        <f>G305+G311+G329</f>
        <v>6390.7000000000007</v>
      </c>
      <c r="H304" s="21">
        <f>H305+H311+H329</f>
        <v>7521.6</v>
      </c>
    </row>
    <row r="305" spans="1:8" outlineLevel="2" x14ac:dyDescent="0.25">
      <c r="A305" s="58" t="s">
        <v>11</v>
      </c>
      <c r="B305" s="57" t="s">
        <v>143</v>
      </c>
      <c r="C305" s="57"/>
      <c r="D305" s="58"/>
      <c r="E305" s="60" t="s">
        <v>308</v>
      </c>
      <c r="F305" s="21">
        <f>F306</f>
        <v>1200</v>
      </c>
      <c r="G305" s="21">
        <f t="shared" ref="G305:H306" si="152">G306</f>
        <v>1300</v>
      </c>
      <c r="H305" s="21">
        <f t="shared" si="152"/>
        <v>1300</v>
      </c>
    </row>
    <row r="306" spans="1:8" ht="51" outlineLevel="3" x14ac:dyDescent="0.25">
      <c r="A306" s="58" t="s">
        <v>11</v>
      </c>
      <c r="B306" s="57" t="s">
        <v>143</v>
      </c>
      <c r="C306" s="57" t="s">
        <v>13</v>
      </c>
      <c r="D306" s="58"/>
      <c r="E306" s="60" t="s">
        <v>288</v>
      </c>
      <c r="F306" s="21">
        <f>F307</f>
        <v>1200</v>
      </c>
      <c r="G306" s="21">
        <f t="shared" si="152"/>
        <v>1300</v>
      </c>
      <c r="H306" s="21">
        <f t="shared" si="152"/>
        <v>1300</v>
      </c>
    </row>
    <row r="307" spans="1:8" ht="38.25" outlineLevel="4" x14ac:dyDescent="0.25">
      <c r="A307" s="58" t="s">
        <v>11</v>
      </c>
      <c r="B307" s="57" t="s">
        <v>143</v>
      </c>
      <c r="C307" s="57" t="s">
        <v>41</v>
      </c>
      <c r="D307" s="58"/>
      <c r="E307" s="60" t="s">
        <v>360</v>
      </c>
      <c r="F307" s="21">
        <f>F308</f>
        <v>1200</v>
      </c>
      <c r="G307" s="21">
        <f t="shared" ref="G307:H309" si="153">G308</f>
        <v>1300</v>
      </c>
      <c r="H307" s="21">
        <f t="shared" si="153"/>
        <v>1300</v>
      </c>
    </row>
    <row r="308" spans="1:8" ht="51" outlineLevel="5" x14ac:dyDescent="0.25">
      <c r="A308" s="58" t="s">
        <v>11</v>
      </c>
      <c r="B308" s="57" t="s">
        <v>143</v>
      </c>
      <c r="C308" s="57" t="s">
        <v>144</v>
      </c>
      <c r="D308" s="58"/>
      <c r="E308" s="60" t="s">
        <v>452</v>
      </c>
      <c r="F308" s="21">
        <f>F309</f>
        <v>1200</v>
      </c>
      <c r="G308" s="21">
        <f t="shared" si="153"/>
        <v>1300</v>
      </c>
      <c r="H308" s="21">
        <f t="shared" si="153"/>
        <v>1300</v>
      </c>
    </row>
    <row r="309" spans="1:8" ht="25.5" outlineLevel="6" x14ac:dyDescent="0.25">
      <c r="A309" s="58" t="s">
        <v>11</v>
      </c>
      <c r="B309" s="57" t="s">
        <v>143</v>
      </c>
      <c r="C309" s="57" t="s">
        <v>145</v>
      </c>
      <c r="D309" s="58"/>
      <c r="E309" s="60" t="s">
        <v>453</v>
      </c>
      <c r="F309" s="21">
        <f>F310</f>
        <v>1200</v>
      </c>
      <c r="G309" s="21">
        <f t="shared" si="153"/>
        <v>1300</v>
      </c>
      <c r="H309" s="21">
        <f t="shared" si="153"/>
        <v>1300</v>
      </c>
    </row>
    <row r="310" spans="1:8" outlineLevel="7" x14ac:dyDescent="0.25">
      <c r="A310" s="58" t="s">
        <v>11</v>
      </c>
      <c r="B310" s="57" t="s">
        <v>143</v>
      </c>
      <c r="C310" s="57" t="s">
        <v>145</v>
      </c>
      <c r="D310" s="58" t="s">
        <v>21</v>
      </c>
      <c r="E310" s="60" t="s">
        <v>343</v>
      </c>
      <c r="F310" s="21">
        <f>1300-100</f>
        <v>1200</v>
      </c>
      <c r="G310" s="21">
        <v>1300</v>
      </c>
      <c r="H310" s="21">
        <v>1300</v>
      </c>
    </row>
    <row r="311" spans="1:8" outlineLevel="2" x14ac:dyDescent="0.25">
      <c r="A311" s="58" t="s">
        <v>11</v>
      </c>
      <c r="B311" s="57" t="s">
        <v>146</v>
      </c>
      <c r="C311" s="57"/>
      <c r="D311" s="58"/>
      <c r="E311" s="60" t="s">
        <v>309</v>
      </c>
      <c r="F311" s="21">
        <f>F312+F317+F324</f>
        <v>1093</v>
      </c>
      <c r="G311" s="21">
        <f t="shared" ref="G311:H311" si="154">G312+G317+G324</f>
        <v>1093</v>
      </c>
      <c r="H311" s="21">
        <f t="shared" si="154"/>
        <v>1093</v>
      </c>
    </row>
    <row r="312" spans="1:8" ht="51" outlineLevel="3" x14ac:dyDescent="0.25">
      <c r="A312" s="58" t="s">
        <v>11</v>
      </c>
      <c r="B312" s="57" t="s">
        <v>146</v>
      </c>
      <c r="C312" s="57" t="s">
        <v>147</v>
      </c>
      <c r="D312" s="58"/>
      <c r="E312" s="60" t="s">
        <v>310</v>
      </c>
      <c r="F312" s="21">
        <f>F313</f>
        <v>100</v>
      </c>
      <c r="G312" s="21">
        <f t="shared" ref="G312:H315" si="155">G313</f>
        <v>100</v>
      </c>
      <c r="H312" s="21">
        <f t="shared" si="155"/>
        <v>100</v>
      </c>
    </row>
    <row r="313" spans="1:8" ht="25.5" outlineLevel="4" x14ac:dyDescent="0.25">
      <c r="A313" s="58" t="s">
        <v>11</v>
      </c>
      <c r="B313" s="57" t="s">
        <v>146</v>
      </c>
      <c r="C313" s="57" t="s">
        <v>148</v>
      </c>
      <c r="D313" s="58"/>
      <c r="E313" s="60" t="s">
        <v>454</v>
      </c>
      <c r="F313" s="21">
        <f>F314</f>
        <v>100</v>
      </c>
      <c r="G313" s="21">
        <f t="shared" si="155"/>
        <v>100</v>
      </c>
      <c r="H313" s="21">
        <f t="shared" si="155"/>
        <v>100</v>
      </c>
    </row>
    <row r="314" spans="1:8" ht="25.5" outlineLevel="5" x14ac:dyDescent="0.25">
      <c r="A314" s="58" t="s">
        <v>11</v>
      </c>
      <c r="B314" s="57" t="s">
        <v>146</v>
      </c>
      <c r="C314" s="57" t="s">
        <v>149</v>
      </c>
      <c r="D314" s="58"/>
      <c r="E314" s="60" t="s">
        <v>455</v>
      </c>
      <c r="F314" s="21">
        <f>F315</f>
        <v>100</v>
      </c>
      <c r="G314" s="21">
        <f t="shared" si="155"/>
        <v>100</v>
      </c>
      <c r="H314" s="21">
        <f t="shared" si="155"/>
        <v>100</v>
      </c>
    </row>
    <row r="315" spans="1:8" ht="38.25" outlineLevel="6" x14ac:dyDescent="0.25">
      <c r="A315" s="58" t="s">
        <v>11</v>
      </c>
      <c r="B315" s="57" t="s">
        <v>146</v>
      </c>
      <c r="C315" s="57" t="s">
        <v>150</v>
      </c>
      <c r="D315" s="58"/>
      <c r="E315" s="60" t="s">
        <v>456</v>
      </c>
      <c r="F315" s="21">
        <f>F316</f>
        <v>100</v>
      </c>
      <c r="G315" s="21">
        <f t="shared" si="155"/>
        <v>100</v>
      </c>
      <c r="H315" s="21">
        <f t="shared" si="155"/>
        <v>100</v>
      </c>
    </row>
    <row r="316" spans="1:8" outlineLevel="7" x14ac:dyDescent="0.25">
      <c r="A316" s="58" t="s">
        <v>11</v>
      </c>
      <c r="B316" s="57" t="s">
        <v>146</v>
      </c>
      <c r="C316" s="57" t="s">
        <v>150</v>
      </c>
      <c r="D316" s="58" t="s">
        <v>21</v>
      </c>
      <c r="E316" s="60" t="s">
        <v>343</v>
      </c>
      <c r="F316" s="21">
        <v>100</v>
      </c>
      <c r="G316" s="21">
        <v>100</v>
      </c>
      <c r="H316" s="21">
        <v>100</v>
      </c>
    </row>
    <row r="317" spans="1:8" ht="51" outlineLevel="3" x14ac:dyDescent="0.25">
      <c r="A317" s="58" t="s">
        <v>11</v>
      </c>
      <c r="B317" s="57" t="s">
        <v>146</v>
      </c>
      <c r="C317" s="57" t="s">
        <v>13</v>
      </c>
      <c r="D317" s="58"/>
      <c r="E317" s="60" t="s">
        <v>288</v>
      </c>
      <c r="F317" s="21">
        <f>F318</f>
        <v>693</v>
      </c>
      <c r="G317" s="21">
        <f t="shared" ref="G317:H318" si="156">G318</f>
        <v>693</v>
      </c>
      <c r="H317" s="21">
        <f t="shared" si="156"/>
        <v>693</v>
      </c>
    </row>
    <row r="318" spans="1:8" ht="38.25" outlineLevel="4" x14ac:dyDescent="0.25">
      <c r="A318" s="58" t="s">
        <v>11</v>
      </c>
      <c r="B318" s="57" t="s">
        <v>146</v>
      </c>
      <c r="C318" s="57" t="s">
        <v>41</v>
      </c>
      <c r="D318" s="58"/>
      <c r="E318" s="60" t="s">
        <v>360</v>
      </c>
      <c r="F318" s="21">
        <f>F319</f>
        <v>693</v>
      </c>
      <c r="G318" s="21">
        <f t="shared" si="156"/>
        <v>693</v>
      </c>
      <c r="H318" s="21">
        <f t="shared" si="156"/>
        <v>693</v>
      </c>
    </row>
    <row r="319" spans="1:8" ht="51" outlineLevel="5" x14ac:dyDescent="0.25">
      <c r="A319" s="58" t="s">
        <v>11</v>
      </c>
      <c r="B319" s="57" t="s">
        <v>146</v>
      </c>
      <c r="C319" s="57" t="s">
        <v>144</v>
      </c>
      <c r="D319" s="58"/>
      <c r="E319" s="60" t="s">
        <v>452</v>
      </c>
      <c r="F319" s="21">
        <f>F320+F322</f>
        <v>693</v>
      </c>
      <c r="G319" s="21">
        <f t="shared" ref="G319:H319" si="157">G320+G322</f>
        <v>693</v>
      </c>
      <c r="H319" s="21">
        <f t="shared" si="157"/>
        <v>693</v>
      </c>
    </row>
    <row r="320" spans="1:8" ht="25.5" outlineLevel="6" x14ac:dyDescent="0.25">
      <c r="A320" s="58" t="s">
        <v>11</v>
      </c>
      <c r="B320" s="57" t="s">
        <v>146</v>
      </c>
      <c r="C320" s="57" t="s">
        <v>151</v>
      </c>
      <c r="D320" s="58"/>
      <c r="E320" s="60" t="s">
        <v>457</v>
      </c>
      <c r="F320" s="21">
        <f>F321</f>
        <v>205</v>
      </c>
      <c r="G320" s="21">
        <f t="shared" ref="G320:H320" si="158">G321</f>
        <v>205</v>
      </c>
      <c r="H320" s="21">
        <f t="shared" si="158"/>
        <v>205</v>
      </c>
    </row>
    <row r="321" spans="1:8" outlineLevel="7" x14ac:dyDescent="0.25">
      <c r="A321" s="58" t="s">
        <v>11</v>
      </c>
      <c r="B321" s="57" t="s">
        <v>146</v>
      </c>
      <c r="C321" s="57" t="s">
        <v>151</v>
      </c>
      <c r="D321" s="58" t="s">
        <v>21</v>
      </c>
      <c r="E321" s="60" t="s">
        <v>343</v>
      </c>
      <c r="F321" s="21">
        <v>205</v>
      </c>
      <c r="G321" s="21">
        <v>205</v>
      </c>
      <c r="H321" s="21">
        <v>205</v>
      </c>
    </row>
    <row r="322" spans="1:8" ht="38.25" outlineLevel="6" x14ac:dyDescent="0.25">
      <c r="A322" s="58" t="s">
        <v>11</v>
      </c>
      <c r="B322" s="57" t="s">
        <v>146</v>
      </c>
      <c r="C322" s="57" t="s">
        <v>152</v>
      </c>
      <c r="D322" s="58"/>
      <c r="E322" s="60" t="s">
        <v>564</v>
      </c>
      <c r="F322" s="21">
        <f>F323</f>
        <v>488</v>
      </c>
      <c r="G322" s="21">
        <f t="shared" ref="G322:H322" si="159">G323</f>
        <v>488</v>
      </c>
      <c r="H322" s="21">
        <f t="shared" si="159"/>
        <v>488</v>
      </c>
    </row>
    <row r="323" spans="1:8" outlineLevel="7" x14ac:dyDescent="0.25">
      <c r="A323" s="58" t="s">
        <v>11</v>
      </c>
      <c r="B323" s="57" t="s">
        <v>146</v>
      </c>
      <c r="C323" s="57" t="s">
        <v>152</v>
      </c>
      <c r="D323" s="58" t="s">
        <v>21</v>
      </c>
      <c r="E323" s="60" t="s">
        <v>343</v>
      </c>
      <c r="F323" s="21">
        <v>488</v>
      </c>
      <c r="G323" s="21">
        <v>488</v>
      </c>
      <c r="H323" s="21">
        <v>488</v>
      </c>
    </row>
    <row r="324" spans="1:8" ht="38.25" outlineLevel="3" x14ac:dyDescent="0.25">
      <c r="A324" s="58" t="s">
        <v>11</v>
      </c>
      <c r="B324" s="57" t="s">
        <v>146</v>
      </c>
      <c r="C324" s="57" t="s">
        <v>153</v>
      </c>
      <c r="D324" s="58"/>
      <c r="E324" s="60" t="s">
        <v>311</v>
      </c>
      <c r="F324" s="21">
        <f>F325</f>
        <v>300</v>
      </c>
      <c r="G324" s="21">
        <f t="shared" ref="G324:H324" si="160">G325</f>
        <v>300</v>
      </c>
      <c r="H324" s="21">
        <f t="shared" si="160"/>
        <v>300</v>
      </c>
    </row>
    <row r="325" spans="1:8" ht="38.25" outlineLevel="4" x14ac:dyDescent="0.25">
      <c r="A325" s="58" t="s">
        <v>11</v>
      </c>
      <c r="B325" s="57" t="s">
        <v>146</v>
      </c>
      <c r="C325" s="57" t="s">
        <v>154</v>
      </c>
      <c r="D325" s="58"/>
      <c r="E325" s="60" t="s">
        <v>458</v>
      </c>
      <c r="F325" s="21">
        <f>F326</f>
        <v>300</v>
      </c>
      <c r="G325" s="21">
        <f t="shared" ref="G325:H327" si="161">G326</f>
        <v>300</v>
      </c>
      <c r="H325" s="21">
        <f t="shared" si="161"/>
        <v>300</v>
      </c>
    </row>
    <row r="326" spans="1:8" ht="38.25" outlineLevel="5" x14ac:dyDescent="0.25">
      <c r="A326" s="58" t="s">
        <v>11</v>
      </c>
      <c r="B326" s="57" t="s">
        <v>146</v>
      </c>
      <c r="C326" s="57" t="s">
        <v>155</v>
      </c>
      <c r="D326" s="58"/>
      <c r="E326" s="60" t="s">
        <v>459</v>
      </c>
      <c r="F326" s="21">
        <f>F327</f>
        <v>300</v>
      </c>
      <c r="G326" s="21">
        <f t="shared" si="161"/>
        <v>300</v>
      </c>
      <c r="H326" s="21">
        <f t="shared" si="161"/>
        <v>300</v>
      </c>
    </row>
    <row r="327" spans="1:8" ht="38.25" outlineLevel="6" x14ac:dyDescent="0.25">
      <c r="A327" s="58" t="s">
        <v>11</v>
      </c>
      <c r="B327" s="57" t="s">
        <v>146</v>
      </c>
      <c r="C327" s="57" t="s">
        <v>156</v>
      </c>
      <c r="D327" s="58"/>
      <c r="E327" s="60" t="s">
        <v>460</v>
      </c>
      <c r="F327" s="21">
        <f>F328</f>
        <v>300</v>
      </c>
      <c r="G327" s="21">
        <f t="shared" si="161"/>
        <v>300</v>
      </c>
      <c r="H327" s="21">
        <f t="shared" si="161"/>
        <v>300</v>
      </c>
    </row>
    <row r="328" spans="1:8" outlineLevel="7" x14ac:dyDescent="0.25">
      <c r="A328" s="58" t="s">
        <v>11</v>
      </c>
      <c r="B328" s="57" t="s">
        <v>146</v>
      </c>
      <c r="C328" s="57" t="s">
        <v>156</v>
      </c>
      <c r="D328" s="58" t="s">
        <v>21</v>
      </c>
      <c r="E328" s="60" t="s">
        <v>343</v>
      </c>
      <c r="F328" s="21">
        <v>300</v>
      </c>
      <c r="G328" s="21">
        <v>300</v>
      </c>
      <c r="H328" s="21">
        <v>300</v>
      </c>
    </row>
    <row r="329" spans="1:8" outlineLevel="2" x14ac:dyDescent="0.25">
      <c r="A329" s="58" t="s">
        <v>11</v>
      </c>
      <c r="B329" s="57" t="s">
        <v>160</v>
      </c>
      <c r="C329" s="57"/>
      <c r="D329" s="58"/>
      <c r="E329" s="60" t="s">
        <v>312</v>
      </c>
      <c r="F329" s="21">
        <f>F330+F342</f>
        <v>10694.3</v>
      </c>
      <c r="G329" s="21">
        <f>G330+G342</f>
        <v>3997.7000000000003</v>
      </c>
      <c r="H329" s="21">
        <f>H330+H342</f>
        <v>5128.6000000000004</v>
      </c>
    </row>
    <row r="330" spans="1:8" ht="51" outlineLevel="3" x14ac:dyDescent="0.25">
      <c r="A330" s="58" t="s">
        <v>11</v>
      </c>
      <c r="B330" s="57" t="s">
        <v>160</v>
      </c>
      <c r="C330" s="57" t="s">
        <v>161</v>
      </c>
      <c r="D330" s="58"/>
      <c r="E330" s="60" t="s">
        <v>313</v>
      </c>
      <c r="F330" s="21">
        <f>F331</f>
        <v>7670.3</v>
      </c>
      <c r="G330" s="21">
        <f t="shared" ref="G330:H333" si="162">G331</f>
        <v>3392.9</v>
      </c>
      <c r="H330" s="21">
        <f t="shared" si="162"/>
        <v>4523.8</v>
      </c>
    </row>
    <row r="331" spans="1:8" ht="25.5" outlineLevel="4" x14ac:dyDescent="0.25">
      <c r="A331" s="58" t="s">
        <v>11</v>
      </c>
      <c r="B331" s="57" t="s">
        <v>160</v>
      </c>
      <c r="C331" s="57" t="s">
        <v>162</v>
      </c>
      <c r="D331" s="58"/>
      <c r="E331" s="60" t="s">
        <v>621</v>
      </c>
      <c r="F331" s="21">
        <f>F332+F337</f>
        <v>7670.3</v>
      </c>
      <c r="G331" s="21">
        <f t="shared" ref="G331:H331" si="163">G332+G337</f>
        <v>3392.9</v>
      </c>
      <c r="H331" s="21">
        <f t="shared" si="163"/>
        <v>4523.8</v>
      </c>
    </row>
    <row r="332" spans="1:8" ht="76.5" outlineLevel="5" x14ac:dyDescent="0.25">
      <c r="A332" s="58" t="s">
        <v>11</v>
      </c>
      <c r="B332" s="57" t="s">
        <v>160</v>
      </c>
      <c r="C332" s="57" t="s">
        <v>163</v>
      </c>
      <c r="D332" s="58"/>
      <c r="E332" s="60" t="s">
        <v>465</v>
      </c>
      <c r="F332" s="21">
        <f>F333+F335</f>
        <v>3355.8</v>
      </c>
      <c r="G332" s="21">
        <f t="shared" ref="G332:H332" si="164">G333+G335</f>
        <v>3392.9</v>
      </c>
      <c r="H332" s="21">
        <f t="shared" si="164"/>
        <v>4523.8</v>
      </c>
    </row>
    <row r="333" spans="1:8" ht="51" outlineLevel="6" x14ac:dyDescent="0.25">
      <c r="A333" s="58" t="s">
        <v>11</v>
      </c>
      <c r="B333" s="57" t="s">
        <v>160</v>
      </c>
      <c r="C333" s="57" t="s">
        <v>164</v>
      </c>
      <c r="D333" s="58"/>
      <c r="E333" s="60" t="s">
        <v>466</v>
      </c>
      <c r="F333" s="21">
        <f>F334</f>
        <v>3355.8</v>
      </c>
      <c r="G333" s="21">
        <f t="shared" si="162"/>
        <v>1131</v>
      </c>
      <c r="H333" s="21">
        <f t="shared" si="162"/>
        <v>2261.9</v>
      </c>
    </row>
    <row r="334" spans="1:8" ht="25.5" outlineLevel="7" x14ac:dyDescent="0.25">
      <c r="A334" s="58" t="s">
        <v>11</v>
      </c>
      <c r="B334" s="57" t="s">
        <v>160</v>
      </c>
      <c r="C334" s="57" t="s">
        <v>164</v>
      </c>
      <c r="D334" s="58" t="s">
        <v>111</v>
      </c>
      <c r="E334" s="60" t="s">
        <v>424</v>
      </c>
      <c r="F334" s="21">
        <v>3355.8</v>
      </c>
      <c r="G334" s="21">
        <v>1131</v>
      </c>
      <c r="H334" s="21">
        <v>2261.9</v>
      </c>
    </row>
    <row r="335" spans="1:8" ht="51" outlineLevel="7" x14ac:dyDescent="0.25">
      <c r="A335" s="58" t="s">
        <v>11</v>
      </c>
      <c r="B335" s="57" t="s">
        <v>160</v>
      </c>
      <c r="C335" s="57" t="s">
        <v>632</v>
      </c>
      <c r="D335" s="58"/>
      <c r="E335" s="60" t="s">
        <v>466</v>
      </c>
      <c r="F335" s="21">
        <f>F336</f>
        <v>0</v>
      </c>
      <c r="G335" s="21">
        <f t="shared" ref="G335:H335" si="165">G336</f>
        <v>2261.9</v>
      </c>
      <c r="H335" s="21">
        <f t="shared" si="165"/>
        <v>2261.9</v>
      </c>
    </row>
    <row r="336" spans="1:8" ht="25.5" outlineLevel="7" x14ac:dyDescent="0.25">
      <c r="A336" s="58" t="s">
        <v>11</v>
      </c>
      <c r="B336" s="57" t="s">
        <v>160</v>
      </c>
      <c r="C336" s="57" t="s">
        <v>632</v>
      </c>
      <c r="D336" s="58" t="s">
        <v>111</v>
      </c>
      <c r="E336" s="60" t="s">
        <v>424</v>
      </c>
      <c r="F336" s="21">
        <v>0</v>
      </c>
      <c r="G336" s="21">
        <v>2261.9</v>
      </c>
      <c r="H336" s="21">
        <v>2261.9</v>
      </c>
    </row>
    <row r="337" spans="1:8" ht="25.5" outlineLevel="7" x14ac:dyDescent="0.25">
      <c r="A337" s="58" t="s">
        <v>11</v>
      </c>
      <c r="B337" s="57" t="s">
        <v>160</v>
      </c>
      <c r="C337" s="57" t="s">
        <v>592</v>
      </c>
      <c r="D337" s="58"/>
      <c r="E337" s="60" t="s">
        <v>593</v>
      </c>
      <c r="F337" s="21">
        <f>F340+F338</f>
        <v>4314.5</v>
      </c>
      <c r="G337" s="21">
        <f t="shared" ref="G337:H337" si="166">G340+G338</f>
        <v>0</v>
      </c>
      <c r="H337" s="21">
        <f t="shared" si="166"/>
        <v>0</v>
      </c>
    </row>
    <row r="338" spans="1:8" ht="38.25" outlineLevel="7" x14ac:dyDescent="0.25">
      <c r="A338" s="58" t="s">
        <v>11</v>
      </c>
      <c r="B338" s="57" t="s">
        <v>160</v>
      </c>
      <c r="C338" s="57" t="s">
        <v>771</v>
      </c>
      <c r="D338" s="58"/>
      <c r="E338" s="60" t="s">
        <v>772</v>
      </c>
      <c r="F338" s="21">
        <f>F339</f>
        <v>3451.6</v>
      </c>
      <c r="G338" s="21">
        <f t="shared" ref="G338:H338" si="167">G339</f>
        <v>0</v>
      </c>
      <c r="H338" s="21">
        <f t="shared" si="167"/>
        <v>0</v>
      </c>
    </row>
    <row r="339" spans="1:8" ht="25.5" outlineLevel="7" x14ac:dyDescent="0.25">
      <c r="A339" s="58" t="s">
        <v>11</v>
      </c>
      <c r="B339" s="57" t="s">
        <v>160</v>
      </c>
      <c r="C339" s="57" t="s">
        <v>771</v>
      </c>
      <c r="D339" s="58">
        <v>400</v>
      </c>
      <c r="E339" s="60" t="s">
        <v>424</v>
      </c>
      <c r="F339" s="21">
        <v>3451.6</v>
      </c>
      <c r="G339" s="21">
        <v>0</v>
      </c>
      <c r="H339" s="21">
        <v>0</v>
      </c>
    </row>
    <row r="340" spans="1:8" ht="38.25" outlineLevel="7" x14ac:dyDescent="0.25">
      <c r="A340" s="58" t="s">
        <v>11</v>
      </c>
      <c r="B340" s="57" t="s">
        <v>160</v>
      </c>
      <c r="C340" s="57" t="s">
        <v>594</v>
      </c>
      <c r="D340" s="58"/>
      <c r="E340" s="60" t="s">
        <v>661</v>
      </c>
      <c r="F340" s="21">
        <f>F341</f>
        <v>862.9</v>
      </c>
      <c r="G340" s="21">
        <f t="shared" ref="G340:H340" si="168">G341</f>
        <v>0</v>
      </c>
      <c r="H340" s="21">
        <f t="shared" si="168"/>
        <v>0</v>
      </c>
    </row>
    <row r="341" spans="1:8" ht="25.5" outlineLevel="7" x14ac:dyDescent="0.25">
      <c r="A341" s="58" t="s">
        <v>11</v>
      </c>
      <c r="B341" s="57" t="s">
        <v>160</v>
      </c>
      <c r="C341" s="57" t="s">
        <v>594</v>
      </c>
      <c r="D341" s="58">
        <v>400</v>
      </c>
      <c r="E341" s="60" t="s">
        <v>424</v>
      </c>
      <c r="F341" s="21">
        <v>862.9</v>
      </c>
      <c r="G341" s="21">
        <v>0</v>
      </c>
      <c r="H341" s="21">
        <v>0</v>
      </c>
    </row>
    <row r="342" spans="1:8" ht="38.25" outlineLevel="7" x14ac:dyDescent="0.25">
      <c r="A342" s="58" t="s">
        <v>11</v>
      </c>
      <c r="B342" s="57" t="s">
        <v>160</v>
      </c>
      <c r="C342" s="57" t="s">
        <v>153</v>
      </c>
      <c r="D342" s="58"/>
      <c r="E342" s="60" t="s">
        <v>311</v>
      </c>
      <c r="F342" s="21">
        <f>F343</f>
        <v>3023.9999999999995</v>
      </c>
      <c r="G342" s="21">
        <f t="shared" ref="G342:H342" si="169">G343</f>
        <v>604.80000000000018</v>
      </c>
      <c r="H342" s="21">
        <f t="shared" si="169"/>
        <v>604.79999999999995</v>
      </c>
    </row>
    <row r="343" spans="1:8" ht="25.5" outlineLevel="7" x14ac:dyDescent="0.25">
      <c r="A343" s="58" t="s">
        <v>11</v>
      </c>
      <c r="B343" s="57" t="s">
        <v>160</v>
      </c>
      <c r="C343" s="57" t="s">
        <v>157</v>
      </c>
      <c r="D343" s="58"/>
      <c r="E343" s="60" t="s">
        <v>461</v>
      </c>
      <c r="F343" s="21">
        <f>F344</f>
        <v>3023.9999999999995</v>
      </c>
      <c r="G343" s="21">
        <f t="shared" ref="G343:H343" si="170">G344</f>
        <v>604.80000000000018</v>
      </c>
      <c r="H343" s="21">
        <f t="shared" si="170"/>
        <v>604.79999999999995</v>
      </c>
    </row>
    <row r="344" spans="1:8" ht="25.5" outlineLevel="7" x14ac:dyDescent="0.25">
      <c r="A344" s="58" t="s">
        <v>11</v>
      </c>
      <c r="B344" s="57" t="s">
        <v>160</v>
      </c>
      <c r="C344" s="57" t="s">
        <v>158</v>
      </c>
      <c r="D344" s="58"/>
      <c r="E344" s="60" t="s">
        <v>462</v>
      </c>
      <c r="F344" s="21">
        <f>F345</f>
        <v>3023.9999999999995</v>
      </c>
      <c r="G344" s="21">
        <f t="shared" ref="G344:H344" si="171">G345</f>
        <v>604.80000000000018</v>
      </c>
      <c r="H344" s="21">
        <f t="shared" si="171"/>
        <v>604.79999999999995</v>
      </c>
    </row>
    <row r="345" spans="1:8" ht="38.25" outlineLevel="7" x14ac:dyDescent="0.25">
      <c r="A345" s="58" t="s">
        <v>11</v>
      </c>
      <c r="B345" s="57" t="s">
        <v>160</v>
      </c>
      <c r="C345" s="57" t="s">
        <v>159</v>
      </c>
      <c r="D345" s="58"/>
      <c r="E345" s="60" t="s">
        <v>463</v>
      </c>
      <c r="F345" s="21">
        <f>F346</f>
        <v>3023.9999999999995</v>
      </c>
      <c r="G345" s="21">
        <f>G346</f>
        <v>604.80000000000018</v>
      </c>
      <c r="H345" s="21">
        <f>H346</f>
        <v>604.79999999999995</v>
      </c>
    </row>
    <row r="346" spans="1:8" outlineLevel="7" x14ac:dyDescent="0.25">
      <c r="A346" s="58" t="s">
        <v>11</v>
      </c>
      <c r="B346" s="57" t="s">
        <v>160</v>
      </c>
      <c r="C346" s="57" t="s">
        <v>159</v>
      </c>
      <c r="D346" s="58" t="s">
        <v>21</v>
      </c>
      <c r="E346" s="60" t="s">
        <v>343</v>
      </c>
      <c r="F346" s="21">
        <f>604.8+2063.1+356.1</f>
        <v>3023.9999999999995</v>
      </c>
      <c r="G346" s="21">
        <f>604.8+2161.5-2161.5</f>
        <v>604.80000000000018</v>
      </c>
      <c r="H346" s="21">
        <v>604.79999999999995</v>
      </c>
    </row>
    <row r="347" spans="1:8" outlineLevel="1" x14ac:dyDescent="0.25">
      <c r="A347" s="58" t="s">
        <v>11</v>
      </c>
      <c r="B347" s="57" t="s">
        <v>165</v>
      </c>
      <c r="C347" s="57"/>
      <c r="D347" s="58"/>
      <c r="E347" s="60" t="s">
        <v>282</v>
      </c>
      <c r="F347" s="21">
        <f t="shared" ref="F347:F354" si="172">F348</f>
        <v>2301.6</v>
      </c>
      <c r="G347" s="21">
        <f t="shared" ref="G347:H349" si="173">G348</f>
        <v>2191.6</v>
      </c>
      <c r="H347" s="21">
        <f t="shared" si="173"/>
        <v>2191.6</v>
      </c>
    </row>
    <row r="348" spans="1:8" ht="25.5" outlineLevel="2" x14ac:dyDescent="0.25">
      <c r="A348" s="58" t="s">
        <v>11</v>
      </c>
      <c r="B348" s="57" t="s">
        <v>166</v>
      </c>
      <c r="C348" s="57"/>
      <c r="D348" s="58"/>
      <c r="E348" s="60" t="s">
        <v>314</v>
      </c>
      <c r="F348" s="21">
        <f t="shared" si="172"/>
        <v>2301.6</v>
      </c>
      <c r="G348" s="21">
        <f t="shared" si="173"/>
        <v>2191.6</v>
      </c>
      <c r="H348" s="21">
        <f t="shared" si="173"/>
        <v>2191.6</v>
      </c>
    </row>
    <row r="349" spans="1:8" ht="51" outlineLevel="3" x14ac:dyDescent="0.25">
      <c r="A349" s="58" t="s">
        <v>11</v>
      </c>
      <c r="B349" s="57" t="s">
        <v>166</v>
      </c>
      <c r="C349" s="57" t="s">
        <v>13</v>
      </c>
      <c r="D349" s="58"/>
      <c r="E349" s="60" t="s">
        <v>288</v>
      </c>
      <c r="F349" s="21">
        <f t="shared" si="172"/>
        <v>2301.6</v>
      </c>
      <c r="G349" s="21">
        <f t="shared" si="173"/>
        <v>2191.6</v>
      </c>
      <c r="H349" s="21">
        <f t="shared" si="173"/>
        <v>2191.6</v>
      </c>
    </row>
    <row r="350" spans="1:8" ht="25.5" outlineLevel="4" x14ac:dyDescent="0.25">
      <c r="A350" s="58" t="s">
        <v>11</v>
      </c>
      <c r="B350" s="57" t="s">
        <v>166</v>
      </c>
      <c r="C350" s="57" t="s">
        <v>167</v>
      </c>
      <c r="D350" s="58"/>
      <c r="E350" s="60" t="s">
        <v>467</v>
      </c>
      <c r="F350" s="21">
        <f>F351+F356</f>
        <v>2301.6</v>
      </c>
      <c r="G350" s="21">
        <f t="shared" ref="G350:H350" si="174">G351+G356</f>
        <v>2191.6</v>
      </c>
      <c r="H350" s="21">
        <f t="shared" si="174"/>
        <v>2191.6</v>
      </c>
    </row>
    <row r="351" spans="1:8" outlineLevel="5" x14ac:dyDescent="0.25">
      <c r="A351" s="58" t="s">
        <v>11</v>
      </c>
      <c r="B351" s="57" t="s">
        <v>166</v>
      </c>
      <c r="C351" s="57" t="s">
        <v>168</v>
      </c>
      <c r="D351" s="58"/>
      <c r="E351" s="60" t="s">
        <v>565</v>
      </c>
      <c r="F351" s="21">
        <f>F354+F352</f>
        <v>2191.6</v>
      </c>
      <c r="G351" s="21">
        <f t="shared" ref="G351:H351" si="175">G354+G352</f>
        <v>2191.6</v>
      </c>
      <c r="H351" s="21">
        <f t="shared" si="175"/>
        <v>2191.6</v>
      </c>
    </row>
    <row r="352" spans="1:8" ht="25.5" outlineLevel="5" x14ac:dyDescent="0.25">
      <c r="A352" s="58" t="s">
        <v>11</v>
      </c>
      <c r="B352" s="57" t="s">
        <v>166</v>
      </c>
      <c r="C352" s="57" t="s">
        <v>606</v>
      </c>
      <c r="D352" s="58"/>
      <c r="E352" s="60" t="s">
        <v>607</v>
      </c>
      <c r="F352" s="21">
        <f>F353</f>
        <v>956</v>
      </c>
      <c r="G352" s="21">
        <f t="shared" ref="G352:H352" si="176">G353</f>
        <v>956</v>
      </c>
      <c r="H352" s="21">
        <f t="shared" si="176"/>
        <v>956</v>
      </c>
    </row>
    <row r="353" spans="1:8" ht="25.5" outlineLevel="5" x14ac:dyDescent="0.25">
      <c r="A353" s="58" t="s">
        <v>11</v>
      </c>
      <c r="B353" s="57" t="s">
        <v>166</v>
      </c>
      <c r="C353" s="57" t="s">
        <v>606</v>
      </c>
      <c r="D353" s="58" t="s">
        <v>39</v>
      </c>
      <c r="E353" s="60" t="s">
        <v>358</v>
      </c>
      <c r="F353" s="21">
        <v>956</v>
      </c>
      <c r="G353" s="21">
        <v>956</v>
      </c>
      <c r="H353" s="21">
        <v>956</v>
      </c>
    </row>
    <row r="354" spans="1:8" outlineLevel="6" x14ac:dyDescent="0.25">
      <c r="A354" s="58" t="s">
        <v>11</v>
      </c>
      <c r="B354" s="57" t="s">
        <v>166</v>
      </c>
      <c r="C354" s="57" t="s">
        <v>169</v>
      </c>
      <c r="D354" s="58"/>
      <c r="E354" s="60" t="s">
        <v>468</v>
      </c>
      <c r="F354" s="21">
        <f t="shared" si="172"/>
        <v>1235.5999999999999</v>
      </c>
      <c r="G354" s="21">
        <f t="shared" ref="G354:H354" si="177">G355</f>
        <v>1235.5999999999999</v>
      </c>
      <c r="H354" s="21">
        <f t="shared" si="177"/>
        <v>1235.5999999999999</v>
      </c>
    </row>
    <row r="355" spans="1:8" ht="25.5" outlineLevel="7" x14ac:dyDescent="0.25">
      <c r="A355" s="58" t="s">
        <v>11</v>
      </c>
      <c r="B355" s="57" t="s">
        <v>166</v>
      </c>
      <c r="C355" s="57" t="s">
        <v>169</v>
      </c>
      <c r="D355" s="58" t="s">
        <v>39</v>
      </c>
      <c r="E355" s="60" t="s">
        <v>358</v>
      </c>
      <c r="F355" s="21">
        <v>1235.5999999999999</v>
      </c>
      <c r="G355" s="21">
        <v>1235.5999999999999</v>
      </c>
      <c r="H355" s="21">
        <v>1235.5999999999999</v>
      </c>
    </row>
    <row r="356" spans="1:8" ht="25.5" outlineLevel="7" x14ac:dyDescent="0.25">
      <c r="A356" s="90" t="s">
        <v>11</v>
      </c>
      <c r="B356" s="90" t="s">
        <v>166</v>
      </c>
      <c r="C356" s="92" t="s">
        <v>730</v>
      </c>
      <c r="D356" s="90"/>
      <c r="E356" s="91" t="s">
        <v>731</v>
      </c>
      <c r="F356" s="21">
        <f>F357+F359</f>
        <v>110</v>
      </c>
      <c r="G356" s="21">
        <f t="shared" ref="G356:H356" si="178">G359</f>
        <v>0</v>
      </c>
      <c r="H356" s="21">
        <f t="shared" si="178"/>
        <v>0</v>
      </c>
    </row>
    <row r="357" spans="1:8" ht="38.25" outlineLevel="7" x14ac:dyDescent="0.25">
      <c r="A357" s="90" t="s">
        <v>11</v>
      </c>
      <c r="B357" s="90" t="s">
        <v>166</v>
      </c>
      <c r="C357" s="92" t="s">
        <v>798</v>
      </c>
      <c r="D357" s="90"/>
      <c r="E357" s="91" t="s">
        <v>799</v>
      </c>
      <c r="F357" s="21">
        <f>F358</f>
        <v>85</v>
      </c>
      <c r="G357" s="21">
        <v>0</v>
      </c>
      <c r="H357" s="21">
        <v>0</v>
      </c>
    </row>
    <row r="358" spans="1:8" ht="25.5" outlineLevel="7" x14ac:dyDescent="0.25">
      <c r="A358" s="90" t="s">
        <v>11</v>
      </c>
      <c r="B358" s="90" t="s">
        <v>166</v>
      </c>
      <c r="C358" s="92" t="s">
        <v>798</v>
      </c>
      <c r="D358" s="90">
        <v>600</v>
      </c>
      <c r="E358" s="91" t="s">
        <v>595</v>
      </c>
      <c r="F358" s="21">
        <v>85</v>
      </c>
      <c r="G358" s="21">
        <v>0</v>
      </c>
      <c r="H358" s="21">
        <v>0</v>
      </c>
    </row>
    <row r="359" spans="1:8" ht="38.25" outlineLevel="7" x14ac:dyDescent="0.25">
      <c r="A359" s="90" t="s">
        <v>11</v>
      </c>
      <c r="B359" s="90" t="s">
        <v>166</v>
      </c>
      <c r="C359" s="90" t="s">
        <v>732</v>
      </c>
      <c r="D359" s="90" t="s">
        <v>724</v>
      </c>
      <c r="E359" s="91" t="s">
        <v>733</v>
      </c>
      <c r="F359" s="21">
        <f>F360</f>
        <v>25</v>
      </c>
      <c r="G359" s="21">
        <f t="shared" ref="G359:H359" si="179">G360</f>
        <v>0</v>
      </c>
      <c r="H359" s="21">
        <f t="shared" si="179"/>
        <v>0</v>
      </c>
    </row>
    <row r="360" spans="1:8" ht="25.5" outlineLevel="7" x14ac:dyDescent="0.25">
      <c r="A360" s="90" t="s">
        <v>11</v>
      </c>
      <c r="B360" s="90" t="s">
        <v>166</v>
      </c>
      <c r="C360" s="90" t="s">
        <v>732</v>
      </c>
      <c r="D360" s="90" t="s">
        <v>39</v>
      </c>
      <c r="E360" s="91" t="s">
        <v>358</v>
      </c>
      <c r="F360" s="21">
        <v>25</v>
      </c>
      <c r="G360" s="21">
        <v>0</v>
      </c>
      <c r="H360" s="21">
        <v>0</v>
      </c>
    </row>
    <row r="361" spans="1:8" s="3" customFormat="1" ht="25.5" x14ac:dyDescent="0.25">
      <c r="A361" s="61" t="s">
        <v>170</v>
      </c>
      <c r="B361" s="62"/>
      <c r="C361" s="62"/>
      <c r="D361" s="61"/>
      <c r="E361" s="63" t="s">
        <v>273</v>
      </c>
      <c r="F361" s="64">
        <f>F362+F369+F481+F499</f>
        <v>402313.7</v>
      </c>
      <c r="G361" s="64">
        <f>G362+G369+G481+G499</f>
        <v>330329.19999999995</v>
      </c>
      <c r="H361" s="64">
        <f>H362+H369+H481+H499</f>
        <v>315709.09999999992</v>
      </c>
    </row>
    <row r="362" spans="1:8" outlineLevel="1" x14ac:dyDescent="0.25">
      <c r="A362" s="58" t="s">
        <v>170</v>
      </c>
      <c r="B362" s="57" t="s">
        <v>77</v>
      </c>
      <c r="C362" s="57"/>
      <c r="D362" s="58"/>
      <c r="E362" s="60" t="s">
        <v>278</v>
      </c>
      <c r="F362" s="21">
        <f t="shared" ref="F362:F367" si="180">F363</f>
        <v>40</v>
      </c>
      <c r="G362" s="21">
        <f t="shared" ref="G362:H367" si="181">G363</f>
        <v>40</v>
      </c>
      <c r="H362" s="21">
        <f t="shared" si="181"/>
        <v>40</v>
      </c>
    </row>
    <row r="363" spans="1:8" outlineLevel="2" x14ac:dyDescent="0.25">
      <c r="A363" s="58" t="s">
        <v>170</v>
      </c>
      <c r="B363" s="57" t="s">
        <v>171</v>
      </c>
      <c r="C363" s="57"/>
      <c r="D363" s="58"/>
      <c r="E363" s="60" t="s">
        <v>315</v>
      </c>
      <c r="F363" s="21">
        <f t="shared" si="180"/>
        <v>40</v>
      </c>
      <c r="G363" s="21">
        <f t="shared" si="181"/>
        <v>40</v>
      </c>
      <c r="H363" s="21">
        <f t="shared" si="181"/>
        <v>40</v>
      </c>
    </row>
    <row r="364" spans="1:8" ht="51" outlineLevel="3" x14ac:dyDescent="0.25">
      <c r="A364" s="58" t="s">
        <v>170</v>
      </c>
      <c r="B364" s="57" t="s">
        <v>171</v>
      </c>
      <c r="C364" s="57" t="s">
        <v>161</v>
      </c>
      <c r="D364" s="58"/>
      <c r="E364" s="60" t="s">
        <v>313</v>
      </c>
      <c r="F364" s="21">
        <f t="shared" si="180"/>
        <v>40</v>
      </c>
      <c r="G364" s="21">
        <f t="shared" si="181"/>
        <v>40</v>
      </c>
      <c r="H364" s="21">
        <f t="shared" si="181"/>
        <v>40</v>
      </c>
    </row>
    <row r="365" spans="1:8" ht="25.5" outlineLevel="4" x14ac:dyDescent="0.25">
      <c r="A365" s="58" t="s">
        <v>170</v>
      </c>
      <c r="B365" s="57" t="s">
        <v>171</v>
      </c>
      <c r="C365" s="57" t="s">
        <v>172</v>
      </c>
      <c r="D365" s="58"/>
      <c r="E365" s="60" t="s">
        <v>469</v>
      </c>
      <c r="F365" s="21">
        <f t="shared" si="180"/>
        <v>40</v>
      </c>
      <c r="G365" s="21">
        <f t="shared" si="181"/>
        <v>40</v>
      </c>
      <c r="H365" s="21">
        <f t="shared" si="181"/>
        <v>40</v>
      </c>
    </row>
    <row r="366" spans="1:8" ht="38.25" outlineLevel="5" x14ac:dyDescent="0.25">
      <c r="A366" s="58" t="s">
        <v>170</v>
      </c>
      <c r="B366" s="57" t="s">
        <v>171</v>
      </c>
      <c r="C366" s="57" t="s">
        <v>173</v>
      </c>
      <c r="D366" s="58"/>
      <c r="E366" s="60" t="s">
        <v>470</v>
      </c>
      <c r="F366" s="21">
        <f t="shared" si="180"/>
        <v>40</v>
      </c>
      <c r="G366" s="21">
        <f t="shared" si="181"/>
        <v>40</v>
      </c>
      <c r="H366" s="21">
        <f t="shared" si="181"/>
        <v>40</v>
      </c>
    </row>
    <row r="367" spans="1:8" ht="25.5" outlineLevel="6" x14ac:dyDescent="0.25">
      <c r="A367" s="58" t="s">
        <v>170</v>
      </c>
      <c r="B367" s="57" t="s">
        <v>171</v>
      </c>
      <c r="C367" s="57" t="s">
        <v>174</v>
      </c>
      <c r="D367" s="58"/>
      <c r="E367" s="60" t="s">
        <v>471</v>
      </c>
      <c r="F367" s="21">
        <f t="shared" si="180"/>
        <v>40</v>
      </c>
      <c r="G367" s="21">
        <f t="shared" si="181"/>
        <v>40</v>
      </c>
      <c r="H367" s="21">
        <f t="shared" si="181"/>
        <v>40</v>
      </c>
    </row>
    <row r="368" spans="1:8" ht="25.5" outlineLevel="7" x14ac:dyDescent="0.25">
      <c r="A368" s="58" t="s">
        <v>170</v>
      </c>
      <c r="B368" s="57" t="s">
        <v>171</v>
      </c>
      <c r="C368" s="57" t="s">
        <v>174</v>
      </c>
      <c r="D368" s="58" t="s">
        <v>39</v>
      </c>
      <c r="E368" s="60" t="s">
        <v>358</v>
      </c>
      <c r="F368" s="21">
        <v>40</v>
      </c>
      <c r="G368" s="21">
        <v>40</v>
      </c>
      <c r="H368" s="21">
        <v>40</v>
      </c>
    </row>
    <row r="369" spans="1:8" outlineLevel="1" x14ac:dyDescent="0.25">
      <c r="A369" s="58" t="s">
        <v>170</v>
      </c>
      <c r="B369" s="57" t="s">
        <v>175</v>
      </c>
      <c r="C369" s="57"/>
      <c r="D369" s="58"/>
      <c r="E369" s="60" t="s">
        <v>283</v>
      </c>
      <c r="F369" s="21">
        <f>F370+F386+F433+F443+F453+F470</f>
        <v>393543.2</v>
      </c>
      <c r="G369" s="21">
        <f>G370+G386+G433+G443+G453+G470</f>
        <v>321783.39999999997</v>
      </c>
      <c r="H369" s="21">
        <f>H370+H386+H433+H443+H453+H470</f>
        <v>307163.29999999993</v>
      </c>
    </row>
    <row r="370" spans="1:8" outlineLevel="2" x14ac:dyDescent="0.25">
      <c r="A370" s="58" t="s">
        <v>170</v>
      </c>
      <c r="B370" s="57" t="s">
        <v>176</v>
      </c>
      <c r="C370" s="57"/>
      <c r="D370" s="58"/>
      <c r="E370" s="60" t="s">
        <v>316</v>
      </c>
      <c r="F370" s="21">
        <f>F371</f>
        <v>113313.60000000001</v>
      </c>
      <c r="G370" s="21">
        <f t="shared" ref="G370:H372" si="182">G371</f>
        <v>103232.09999999999</v>
      </c>
      <c r="H370" s="21">
        <f t="shared" si="182"/>
        <v>98437.2</v>
      </c>
    </row>
    <row r="371" spans="1:8" ht="38.25" outlineLevel="3" x14ac:dyDescent="0.25">
      <c r="A371" s="58" t="s">
        <v>170</v>
      </c>
      <c r="B371" s="57" t="s">
        <v>176</v>
      </c>
      <c r="C371" s="57" t="s">
        <v>177</v>
      </c>
      <c r="D371" s="58"/>
      <c r="E371" s="60" t="s">
        <v>317</v>
      </c>
      <c r="F371" s="21">
        <f>F372</f>
        <v>113313.60000000001</v>
      </c>
      <c r="G371" s="21">
        <f t="shared" si="182"/>
        <v>103232.09999999999</v>
      </c>
      <c r="H371" s="21">
        <f t="shared" si="182"/>
        <v>98437.2</v>
      </c>
    </row>
    <row r="372" spans="1:8" ht="25.5" outlineLevel="4" x14ac:dyDescent="0.25">
      <c r="A372" s="58" t="s">
        <v>170</v>
      </c>
      <c r="B372" s="57" t="s">
        <v>176</v>
      </c>
      <c r="C372" s="57" t="s">
        <v>178</v>
      </c>
      <c r="D372" s="58"/>
      <c r="E372" s="60" t="s">
        <v>472</v>
      </c>
      <c r="F372" s="21">
        <f>F373</f>
        <v>113313.60000000001</v>
      </c>
      <c r="G372" s="21">
        <f t="shared" si="182"/>
        <v>103232.09999999999</v>
      </c>
      <c r="H372" s="21">
        <f t="shared" si="182"/>
        <v>98437.2</v>
      </c>
    </row>
    <row r="373" spans="1:8" ht="25.5" outlineLevel="5" x14ac:dyDescent="0.25">
      <c r="A373" s="58" t="s">
        <v>170</v>
      </c>
      <c r="B373" s="57" t="s">
        <v>176</v>
      </c>
      <c r="C373" s="57" t="s">
        <v>179</v>
      </c>
      <c r="D373" s="58"/>
      <c r="E373" s="60" t="s">
        <v>473</v>
      </c>
      <c r="F373" s="21">
        <f>F376+F378+F380+F384+F374+F382</f>
        <v>113313.60000000001</v>
      </c>
      <c r="G373" s="21">
        <f t="shared" ref="G373:H373" si="183">G376+G378+G380+G384+G374+G382</f>
        <v>103232.09999999999</v>
      </c>
      <c r="H373" s="21">
        <f t="shared" si="183"/>
        <v>98437.2</v>
      </c>
    </row>
    <row r="374" spans="1:8" s="78" customFormat="1" ht="38.25" outlineLevel="5" x14ac:dyDescent="0.25">
      <c r="A374" s="58" t="s">
        <v>170</v>
      </c>
      <c r="B374" s="57" t="s">
        <v>176</v>
      </c>
      <c r="C374" s="57" t="s">
        <v>717</v>
      </c>
      <c r="D374" s="58"/>
      <c r="E374" s="60" t="s">
        <v>718</v>
      </c>
      <c r="F374" s="21">
        <f>F375</f>
        <v>1482.1999999999998</v>
      </c>
      <c r="G374" s="21">
        <f t="shared" ref="G374:H374" si="184">G375</f>
        <v>2997.9</v>
      </c>
      <c r="H374" s="21">
        <f t="shared" si="184"/>
        <v>0</v>
      </c>
    </row>
    <row r="375" spans="1:8" s="78" customFormat="1" ht="25.5" outlineLevel="5" x14ac:dyDescent="0.25">
      <c r="A375" s="58" t="s">
        <v>170</v>
      </c>
      <c r="B375" s="57" t="s">
        <v>176</v>
      </c>
      <c r="C375" s="57" t="s">
        <v>717</v>
      </c>
      <c r="D375" s="58">
        <v>600</v>
      </c>
      <c r="E375" s="60" t="s">
        <v>358</v>
      </c>
      <c r="F375" s="21">
        <f>1971.8-489.6</f>
        <v>1482.1999999999998</v>
      </c>
      <c r="G375" s="21">
        <v>2997.9</v>
      </c>
      <c r="H375" s="21">
        <v>0</v>
      </c>
    </row>
    <row r="376" spans="1:8" ht="51" outlineLevel="6" x14ac:dyDescent="0.25">
      <c r="A376" s="58" t="s">
        <v>170</v>
      </c>
      <c r="B376" s="57" t="s">
        <v>176</v>
      </c>
      <c r="C376" s="57" t="s">
        <v>180</v>
      </c>
      <c r="D376" s="58"/>
      <c r="E376" s="60" t="s">
        <v>474</v>
      </c>
      <c r="F376" s="21">
        <f>F377</f>
        <v>54553.2</v>
      </c>
      <c r="G376" s="21">
        <f t="shared" ref="G376:H376" si="185">G377</f>
        <v>49892.5</v>
      </c>
      <c r="H376" s="21">
        <f t="shared" si="185"/>
        <v>49892.5</v>
      </c>
    </row>
    <row r="377" spans="1:8" ht="25.5" outlineLevel="7" x14ac:dyDescent="0.25">
      <c r="A377" s="58" t="s">
        <v>170</v>
      </c>
      <c r="B377" s="57" t="s">
        <v>176</v>
      </c>
      <c r="C377" s="57" t="s">
        <v>180</v>
      </c>
      <c r="D377" s="58" t="s">
        <v>39</v>
      </c>
      <c r="E377" s="60" t="s">
        <v>358</v>
      </c>
      <c r="F377" s="21">
        <f>49892.5+1617.1+3043.6</f>
        <v>54553.2</v>
      </c>
      <c r="G377" s="21">
        <v>49892.5</v>
      </c>
      <c r="H377" s="21">
        <v>49892.5</v>
      </c>
    </row>
    <row r="378" spans="1:8" ht="51" outlineLevel="6" x14ac:dyDescent="0.25">
      <c r="A378" s="58" t="s">
        <v>170</v>
      </c>
      <c r="B378" s="57" t="s">
        <v>176</v>
      </c>
      <c r="C378" s="57" t="s">
        <v>181</v>
      </c>
      <c r="D378" s="58"/>
      <c r="E378" s="60" t="s">
        <v>475</v>
      </c>
      <c r="F378" s="21">
        <f>F379</f>
        <v>55029.9</v>
      </c>
      <c r="G378" s="21">
        <f t="shared" ref="G378:H378" si="186">G379</f>
        <v>47780.2</v>
      </c>
      <c r="H378" s="21">
        <f t="shared" si="186"/>
        <v>47000</v>
      </c>
    </row>
    <row r="379" spans="1:8" ht="25.5" outlineLevel="7" x14ac:dyDescent="0.25">
      <c r="A379" s="58" t="s">
        <v>170</v>
      </c>
      <c r="B379" s="57" t="s">
        <v>176</v>
      </c>
      <c r="C379" s="57" t="s">
        <v>181</v>
      </c>
      <c r="D379" s="58" t="s">
        <v>39</v>
      </c>
      <c r="E379" s="60" t="s">
        <v>358</v>
      </c>
      <c r="F379" s="21">
        <f>51500+742+200-40+1160.4-8.6-17+1603.1-110</f>
        <v>55029.9</v>
      </c>
      <c r="G379" s="21">
        <f>51500-3500-219.8</f>
        <v>47780.2</v>
      </c>
      <c r="H379" s="21">
        <f>51500-4500</f>
        <v>47000</v>
      </c>
    </row>
    <row r="380" spans="1:8" ht="25.5" outlineLevel="6" x14ac:dyDescent="0.25">
      <c r="A380" s="58" t="s">
        <v>170</v>
      </c>
      <c r="B380" s="57" t="s">
        <v>176</v>
      </c>
      <c r="C380" s="57" t="s">
        <v>182</v>
      </c>
      <c r="D380" s="58"/>
      <c r="E380" s="60" t="s">
        <v>476</v>
      </c>
      <c r="F380" s="21">
        <f>F381</f>
        <v>1544.7</v>
      </c>
      <c r="G380" s="21">
        <f t="shared" ref="G380:H380" si="187">G381</f>
        <v>1544.7</v>
      </c>
      <c r="H380" s="21">
        <f t="shared" si="187"/>
        <v>1544.7</v>
      </c>
    </row>
    <row r="381" spans="1:8" ht="25.5" outlineLevel="7" x14ac:dyDescent="0.25">
      <c r="A381" s="58" t="s">
        <v>170</v>
      </c>
      <c r="B381" s="57" t="s">
        <v>176</v>
      </c>
      <c r="C381" s="57" t="s">
        <v>182</v>
      </c>
      <c r="D381" s="58" t="s">
        <v>39</v>
      </c>
      <c r="E381" s="60" t="s">
        <v>358</v>
      </c>
      <c r="F381" s="21">
        <v>1544.7</v>
      </c>
      <c r="G381" s="21">
        <v>1544.7</v>
      </c>
      <c r="H381" s="21">
        <v>1544.7</v>
      </c>
    </row>
    <row r="382" spans="1:8" ht="25.5" outlineLevel="7" x14ac:dyDescent="0.25">
      <c r="A382" s="58" t="s">
        <v>170</v>
      </c>
      <c r="B382" s="57" t="s">
        <v>176</v>
      </c>
      <c r="C382" s="57" t="s">
        <v>796</v>
      </c>
      <c r="D382" s="58"/>
      <c r="E382" s="60" t="s">
        <v>797</v>
      </c>
      <c r="F382" s="21">
        <f>F383</f>
        <v>175.6</v>
      </c>
      <c r="G382" s="21">
        <f t="shared" ref="G382:H382" si="188">G383</f>
        <v>0</v>
      </c>
      <c r="H382" s="21">
        <f t="shared" si="188"/>
        <v>0</v>
      </c>
    </row>
    <row r="383" spans="1:8" ht="25.5" outlineLevel="7" x14ac:dyDescent="0.25">
      <c r="A383" s="58" t="s">
        <v>170</v>
      </c>
      <c r="B383" s="57" t="s">
        <v>176</v>
      </c>
      <c r="C383" s="57" t="s">
        <v>796</v>
      </c>
      <c r="D383" s="58" t="s">
        <v>39</v>
      </c>
      <c r="E383" s="60" t="s">
        <v>358</v>
      </c>
      <c r="F383" s="21">
        <f>40+8.6+17+110</f>
        <v>175.6</v>
      </c>
      <c r="G383" s="21">
        <v>0</v>
      </c>
      <c r="H383" s="21">
        <v>0</v>
      </c>
    </row>
    <row r="384" spans="1:8" ht="38.25" customHeight="1" outlineLevel="6" x14ac:dyDescent="0.25">
      <c r="A384" s="58" t="s">
        <v>170</v>
      </c>
      <c r="B384" s="57" t="s">
        <v>176</v>
      </c>
      <c r="C384" s="57" t="s">
        <v>183</v>
      </c>
      <c r="D384" s="58"/>
      <c r="E384" s="60" t="s">
        <v>477</v>
      </c>
      <c r="F384" s="21">
        <f>F385</f>
        <v>528</v>
      </c>
      <c r="G384" s="21">
        <f t="shared" ref="G384:H384" si="189">G385</f>
        <v>1016.8</v>
      </c>
      <c r="H384" s="21">
        <f t="shared" si="189"/>
        <v>0</v>
      </c>
    </row>
    <row r="385" spans="1:8" ht="25.5" customHeight="1" outlineLevel="7" x14ac:dyDescent="0.25">
      <c r="A385" s="58" t="s">
        <v>170</v>
      </c>
      <c r="B385" s="57" t="s">
        <v>176</v>
      </c>
      <c r="C385" s="57" t="s">
        <v>183</v>
      </c>
      <c r="D385" s="58" t="s">
        <v>39</v>
      </c>
      <c r="E385" s="60" t="s">
        <v>358</v>
      </c>
      <c r="F385" s="21">
        <f>1221.7-200-493.7</f>
        <v>528</v>
      </c>
      <c r="G385" s="21">
        <f>797+219.8</f>
        <v>1016.8</v>
      </c>
      <c r="H385" s="21">
        <v>0</v>
      </c>
    </row>
    <row r="386" spans="1:8" outlineLevel="2" x14ac:dyDescent="0.25">
      <c r="A386" s="58" t="s">
        <v>170</v>
      </c>
      <c r="B386" s="57" t="s">
        <v>184</v>
      </c>
      <c r="C386" s="57"/>
      <c r="D386" s="58"/>
      <c r="E386" s="60" t="s">
        <v>318</v>
      </c>
      <c r="F386" s="21">
        <f>F387+F424</f>
        <v>236902.80000000002</v>
      </c>
      <c r="G386" s="21">
        <f>G387+G424</f>
        <v>182940.79999999996</v>
      </c>
      <c r="H386" s="21">
        <f>H387+H424</f>
        <v>173115.59999999995</v>
      </c>
    </row>
    <row r="387" spans="1:8" ht="38.25" outlineLevel="3" x14ac:dyDescent="0.25">
      <c r="A387" s="58" t="s">
        <v>170</v>
      </c>
      <c r="B387" s="57" t="s">
        <v>184</v>
      </c>
      <c r="C387" s="57" t="s">
        <v>177</v>
      </c>
      <c r="D387" s="58"/>
      <c r="E387" s="60" t="s">
        <v>317</v>
      </c>
      <c r="F387" s="21">
        <f>F388</f>
        <v>236702.80000000002</v>
      </c>
      <c r="G387" s="21">
        <f t="shared" ref="G387:H387" si="190">G388</f>
        <v>182740.79999999996</v>
      </c>
      <c r="H387" s="21">
        <f t="shared" si="190"/>
        <v>172915.59999999995</v>
      </c>
    </row>
    <row r="388" spans="1:8" ht="25.5" outlineLevel="4" x14ac:dyDescent="0.25">
      <c r="A388" s="58" t="s">
        <v>170</v>
      </c>
      <c r="B388" s="57" t="s">
        <v>184</v>
      </c>
      <c r="C388" s="57" t="s">
        <v>185</v>
      </c>
      <c r="D388" s="58"/>
      <c r="E388" s="60" t="s">
        <v>478</v>
      </c>
      <c r="F388" s="21">
        <f>F389+F414+F421</f>
        <v>236702.80000000002</v>
      </c>
      <c r="G388" s="21">
        <f t="shared" ref="G388:H388" si="191">G389+G414+G421</f>
        <v>182740.79999999996</v>
      </c>
      <c r="H388" s="21">
        <f t="shared" si="191"/>
        <v>172915.59999999995</v>
      </c>
    </row>
    <row r="389" spans="1:8" ht="38.25" outlineLevel="5" x14ac:dyDescent="0.25">
      <c r="A389" s="58" t="s">
        <v>170</v>
      </c>
      <c r="B389" s="57" t="s">
        <v>184</v>
      </c>
      <c r="C389" s="57" t="s">
        <v>186</v>
      </c>
      <c r="D389" s="58"/>
      <c r="E389" s="60" t="s">
        <v>479</v>
      </c>
      <c r="F389" s="21">
        <f>F392+F396+F410+F394+F408+F406+F400+F412+F390+F402+F398+F404</f>
        <v>225820.90000000002</v>
      </c>
      <c r="G389" s="21">
        <f t="shared" ref="G389:H389" si="192">G392+G396+G410+G394+G408+G406+G400+G412+G390+G402+G398+G404</f>
        <v>171969.49999999997</v>
      </c>
      <c r="H389" s="21">
        <f t="shared" si="192"/>
        <v>162641.69999999995</v>
      </c>
    </row>
    <row r="390" spans="1:8" s="78" customFormat="1" ht="38.25" outlineLevel="5" x14ac:dyDescent="0.25">
      <c r="A390" s="58" t="s">
        <v>170</v>
      </c>
      <c r="B390" s="57" t="s">
        <v>184</v>
      </c>
      <c r="C390" s="57" t="s">
        <v>719</v>
      </c>
      <c r="D390" s="58"/>
      <c r="E390" s="60" t="s">
        <v>720</v>
      </c>
      <c r="F390" s="21">
        <f>F391</f>
        <v>10540.000000000002</v>
      </c>
      <c r="G390" s="21">
        <f t="shared" ref="G390:H390" si="193">G391</f>
        <v>6505.8</v>
      </c>
      <c r="H390" s="21">
        <f t="shared" si="193"/>
        <v>0</v>
      </c>
    </row>
    <row r="391" spans="1:8" s="78" customFormat="1" ht="25.5" outlineLevel="5" x14ac:dyDescent="0.25">
      <c r="A391" s="58" t="s">
        <v>170</v>
      </c>
      <c r="B391" s="57" t="s">
        <v>184</v>
      </c>
      <c r="C391" s="57" t="s">
        <v>719</v>
      </c>
      <c r="D391" s="58">
        <v>600</v>
      </c>
      <c r="E391" s="60" t="s">
        <v>358</v>
      </c>
      <c r="F391" s="21">
        <f>8236.2+2964.6-746.3+85.5</f>
        <v>10540.000000000002</v>
      </c>
      <c r="G391" s="21">
        <v>6505.8</v>
      </c>
      <c r="H391" s="21">
        <v>0</v>
      </c>
    </row>
    <row r="392" spans="1:8" ht="51" outlineLevel="6" x14ac:dyDescent="0.25">
      <c r="A392" s="58" t="s">
        <v>170</v>
      </c>
      <c r="B392" s="57" t="s">
        <v>184</v>
      </c>
      <c r="C392" s="57" t="s">
        <v>187</v>
      </c>
      <c r="D392" s="58"/>
      <c r="E392" s="60" t="s">
        <v>480</v>
      </c>
      <c r="F392" s="21">
        <f>F393</f>
        <v>129622.9</v>
      </c>
      <c r="G392" s="21">
        <f t="shared" ref="G392:H392" si="194">G393</f>
        <v>107693.7</v>
      </c>
      <c r="H392" s="21">
        <f t="shared" si="194"/>
        <v>107693.7</v>
      </c>
    </row>
    <row r="393" spans="1:8" ht="25.5" outlineLevel="7" x14ac:dyDescent="0.25">
      <c r="A393" s="58" t="s">
        <v>170</v>
      </c>
      <c r="B393" s="57" t="s">
        <v>184</v>
      </c>
      <c r="C393" s="57" t="s">
        <v>187</v>
      </c>
      <c r="D393" s="58" t="s">
        <v>39</v>
      </c>
      <c r="E393" s="60" t="s">
        <v>358</v>
      </c>
      <c r="F393" s="21">
        <f>107693.7+16183.4+3728.3+2017.5</f>
        <v>129622.9</v>
      </c>
      <c r="G393" s="21">
        <v>107693.7</v>
      </c>
      <c r="H393" s="21">
        <v>107693.7</v>
      </c>
    </row>
    <row r="394" spans="1:8" ht="38.25" outlineLevel="7" x14ac:dyDescent="0.25">
      <c r="A394" s="58" t="s">
        <v>170</v>
      </c>
      <c r="B394" s="57" t="s">
        <v>184</v>
      </c>
      <c r="C394" s="57" t="s">
        <v>608</v>
      </c>
      <c r="D394" s="58"/>
      <c r="E394" s="60" t="s">
        <v>609</v>
      </c>
      <c r="F394" s="21">
        <f>F395</f>
        <v>100</v>
      </c>
      <c r="G394" s="21">
        <f t="shared" ref="G394:H394" si="195">G395</f>
        <v>100</v>
      </c>
      <c r="H394" s="21">
        <f t="shared" si="195"/>
        <v>100</v>
      </c>
    </row>
    <row r="395" spans="1:8" ht="25.5" outlineLevel="7" x14ac:dyDescent="0.25">
      <c r="A395" s="58" t="s">
        <v>170</v>
      </c>
      <c r="B395" s="57" t="s">
        <v>184</v>
      </c>
      <c r="C395" s="57" t="s">
        <v>608</v>
      </c>
      <c r="D395" s="58">
        <v>600</v>
      </c>
      <c r="E395" s="60" t="s">
        <v>358</v>
      </c>
      <c r="F395" s="21">
        <v>100</v>
      </c>
      <c r="G395" s="21">
        <v>100</v>
      </c>
      <c r="H395" s="21">
        <v>100</v>
      </c>
    </row>
    <row r="396" spans="1:8" ht="51" outlineLevel="6" x14ac:dyDescent="0.25">
      <c r="A396" s="58" t="s">
        <v>170</v>
      </c>
      <c r="B396" s="57" t="s">
        <v>184</v>
      </c>
      <c r="C396" s="57" t="s">
        <v>188</v>
      </c>
      <c r="D396" s="58"/>
      <c r="E396" s="60" t="s">
        <v>481</v>
      </c>
      <c r="F396" s="21">
        <f>F397</f>
        <v>42401.200000000004</v>
      </c>
      <c r="G396" s="21">
        <f t="shared" ref="G396:H396" si="196">G397</f>
        <v>35188.699999999997</v>
      </c>
      <c r="H396" s="21">
        <f t="shared" si="196"/>
        <v>34188.6</v>
      </c>
    </row>
    <row r="397" spans="1:8" ht="25.5" outlineLevel="7" x14ac:dyDescent="0.25">
      <c r="A397" s="58" t="s">
        <v>170</v>
      </c>
      <c r="B397" s="57" t="s">
        <v>184</v>
      </c>
      <c r="C397" s="57" t="s">
        <v>188</v>
      </c>
      <c r="D397" s="58" t="s">
        <v>39</v>
      </c>
      <c r="E397" s="60" t="s">
        <v>358</v>
      </c>
      <c r="F397" s="21">
        <f>38188.7-68.6-107.5-4.5+753.9+400-1052.6+1052.6+434.3+3016.4+30-175.3-66.2</f>
        <v>42401.200000000004</v>
      </c>
      <c r="G397" s="21">
        <v>35188.699999999997</v>
      </c>
      <c r="H397" s="21">
        <f>34188.7-0.1</f>
        <v>34188.6</v>
      </c>
    </row>
    <row r="398" spans="1:8" ht="38.25" outlineLevel="7" x14ac:dyDescent="0.25">
      <c r="A398" s="58" t="s">
        <v>170</v>
      </c>
      <c r="B398" s="57" t="s">
        <v>184</v>
      </c>
      <c r="C398" s="57" t="s">
        <v>757</v>
      </c>
      <c r="D398" s="58"/>
      <c r="E398" s="60" t="s">
        <v>758</v>
      </c>
      <c r="F398" s="21">
        <f>F399</f>
        <v>980.59999999999991</v>
      </c>
      <c r="G398" s="21">
        <f t="shared" ref="G398:H398" si="197">G399</f>
        <v>0</v>
      </c>
      <c r="H398" s="21">
        <f t="shared" si="197"/>
        <v>0</v>
      </c>
    </row>
    <row r="399" spans="1:8" ht="25.5" outlineLevel="7" x14ac:dyDescent="0.25">
      <c r="A399" s="58" t="s">
        <v>170</v>
      </c>
      <c r="B399" s="57" t="s">
        <v>184</v>
      </c>
      <c r="C399" s="57" t="s">
        <v>757</v>
      </c>
      <c r="D399" s="58" t="s">
        <v>39</v>
      </c>
      <c r="E399" s="60" t="s">
        <v>358</v>
      </c>
      <c r="F399" s="21">
        <f>68.6+107.5-59.9+864.4</f>
        <v>980.59999999999991</v>
      </c>
      <c r="G399" s="21">
        <v>0</v>
      </c>
      <c r="H399" s="21">
        <v>0</v>
      </c>
    </row>
    <row r="400" spans="1:8" ht="63.75" outlineLevel="7" x14ac:dyDescent="0.25">
      <c r="A400" s="58" t="s">
        <v>170</v>
      </c>
      <c r="B400" s="57" t="s">
        <v>184</v>
      </c>
      <c r="C400" s="57" t="s">
        <v>680</v>
      </c>
      <c r="D400" s="58"/>
      <c r="E400" s="60" t="s">
        <v>814</v>
      </c>
      <c r="F400" s="21">
        <f>F401</f>
        <v>1371</v>
      </c>
      <c r="G400" s="21">
        <f t="shared" ref="G400:H400" si="198">G401</f>
        <v>1027.3</v>
      </c>
      <c r="H400" s="21">
        <f t="shared" si="198"/>
        <v>1027.3</v>
      </c>
    </row>
    <row r="401" spans="1:8" ht="25.5" outlineLevel="7" x14ac:dyDescent="0.25">
      <c r="A401" s="58" t="s">
        <v>170</v>
      </c>
      <c r="B401" s="57" t="s">
        <v>184</v>
      </c>
      <c r="C401" s="57" t="s">
        <v>680</v>
      </c>
      <c r="D401" s="58">
        <v>600</v>
      </c>
      <c r="E401" s="60" t="s">
        <v>681</v>
      </c>
      <c r="F401" s="21">
        <f>1027.3+360-16.3</f>
        <v>1371</v>
      </c>
      <c r="G401" s="21">
        <v>1027.3</v>
      </c>
      <c r="H401" s="21">
        <v>1027.3</v>
      </c>
    </row>
    <row r="402" spans="1:8" ht="41.25" customHeight="1" outlineLevel="7" x14ac:dyDescent="0.25">
      <c r="A402" s="58" t="s">
        <v>170</v>
      </c>
      <c r="B402" s="57" t="s">
        <v>184</v>
      </c>
      <c r="C402" s="57" t="s">
        <v>754</v>
      </c>
      <c r="D402" s="58"/>
      <c r="E402" s="60" t="s">
        <v>755</v>
      </c>
      <c r="F402" s="21">
        <f>F403</f>
        <v>59.9</v>
      </c>
      <c r="G402" s="21">
        <f t="shared" ref="G402:H402" si="199">G403</f>
        <v>0</v>
      </c>
      <c r="H402" s="21">
        <f t="shared" si="199"/>
        <v>0</v>
      </c>
    </row>
    <row r="403" spans="1:8" ht="25.5" outlineLevel="7" x14ac:dyDescent="0.25">
      <c r="A403" s="58" t="s">
        <v>170</v>
      </c>
      <c r="B403" s="57" t="s">
        <v>184</v>
      </c>
      <c r="C403" s="57" t="s">
        <v>754</v>
      </c>
      <c r="D403" s="58" t="s">
        <v>39</v>
      </c>
      <c r="E403" s="60" t="s">
        <v>358</v>
      </c>
      <c r="F403" s="21">
        <v>59.9</v>
      </c>
      <c r="G403" s="21">
        <v>0</v>
      </c>
      <c r="H403" s="21">
        <v>0</v>
      </c>
    </row>
    <row r="404" spans="1:8" ht="38.25" outlineLevel="7" x14ac:dyDescent="0.25">
      <c r="A404" s="58" t="s">
        <v>170</v>
      </c>
      <c r="B404" s="57" t="s">
        <v>184</v>
      </c>
      <c r="C404" s="57" t="s">
        <v>776</v>
      </c>
      <c r="D404" s="58"/>
      <c r="E404" s="60" t="s">
        <v>785</v>
      </c>
      <c r="F404" s="21">
        <f>F405</f>
        <v>16440.2</v>
      </c>
      <c r="G404" s="21">
        <f t="shared" ref="G404:H404" si="200">G405</f>
        <v>0</v>
      </c>
      <c r="H404" s="21">
        <f t="shared" si="200"/>
        <v>0</v>
      </c>
    </row>
    <row r="405" spans="1:8" ht="25.5" outlineLevel="7" x14ac:dyDescent="0.25">
      <c r="A405" s="58" t="s">
        <v>170</v>
      </c>
      <c r="B405" s="57" t="s">
        <v>184</v>
      </c>
      <c r="C405" s="57" t="s">
        <v>776</v>
      </c>
      <c r="D405" s="58">
        <v>600</v>
      </c>
      <c r="E405" s="60" t="s">
        <v>358</v>
      </c>
      <c r="F405" s="21">
        <f>12000+3387.6+1052.6</f>
        <v>16440.2</v>
      </c>
      <c r="G405" s="21">
        <v>0</v>
      </c>
      <c r="H405" s="21">
        <v>0</v>
      </c>
    </row>
    <row r="406" spans="1:8" ht="38.25" outlineLevel="7" x14ac:dyDescent="0.25">
      <c r="A406" s="58" t="s">
        <v>170</v>
      </c>
      <c r="B406" s="57" t="s">
        <v>184</v>
      </c>
      <c r="C406" s="57" t="s">
        <v>676</v>
      </c>
      <c r="D406" s="58"/>
      <c r="E406" s="60" t="s">
        <v>675</v>
      </c>
      <c r="F406" s="21">
        <f>F407</f>
        <v>9765</v>
      </c>
      <c r="G406" s="21">
        <f t="shared" ref="G406:H406" si="201">G407</f>
        <v>9765</v>
      </c>
      <c r="H406" s="21">
        <f t="shared" si="201"/>
        <v>9765</v>
      </c>
    </row>
    <row r="407" spans="1:8" ht="25.5" outlineLevel="7" x14ac:dyDescent="0.25">
      <c r="A407" s="58" t="s">
        <v>170</v>
      </c>
      <c r="B407" s="57" t="s">
        <v>184</v>
      </c>
      <c r="C407" s="57" t="s">
        <v>676</v>
      </c>
      <c r="D407" s="58" t="s">
        <v>39</v>
      </c>
      <c r="E407" s="60" t="s">
        <v>358</v>
      </c>
      <c r="F407" s="21">
        <v>9765</v>
      </c>
      <c r="G407" s="21">
        <v>9765</v>
      </c>
      <c r="H407" s="21">
        <v>9765</v>
      </c>
    </row>
    <row r="408" spans="1:8" ht="51" outlineLevel="7" x14ac:dyDescent="0.25">
      <c r="A408" s="58" t="s">
        <v>170</v>
      </c>
      <c r="B408" s="57" t="s">
        <v>184</v>
      </c>
      <c r="C408" s="57" t="s">
        <v>672</v>
      </c>
      <c r="D408" s="58"/>
      <c r="E408" s="60" t="s">
        <v>673</v>
      </c>
      <c r="F408" s="21">
        <f>F409</f>
        <v>9487.6</v>
      </c>
      <c r="G408" s="21">
        <f t="shared" ref="G408:H408" si="202">G409</f>
        <v>9948.1</v>
      </c>
      <c r="H408" s="21">
        <f t="shared" si="202"/>
        <v>9855.8000000000011</v>
      </c>
    </row>
    <row r="409" spans="1:8" ht="25.5" outlineLevel="7" x14ac:dyDescent="0.25">
      <c r="A409" s="58" t="s">
        <v>170</v>
      </c>
      <c r="B409" s="57" t="s">
        <v>184</v>
      </c>
      <c r="C409" s="57" t="s">
        <v>672</v>
      </c>
      <c r="D409" s="58" t="s">
        <v>39</v>
      </c>
      <c r="E409" s="60" t="s">
        <v>358</v>
      </c>
      <c r="F409" s="21">
        <v>9487.6</v>
      </c>
      <c r="G409" s="21">
        <v>9948.1</v>
      </c>
      <c r="H409" s="21">
        <f>9855.7+0.1</f>
        <v>9855.8000000000011</v>
      </c>
    </row>
    <row r="410" spans="1:8" ht="25.5" outlineLevel="6" x14ac:dyDescent="0.25">
      <c r="A410" s="58" t="s">
        <v>170</v>
      </c>
      <c r="B410" s="57" t="s">
        <v>184</v>
      </c>
      <c r="C410" s="57" t="s">
        <v>189</v>
      </c>
      <c r="D410" s="58"/>
      <c r="E410" s="60" t="s">
        <v>483</v>
      </c>
      <c r="F410" s="21">
        <f>F411</f>
        <v>5041.2</v>
      </c>
      <c r="G410" s="21">
        <f t="shared" ref="G410:H410" si="203">G411</f>
        <v>1729.6</v>
      </c>
      <c r="H410" s="21">
        <f t="shared" si="203"/>
        <v>0</v>
      </c>
    </row>
    <row r="411" spans="1:8" ht="25.5" outlineLevel="7" x14ac:dyDescent="0.25">
      <c r="A411" s="58" t="s">
        <v>170</v>
      </c>
      <c r="B411" s="57" t="s">
        <v>184</v>
      </c>
      <c r="C411" s="57" t="s">
        <v>189</v>
      </c>
      <c r="D411" s="58" t="s">
        <v>39</v>
      </c>
      <c r="E411" s="60" t="s">
        <v>358</v>
      </c>
      <c r="F411" s="21">
        <f>5690.2-400+493.7-30+85.5-798.2</f>
        <v>5041.2</v>
      </c>
      <c r="G411" s="21">
        <v>1729.6</v>
      </c>
      <c r="H411" s="21">
        <v>0</v>
      </c>
    </row>
    <row r="412" spans="1:8" ht="38.25" outlineLevel="7" x14ac:dyDescent="0.25">
      <c r="A412" s="58" t="s">
        <v>170</v>
      </c>
      <c r="B412" s="57" t="s">
        <v>184</v>
      </c>
      <c r="C412" s="57" t="s">
        <v>714</v>
      </c>
      <c r="D412" s="58"/>
      <c r="E412" s="60" t="s">
        <v>715</v>
      </c>
      <c r="F412" s="21">
        <f>F413</f>
        <v>11.3</v>
      </c>
      <c r="G412" s="21">
        <f t="shared" ref="G412:H412" si="204">G413</f>
        <v>11.3</v>
      </c>
      <c r="H412" s="21">
        <f t="shared" si="204"/>
        <v>11.3</v>
      </c>
    </row>
    <row r="413" spans="1:8" ht="25.5" outlineLevel="7" x14ac:dyDescent="0.25">
      <c r="A413" s="58" t="s">
        <v>170</v>
      </c>
      <c r="B413" s="57" t="s">
        <v>184</v>
      </c>
      <c r="C413" s="57" t="s">
        <v>714</v>
      </c>
      <c r="D413" s="58" t="s">
        <v>39</v>
      </c>
      <c r="E413" s="60" t="s">
        <v>358</v>
      </c>
      <c r="F413" s="21">
        <v>11.3</v>
      </c>
      <c r="G413" s="21">
        <v>11.3</v>
      </c>
      <c r="H413" s="21">
        <v>11.3</v>
      </c>
    </row>
    <row r="414" spans="1:8" outlineLevel="5" x14ac:dyDescent="0.25">
      <c r="A414" s="58" t="s">
        <v>170</v>
      </c>
      <c r="B414" s="57" t="s">
        <v>184</v>
      </c>
      <c r="C414" s="57" t="s">
        <v>190</v>
      </c>
      <c r="D414" s="58"/>
      <c r="E414" s="60" t="s">
        <v>484</v>
      </c>
      <c r="F414" s="21">
        <f>F417+F419+F415</f>
        <v>10877.4</v>
      </c>
      <c r="G414" s="21">
        <f t="shared" ref="G414:H414" si="205">G417+G419+G415</f>
        <v>10771.3</v>
      </c>
      <c r="H414" s="21">
        <f t="shared" si="205"/>
        <v>10273.9</v>
      </c>
    </row>
    <row r="415" spans="1:8" ht="114.75" outlineLevel="5" x14ac:dyDescent="0.25">
      <c r="A415" s="58" t="s">
        <v>170</v>
      </c>
      <c r="B415" s="57" t="s">
        <v>184</v>
      </c>
      <c r="C415" s="57" t="s">
        <v>610</v>
      </c>
      <c r="D415" s="58"/>
      <c r="E415" s="60" t="s">
        <v>646</v>
      </c>
      <c r="F415" s="21">
        <f>F416</f>
        <v>1871.3</v>
      </c>
      <c r="G415" s="21">
        <f t="shared" ref="G415:H415" si="206">G416</f>
        <v>1871.3</v>
      </c>
      <c r="H415" s="21">
        <f t="shared" si="206"/>
        <v>1871.3</v>
      </c>
    </row>
    <row r="416" spans="1:8" ht="25.5" outlineLevel="5" x14ac:dyDescent="0.25">
      <c r="A416" s="58" t="s">
        <v>170</v>
      </c>
      <c r="B416" s="57" t="s">
        <v>184</v>
      </c>
      <c r="C416" s="57" t="s">
        <v>610</v>
      </c>
      <c r="D416" s="58">
        <v>600</v>
      </c>
      <c r="E416" s="60" t="s">
        <v>358</v>
      </c>
      <c r="F416" s="21">
        <v>1871.3</v>
      </c>
      <c r="G416" s="21">
        <v>1871.3</v>
      </c>
      <c r="H416" s="21">
        <v>1871.3</v>
      </c>
    </row>
    <row r="417" spans="1:8" ht="25.5" outlineLevel="6" x14ac:dyDescent="0.25">
      <c r="A417" s="58" t="s">
        <v>170</v>
      </c>
      <c r="B417" s="57" t="s">
        <v>184</v>
      </c>
      <c r="C417" s="57" t="s">
        <v>191</v>
      </c>
      <c r="D417" s="58"/>
      <c r="E417" s="60" t="s">
        <v>485</v>
      </c>
      <c r="F417" s="21">
        <f>F418</f>
        <v>4206.1000000000004</v>
      </c>
      <c r="G417" s="21">
        <f t="shared" ref="G417:H417" si="207">G418</f>
        <v>4100</v>
      </c>
      <c r="H417" s="21">
        <f t="shared" si="207"/>
        <v>3602.6</v>
      </c>
    </row>
    <row r="418" spans="1:8" ht="25.5" outlineLevel="7" x14ac:dyDescent="0.25">
      <c r="A418" s="58" t="s">
        <v>170</v>
      </c>
      <c r="B418" s="57" t="s">
        <v>184</v>
      </c>
      <c r="C418" s="57" t="s">
        <v>191</v>
      </c>
      <c r="D418" s="58" t="s">
        <v>39</v>
      </c>
      <c r="E418" s="60" t="s">
        <v>358</v>
      </c>
      <c r="F418" s="21">
        <f>4100+89.8+16.3</f>
        <v>4206.1000000000004</v>
      </c>
      <c r="G418" s="21">
        <v>4100</v>
      </c>
      <c r="H418" s="21">
        <f>4100-497.4</f>
        <v>3602.6</v>
      </c>
    </row>
    <row r="419" spans="1:8" ht="25.5" outlineLevel="6" x14ac:dyDescent="0.25">
      <c r="A419" s="58" t="s">
        <v>170</v>
      </c>
      <c r="B419" s="57" t="s">
        <v>184</v>
      </c>
      <c r="C419" s="57" t="s">
        <v>192</v>
      </c>
      <c r="D419" s="58"/>
      <c r="E419" s="60" t="s">
        <v>486</v>
      </c>
      <c r="F419" s="21">
        <f>F420</f>
        <v>4800</v>
      </c>
      <c r="G419" s="21">
        <f t="shared" ref="G419:H419" si="208">G420</f>
        <v>4800</v>
      </c>
      <c r="H419" s="21">
        <f t="shared" si="208"/>
        <v>4800</v>
      </c>
    </row>
    <row r="420" spans="1:8" ht="25.5" outlineLevel="7" x14ac:dyDescent="0.25">
      <c r="A420" s="58" t="s">
        <v>170</v>
      </c>
      <c r="B420" s="57" t="s">
        <v>184</v>
      </c>
      <c r="C420" s="57" t="s">
        <v>192</v>
      </c>
      <c r="D420" s="58" t="s">
        <v>39</v>
      </c>
      <c r="E420" s="60" t="s">
        <v>358</v>
      </c>
      <c r="F420" s="21">
        <v>4800</v>
      </c>
      <c r="G420" s="21">
        <v>4800</v>
      </c>
      <c r="H420" s="21">
        <v>4800</v>
      </c>
    </row>
    <row r="421" spans="1:8" ht="25.5" outlineLevel="7" x14ac:dyDescent="0.25">
      <c r="A421" s="58" t="s">
        <v>170</v>
      </c>
      <c r="B421" s="57" t="s">
        <v>184</v>
      </c>
      <c r="C421" s="57" t="s">
        <v>760</v>
      </c>
      <c r="D421" s="58"/>
      <c r="E421" s="60" t="s">
        <v>761</v>
      </c>
      <c r="F421" s="21">
        <f>F422</f>
        <v>4.5</v>
      </c>
      <c r="G421" s="21">
        <f t="shared" ref="G421:H422" si="209">G422</f>
        <v>0</v>
      </c>
      <c r="H421" s="21">
        <f t="shared" si="209"/>
        <v>0</v>
      </c>
    </row>
    <row r="422" spans="1:8" ht="51" outlineLevel="7" x14ac:dyDescent="0.25">
      <c r="A422" s="58" t="s">
        <v>170</v>
      </c>
      <c r="B422" s="57" t="s">
        <v>184</v>
      </c>
      <c r="C422" s="57" t="s">
        <v>759</v>
      </c>
      <c r="D422" s="58"/>
      <c r="E422" s="60" t="s">
        <v>762</v>
      </c>
      <c r="F422" s="21">
        <f>F423</f>
        <v>4.5</v>
      </c>
      <c r="G422" s="21">
        <f t="shared" si="209"/>
        <v>0</v>
      </c>
      <c r="H422" s="21">
        <f t="shared" si="209"/>
        <v>0</v>
      </c>
    </row>
    <row r="423" spans="1:8" ht="25.5" outlineLevel="7" x14ac:dyDescent="0.25">
      <c r="A423" s="58" t="s">
        <v>170</v>
      </c>
      <c r="B423" s="57" t="s">
        <v>184</v>
      </c>
      <c r="C423" s="57" t="s">
        <v>759</v>
      </c>
      <c r="D423" s="58">
        <v>600</v>
      </c>
      <c r="E423" s="60" t="s">
        <v>358</v>
      </c>
      <c r="F423" s="21">
        <v>4.5</v>
      </c>
      <c r="G423" s="21">
        <v>0</v>
      </c>
      <c r="H423" s="21">
        <v>0</v>
      </c>
    </row>
    <row r="424" spans="1:8" ht="51" outlineLevel="3" x14ac:dyDescent="0.25">
      <c r="A424" s="58" t="s">
        <v>170</v>
      </c>
      <c r="B424" s="57" t="s">
        <v>184</v>
      </c>
      <c r="C424" s="57" t="s">
        <v>45</v>
      </c>
      <c r="D424" s="58"/>
      <c r="E424" s="60" t="s">
        <v>294</v>
      </c>
      <c r="F424" s="21">
        <f>F425+F429</f>
        <v>200</v>
      </c>
      <c r="G424" s="21">
        <f t="shared" ref="G424:H424" si="210">G425+G429</f>
        <v>200</v>
      </c>
      <c r="H424" s="21">
        <f t="shared" si="210"/>
        <v>200</v>
      </c>
    </row>
    <row r="425" spans="1:8" ht="25.5" outlineLevel="4" x14ac:dyDescent="0.25">
      <c r="A425" s="58" t="s">
        <v>170</v>
      </c>
      <c r="B425" s="57" t="s">
        <v>184</v>
      </c>
      <c r="C425" s="57" t="s">
        <v>193</v>
      </c>
      <c r="D425" s="58"/>
      <c r="E425" s="60" t="s">
        <v>487</v>
      </c>
      <c r="F425" s="21">
        <f>F426</f>
        <v>150</v>
      </c>
      <c r="G425" s="21">
        <f t="shared" ref="G425:H427" si="211">G426</f>
        <v>150</v>
      </c>
      <c r="H425" s="21">
        <f t="shared" si="211"/>
        <v>150</v>
      </c>
    </row>
    <row r="426" spans="1:8" ht="51" outlineLevel="5" x14ac:dyDescent="0.25">
      <c r="A426" s="58" t="s">
        <v>170</v>
      </c>
      <c r="B426" s="57" t="s">
        <v>184</v>
      </c>
      <c r="C426" s="57" t="s">
        <v>194</v>
      </c>
      <c r="D426" s="58"/>
      <c r="E426" s="60" t="s">
        <v>488</v>
      </c>
      <c r="F426" s="21">
        <f>F427</f>
        <v>150</v>
      </c>
      <c r="G426" s="21">
        <f t="shared" si="211"/>
        <v>150</v>
      </c>
      <c r="H426" s="21">
        <f t="shared" si="211"/>
        <v>150</v>
      </c>
    </row>
    <row r="427" spans="1:8" ht="25.5" outlineLevel="6" x14ac:dyDescent="0.25">
      <c r="A427" s="58" t="s">
        <v>170</v>
      </c>
      <c r="B427" s="57" t="s">
        <v>184</v>
      </c>
      <c r="C427" s="57" t="s">
        <v>195</v>
      </c>
      <c r="D427" s="58"/>
      <c r="E427" s="60" t="s">
        <v>489</v>
      </c>
      <c r="F427" s="21">
        <f>F428</f>
        <v>150</v>
      </c>
      <c r="G427" s="21">
        <f t="shared" si="211"/>
        <v>150</v>
      </c>
      <c r="H427" s="21">
        <f t="shared" si="211"/>
        <v>150</v>
      </c>
    </row>
    <row r="428" spans="1:8" ht="25.5" outlineLevel="7" x14ac:dyDescent="0.25">
      <c r="A428" s="58" t="s">
        <v>170</v>
      </c>
      <c r="B428" s="57" t="s">
        <v>184</v>
      </c>
      <c r="C428" s="57" t="s">
        <v>195</v>
      </c>
      <c r="D428" s="58" t="s">
        <v>39</v>
      </c>
      <c r="E428" s="60" t="s">
        <v>358</v>
      </c>
      <c r="F428" s="21">
        <v>150</v>
      </c>
      <c r="G428" s="21">
        <v>150</v>
      </c>
      <c r="H428" s="21">
        <v>150</v>
      </c>
    </row>
    <row r="429" spans="1:8" ht="51" outlineLevel="4" x14ac:dyDescent="0.25">
      <c r="A429" s="58" t="s">
        <v>170</v>
      </c>
      <c r="B429" s="57" t="s">
        <v>184</v>
      </c>
      <c r="C429" s="57" t="s">
        <v>196</v>
      </c>
      <c r="D429" s="58"/>
      <c r="E429" s="60" t="s">
        <v>490</v>
      </c>
      <c r="F429" s="21">
        <f>F430</f>
        <v>50</v>
      </c>
      <c r="G429" s="21">
        <f t="shared" ref="G429:H431" si="212">G430</f>
        <v>50</v>
      </c>
      <c r="H429" s="21">
        <f t="shared" si="212"/>
        <v>50</v>
      </c>
    </row>
    <row r="430" spans="1:8" ht="25.5" outlineLevel="5" x14ac:dyDescent="0.25">
      <c r="A430" s="58" t="s">
        <v>170</v>
      </c>
      <c r="B430" s="57" t="s">
        <v>184</v>
      </c>
      <c r="C430" s="57" t="s">
        <v>197</v>
      </c>
      <c r="D430" s="58"/>
      <c r="E430" s="60" t="s">
        <v>491</v>
      </c>
      <c r="F430" s="21">
        <f>F431</f>
        <v>50</v>
      </c>
      <c r="G430" s="21">
        <f>G431</f>
        <v>50</v>
      </c>
      <c r="H430" s="21">
        <f>H431</f>
        <v>50</v>
      </c>
    </row>
    <row r="431" spans="1:8" ht="25.5" outlineLevel="6" x14ac:dyDescent="0.25">
      <c r="A431" s="58" t="s">
        <v>170</v>
      </c>
      <c r="B431" s="57" t="s">
        <v>184</v>
      </c>
      <c r="C431" s="57" t="s">
        <v>198</v>
      </c>
      <c r="D431" s="58"/>
      <c r="E431" s="60" t="s">
        <v>492</v>
      </c>
      <c r="F431" s="21">
        <f>F432</f>
        <v>50</v>
      </c>
      <c r="G431" s="21">
        <f t="shared" si="212"/>
        <v>50</v>
      </c>
      <c r="H431" s="21">
        <f t="shared" si="212"/>
        <v>50</v>
      </c>
    </row>
    <row r="432" spans="1:8" ht="25.5" outlineLevel="7" x14ac:dyDescent="0.25">
      <c r="A432" s="58" t="s">
        <v>170</v>
      </c>
      <c r="B432" s="57" t="s">
        <v>184</v>
      </c>
      <c r="C432" s="57" t="s">
        <v>198</v>
      </c>
      <c r="D432" s="58" t="s">
        <v>39</v>
      </c>
      <c r="E432" s="60" t="s">
        <v>358</v>
      </c>
      <c r="F432" s="21">
        <v>50</v>
      </c>
      <c r="G432" s="21">
        <v>50</v>
      </c>
      <c r="H432" s="21">
        <v>50</v>
      </c>
    </row>
    <row r="433" spans="1:8" outlineLevel="2" x14ac:dyDescent="0.25">
      <c r="A433" s="58" t="s">
        <v>170</v>
      </c>
      <c r="B433" s="57" t="s">
        <v>199</v>
      </c>
      <c r="C433" s="57"/>
      <c r="D433" s="58"/>
      <c r="E433" s="60" t="s">
        <v>319</v>
      </c>
      <c r="F433" s="21">
        <f>F434</f>
        <v>18246.8</v>
      </c>
      <c r="G433" s="21">
        <f t="shared" ref="G433:H435" si="213">G434</f>
        <v>14944.599999999999</v>
      </c>
      <c r="H433" s="21">
        <f t="shared" si="213"/>
        <v>14944.599999999999</v>
      </c>
    </row>
    <row r="434" spans="1:8" ht="38.25" outlineLevel="3" x14ac:dyDescent="0.25">
      <c r="A434" s="58" t="s">
        <v>170</v>
      </c>
      <c r="B434" s="57" t="s">
        <v>199</v>
      </c>
      <c r="C434" s="57" t="s">
        <v>177</v>
      </c>
      <c r="D434" s="58"/>
      <c r="E434" s="60" t="s">
        <v>317</v>
      </c>
      <c r="F434" s="21">
        <f>F435</f>
        <v>18246.8</v>
      </c>
      <c r="G434" s="21">
        <f t="shared" si="213"/>
        <v>14944.599999999999</v>
      </c>
      <c r="H434" s="21">
        <f t="shared" si="213"/>
        <v>14944.599999999999</v>
      </c>
    </row>
    <row r="435" spans="1:8" ht="25.5" outlineLevel="4" x14ac:dyDescent="0.25">
      <c r="A435" s="58" t="s">
        <v>170</v>
      </c>
      <c r="B435" s="57" t="s">
        <v>199</v>
      </c>
      <c r="C435" s="57" t="s">
        <v>200</v>
      </c>
      <c r="D435" s="58"/>
      <c r="E435" s="60" t="s">
        <v>493</v>
      </c>
      <c r="F435" s="21">
        <f>F436</f>
        <v>18246.8</v>
      </c>
      <c r="G435" s="21">
        <f t="shared" si="213"/>
        <v>14944.599999999999</v>
      </c>
      <c r="H435" s="21">
        <f t="shared" si="213"/>
        <v>14944.599999999999</v>
      </c>
    </row>
    <row r="436" spans="1:8" ht="25.5" outlineLevel="5" x14ac:dyDescent="0.25">
      <c r="A436" s="58" t="s">
        <v>170</v>
      </c>
      <c r="B436" s="57" t="s">
        <v>199</v>
      </c>
      <c r="C436" s="57" t="s">
        <v>201</v>
      </c>
      <c r="D436" s="58"/>
      <c r="E436" s="60" t="s">
        <v>494</v>
      </c>
      <c r="F436" s="21">
        <f>F439+F437+F441</f>
        <v>18246.8</v>
      </c>
      <c r="G436" s="21">
        <f t="shared" ref="G436:H436" si="214">G439+G437+G441</f>
        <v>14944.599999999999</v>
      </c>
      <c r="H436" s="21">
        <f t="shared" si="214"/>
        <v>14944.599999999999</v>
      </c>
    </row>
    <row r="437" spans="1:8" ht="51" outlineLevel="5" x14ac:dyDescent="0.25">
      <c r="A437" s="58" t="s">
        <v>170</v>
      </c>
      <c r="B437" s="58" t="s">
        <v>199</v>
      </c>
      <c r="C437" s="57" t="s">
        <v>615</v>
      </c>
      <c r="D437" s="57"/>
      <c r="E437" s="60" t="s">
        <v>616</v>
      </c>
      <c r="F437" s="21">
        <f>F438</f>
        <v>3165.9</v>
      </c>
      <c r="G437" s="21">
        <f>G438</f>
        <v>1925.4</v>
      </c>
      <c r="H437" s="21">
        <f t="shared" ref="H437" si="215">H438</f>
        <v>1925.4</v>
      </c>
    </row>
    <row r="438" spans="1:8" ht="25.5" outlineLevel="5" x14ac:dyDescent="0.25">
      <c r="A438" s="58" t="s">
        <v>170</v>
      </c>
      <c r="B438" s="58" t="s">
        <v>199</v>
      </c>
      <c r="C438" s="57" t="s">
        <v>615</v>
      </c>
      <c r="D438" s="57" t="s">
        <v>39</v>
      </c>
      <c r="E438" s="60" t="s">
        <v>358</v>
      </c>
      <c r="F438" s="21">
        <f>1925.4+284.5+956</f>
        <v>3165.9</v>
      </c>
      <c r="G438" s="21">
        <v>1925.4</v>
      </c>
      <c r="H438" s="21">
        <v>1925.4</v>
      </c>
    </row>
    <row r="439" spans="1:8" ht="38.25" outlineLevel="6" x14ac:dyDescent="0.25">
      <c r="A439" s="58" t="s">
        <v>170</v>
      </c>
      <c r="B439" s="57" t="s">
        <v>199</v>
      </c>
      <c r="C439" s="57" t="s">
        <v>202</v>
      </c>
      <c r="D439" s="58"/>
      <c r="E439" s="60" t="s">
        <v>647</v>
      </c>
      <c r="F439" s="21">
        <f>F440</f>
        <v>15048.300000000001</v>
      </c>
      <c r="G439" s="21">
        <f t="shared" ref="G439:H439" si="216">G440</f>
        <v>12999.699999999999</v>
      </c>
      <c r="H439" s="21">
        <f t="shared" si="216"/>
        <v>12999.699999999999</v>
      </c>
    </row>
    <row r="440" spans="1:8" ht="25.5" outlineLevel="7" x14ac:dyDescent="0.25">
      <c r="A440" s="58" t="s">
        <v>170</v>
      </c>
      <c r="B440" s="57" t="s">
        <v>199</v>
      </c>
      <c r="C440" s="57" t="s">
        <v>202</v>
      </c>
      <c r="D440" s="58" t="s">
        <v>39</v>
      </c>
      <c r="E440" s="60" t="s">
        <v>358</v>
      </c>
      <c r="F440" s="21">
        <f>13700-0.2+504.1+700.4+157.2-2.9-10.3</f>
        <v>15048.300000000001</v>
      </c>
      <c r="G440" s="21">
        <f>13000-0.2-0.1</f>
        <v>12999.699999999999</v>
      </c>
      <c r="H440" s="21">
        <f>13000-0.2-0.1</f>
        <v>12999.699999999999</v>
      </c>
    </row>
    <row r="441" spans="1:8" ht="38.25" outlineLevel="7" x14ac:dyDescent="0.25">
      <c r="A441" s="58" t="s">
        <v>170</v>
      </c>
      <c r="B441" s="57" t="s">
        <v>199</v>
      </c>
      <c r="C441" s="57" t="s">
        <v>626</v>
      </c>
      <c r="D441" s="58"/>
      <c r="E441" s="60" t="s">
        <v>625</v>
      </c>
      <c r="F441" s="21">
        <f>F442</f>
        <v>32.599999999999994</v>
      </c>
      <c r="G441" s="21">
        <f t="shared" ref="G441:H441" si="217">G442</f>
        <v>19.5</v>
      </c>
      <c r="H441" s="21">
        <f t="shared" si="217"/>
        <v>19.5</v>
      </c>
    </row>
    <row r="442" spans="1:8" ht="25.5" outlineLevel="7" x14ac:dyDescent="0.25">
      <c r="A442" s="58" t="s">
        <v>170</v>
      </c>
      <c r="B442" s="57" t="s">
        <v>199</v>
      </c>
      <c r="C442" s="57" t="s">
        <v>626</v>
      </c>
      <c r="D442" s="58" t="s">
        <v>39</v>
      </c>
      <c r="E442" s="60" t="s">
        <v>358</v>
      </c>
      <c r="F442" s="21">
        <f>19.2+0.2+2.9+10.3</f>
        <v>32.599999999999994</v>
      </c>
      <c r="G442" s="21">
        <f>19.2+0.2+0.1</f>
        <v>19.5</v>
      </c>
      <c r="H442" s="21">
        <f>19.2+0.2+0.1</f>
        <v>19.5</v>
      </c>
    </row>
    <row r="443" spans="1:8" ht="25.5" outlineLevel="2" x14ac:dyDescent="0.25">
      <c r="A443" s="58" t="s">
        <v>170</v>
      </c>
      <c r="B443" s="57" t="s">
        <v>203</v>
      </c>
      <c r="C443" s="57"/>
      <c r="D443" s="58"/>
      <c r="E443" s="60" t="s">
        <v>320</v>
      </c>
      <c r="F443" s="21">
        <f>F444</f>
        <v>100</v>
      </c>
      <c r="G443" s="21">
        <f t="shared" ref="G443:H447" si="218">G444</f>
        <v>100</v>
      </c>
      <c r="H443" s="21">
        <f t="shared" si="218"/>
        <v>100</v>
      </c>
    </row>
    <row r="444" spans="1:8" ht="38.25" outlineLevel="3" x14ac:dyDescent="0.25">
      <c r="A444" s="58" t="s">
        <v>170</v>
      </c>
      <c r="B444" s="57" t="s">
        <v>203</v>
      </c>
      <c r="C444" s="57" t="s">
        <v>177</v>
      </c>
      <c r="D444" s="58"/>
      <c r="E444" s="60" t="s">
        <v>317</v>
      </c>
      <c r="F444" s="21">
        <f>F445+F449</f>
        <v>100</v>
      </c>
      <c r="G444" s="21">
        <f t="shared" ref="G444:H444" si="219">G445+G449</f>
        <v>100</v>
      </c>
      <c r="H444" s="21">
        <f t="shared" si="219"/>
        <v>100</v>
      </c>
    </row>
    <row r="445" spans="1:8" ht="25.5" outlineLevel="4" x14ac:dyDescent="0.25">
      <c r="A445" s="58" t="s">
        <v>170</v>
      </c>
      <c r="B445" s="57" t="s">
        <v>203</v>
      </c>
      <c r="C445" s="57" t="s">
        <v>178</v>
      </c>
      <c r="D445" s="58"/>
      <c r="E445" s="60" t="s">
        <v>472</v>
      </c>
      <c r="F445" s="21">
        <f>F446</f>
        <v>24</v>
      </c>
      <c r="G445" s="21">
        <f t="shared" si="218"/>
        <v>50</v>
      </c>
      <c r="H445" s="21">
        <f t="shared" si="218"/>
        <v>50</v>
      </c>
    </row>
    <row r="446" spans="1:8" ht="25.5" outlineLevel="5" x14ac:dyDescent="0.25">
      <c r="A446" s="58" t="s">
        <v>170</v>
      </c>
      <c r="B446" s="57" t="s">
        <v>203</v>
      </c>
      <c r="C446" s="57" t="s">
        <v>204</v>
      </c>
      <c r="D446" s="58"/>
      <c r="E446" s="60" t="s">
        <v>496</v>
      </c>
      <c r="F446" s="21">
        <f>F447</f>
        <v>24</v>
      </c>
      <c r="G446" s="21">
        <f t="shared" si="218"/>
        <v>50</v>
      </c>
      <c r="H446" s="21">
        <f t="shared" si="218"/>
        <v>50</v>
      </c>
    </row>
    <row r="447" spans="1:8" ht="25.5" outlineLevel="6" x14ac:dyDescent="0.25">
      <c r="A447" s="58" t="s">
        <v>170</v>
      </c>
      <c r="B447" s="57" t="s">
        <v>203</v>
      </c>
      <c r="C447" s="57" t="s">
        <v>205</v>
      </c>
      <c r="D447" s="58"/>
      <c r="E447" s="60" t="s">
        <v>497</v>
      </c>
      <c r="F447" s="21">
        <f>F448</f>
        <v>24</v>
      </c>
      <c r="G447" s="21">
        <f t="shared" si="218"/>
        <v>50</v>
      </c>
      <c r="H447" s="21">
        <f t="shared" si="218"/>
        <v>50</v>
      </c>
    </row>
    <row r="448" spans="1:8" ht="25.5" outlineLevel="7" x14ac:dyDescent="0.25">
      <c r="A448" s="58" t="s">
        <v>170</v>
      </c>
      <c r="B448" s="57" t="s">
        <v>203</v>
      </c>
      <c r="C448" s="57" t="s">
        <v>205</v>
      </c>
      <c r="D448" s="58" t="s">
        <v>39</v>
      </c>
      <c r="E448" s="60" t="s">
        <v>358</v>
      </c>
      <c r="F448" s="21">
        <v>24</v>
      </c>
      <c r="G448" s="21">
        <v>50</v>
      </c>
      <c r="H448" s="21">
        <v>50</v>
      </c>
    </row>
    <row r="449" spans="1:8" ht="25.5" outlineLevel="4" x14ac:dyDescent="0.25">
      <c r="A449" s="58" t="s">
        <v>170</v>
      </c>
      <c r="B449" s="57" t="s">
        <v>203</v>
      </c>
      <c r="C449" s="57" t="s">
        <v>185</v>
      </c>
      <c r="D449" s="58"/>
      <c r="E449" s="60" t="s">
        <v>478</v>
      </c>
      <c r="F449" s="21">
        <f>F450</f>
        <v>76</v>
      </c>
      <c r="G449" s="21">
        <f t="shared" ref="G449:H451" si="220">G450</f>
        <v>50</v>
      </c>
      <c r="H449" s="21">
        <f t="shared" si="220"/>
        <v>50</v>
      </c>
    </row>
    <row r="450" spans="1:8" ht="38.25" outlineLevel="5" x14ac:dyDescent="0.25">
      <c r="A450" s="58" t="s">
        <v>170</v>
      </c>
      <c r="B450" s="57" t="s">
        <v>203</v>
      </c>
      <c r="C450" s="57" t="s">
        <v>186</v>
      </c>
      <c r="D450" s="58"/>
      <c r="E450" s="60" t="s">
        <v>479</v>
      </c>
      <c r="F450" s="21">
        <f>F451</f>
        <v>76</v>
      </c>
      <c r="G450" s="21">
        <f t="shared" si="220"/>
        <v>50</v>
      </c>
      <c r="H450" s="21">
        <f t="shared" si="220"/>
        <v>50</v>
      </c>
    </row>
    <row r="451" spans="1:8" outlineLevel="6" x14ac:dyDescent="0.25">
      <c r="A451" s="58" t="s">
        <v>170</v>
      </c>
      <c r="B451" s="57" t="s">
        <v>203</v>
      </c>
      <c r="C451" s="57" t="s">
        <v>206</v>
      </c>
      <c r="D451" s="58"/>
      <c r="E451" s="60" t="s">
        <v>498</v>
      </c>
      <c r="F451" s="21">
        <f>F452</f>
        <v>76</v>
      </c>
      <c r="G451" s="21">
        <f t="shared" si="220"/>
        <v>50</v>
      </c>
      <c r="H451" s="21">
        <f t="shared" si="220"/>
        <v>50</v>
      </c>
    </row>
    <row r="452" spans="1:8" ht="25.5" outlineLevel="7" x14ac:dyDescent="0.25">
      <c r="A452" s="58" t="s">
        <v>170</v>
      </c>
      <c r="B452" s="57" t="s">
        <v>203</v>
      </c>
      <c r="C452" s="57" t="s">
        <v>206</v>
      </c>
      <c r="D452" s="58" t="s">
        <v>39</v>
      </c>
      <c r="E452" s="60" t="s">
        <v>358</v>
      </c>
      <c r="F452" s="21">
        <f>50+50-24</f>
        <v>76</v>
      </c>
      <c r="G452" s="21">
        <v>50</v>
      </c>
      <c r="H452" s="21">
        <v>50</v>
      </c>
    </row>
    <row r="453" spans="1:8" outlineLevel="2" x14ac:dyDescent="0.25">
      <c r="A453" s="58" t="s">
        <v>170</v>
      </c>
      <c r="B453" s="57" t="s">
        <v>207</v>
      </c>
      <c r="C453" s="57"/>
      <c r="D453" s="58"/>
      <c r="E453" s="60" t="s">
        <v>321</v>
      </c>
      <c r="F453" s="21">
        <f>F454</f>
        <v>8807</v>
      </c>
      <c r="G453" s="21">
        <f t="shared" ref="G453:H454" si="221">G454</f>
        <v>4910.5</v>
      </c>
      <c r="H453" s="21">
        <f t="shared" si="221"/>
        <v>4910.5</v>
      </c>
    </row>
    <row r="454" spans="1:8" ht="38.25" outlineLevel="3" x14ac:dyDescent="0.25">
      <c r="A454" s="58" t="s">
        <v>170</v>
      </c>
      <c r="B454" s="57" t="s">
        <v>207</v>
      </c>
      <c r="C454" s="57" t="s">
        <v>177</v>
      </c>
      <c r="D454" s="58"/>
      <c r="E454" s="60" t="s">
        <v>317</v>
      </c>
      <c r="F454" s="21">
        <f>F455</f>
        <v>8807</v>
      </c>
      <c r="G454" s="21">
        <f t="shared" si="221"/>
        <v>4910.5</v>
      </c>
      <c r="H454" s="21">
        <f t="shared" si="221"/>
        <v>4910.5</v>
      </c>
    </row>
    <row r="455" spans="1:8" ht="25.5" outlineLevel="4" x14ac:dyDescent="0.25">
      <c r="A455" s="58" t="s">
        <v>170</v>
      </c>
      <c r="B455" s="57" t="s">
        <v>207</v>
      </c>
      <c r="C455" s="57" t="s">
        <v>208</v>
      </c>
      <c r="D455" s="58"/>
      <c r="E455" s="60" t="s">
        <v>499</v>
      </c>
      <c r="F455" s="21">
        <f>F456+F465</f>
        <v>8807</v>
      </c>
      <c r="G455" s="21">
        <f>G456+G465</f>
        <v>4910.5</v>
      </c>
      <c r="H455" s="21">
        <f>H456+H465</f>
        <v>4910.5</v>
      </c>
    </row>
    <row r="456" spans="1:8" ht="25.5" outlineLevel="5" x14ac:dyDescent="0.25">
      <c r="A456" s="58" t="s">
        <v>170</v>
      </c>
      <c r="B456" s="57" t="s">
        <v>207</v>
      </c>
      <c r="C456" s="57" t="s">
        <v>209</v>
      </c>
      <c r="D456" s="58"/>
      <c r="E456" s="60" t="s">
        <v>500</v>
      </c>
      <c r="F456" s="21">
        <f>F459+F463+F457+F461</f>
        <v>7096.5</v>
      </c>
      <c r="G456" s="21">
        <f t="shared" ref="G456:H456" si="222">G459+G463+G457+G461</f>
        <v>3200</v>
      </c>
      <c r="H456" s="21">
        <f t="shared" si="222"/>
        <v>3200</v>
      </c>
    </row>
    <row r="457" spans="1:8" s="78" customFormat="1" ht="38.25" outlineLevel="5" x14ac:dyDescent="0.25">
      <c r="A457" s="58" t="s">
        <v>170</v>
      </c>
      <c r="B457" s="57" t="s">
        <v>207</v>
      </c>
      <c r="C457" s="57" t="s">
        <v>721</v>
      </c>
      <c r="D457" s="58"/>
      <c r="E457" s="60" t="s">
        <v>722</v>
      </c>
      <c r="F457" s="21">
        <f>F458</f>
        <v>2576.2000000000003</v>
      </c>
      <c r="G457" s="21">
        <f t="shared" ref="G457:H457" si="223">G458</f>
        <v>0</v>
      </c>
      <c r="H457" s="21">
        <f t="shared" si="223"/>
        <v>0</v>
      </c>
    </row>
    <row r="458" spans="1:8" s="78" customFormat="1" ht="25.5" outlineLevel="5" x14ac:dyDescent="0.25">
      <c r="A458" s="58" t="s">
        <v>170</v>
      </c>
      <c r="B458" s="57" t="s">
        <v>207</v>
      </c>
      <c r="C458" s="57" t="s">
        <v>721</v>
      </c>
      <c r="D458" s="58" t="s">
        <v>39</v>
      </c>
      <c r="E458" s="60" t="s">
        <v>358</v>
      </c>
      <c r="F458" s="21">
        <f>2333.3+242.9</f>
        <v>2576.2000000000003</v>
      </c>
      <c r="G458" s="21">
        <v>0</v>
      </c>
      <c r="H458" s="21">
        <v>0</v>
      </c>
    </row>
    <row r="459" spans="1:8" ht="38.25" outlineLevel="6" x14ac:dyDescent="0.25">
      <c r="A459" s="58" t="s">
        <v>170</v>
      </c>
      <c r="B459" s="57" t="s">
        <v>207</v>
      </c>
      <c r="C459" s="57" t="s">
        <v>210</v>
      </c>
      <c r="D459" s="58"/>
      <c r="E459" s="60" t="s">
        <v>501</v>
      </c>
      <c r="F459" s="21">
        <f>F460</f>
        <v>3697.1</v>
      </c>
      <c r="G459" s="21">
        <f t="shared" ref="G459:H459" si="224">G460</f>
        <v>2330.5</v>
      </c>
      <c r="H459" s="21">
        <f t="shared" si="224"/>
        <v>3200</v>
      </c>
    </row>
    <row r="460" spans="1:8" ht="25.5" outlineLevel="7" x14ac:dyDescent="0.25">
      <c r="A460" s="58" t="s">
        <v>170</v>
      </c>
      <c r="B460" s="57" t="s">
        <v>207</v>
      </c>
      <c r="C460" s="57" t="s">
        <v>210</v>
      </c>
      <c r="D460" s="58" t="s">
        <v>39</v>
      </c>
      <c r="E460" s="60" t="s">
        <v>358</v>
      </c>
      <c r="F460" s="21">
        <f>3200+700-150-52.9</f>
        <v>3697.1</v>
      </c>
      <c r="G460" s="21">
        <f>3200-869.5</f>
        <v>2330.5</v>
      </c>
      <c r="H460" s="21">
        <v>3200</v>
      </c>
    </row>
    <row r="461" spans="1:8" ht="38.25" outlineLevel="7" x14ac:dyDescent="0.25">
      <c r="A461" s="58" t="s">
        <v>170</v>
      </c>
      <c r="B461" s="57" t="s">
        <v>207</v>
      </c>
      <c r="C461" s="57" t="s">
        <v>790</v>
      </c>
      <c r="D461" s="58"/>
      <c r="E461" s="60" t="s">
        <v>789</v>
      </c>
      <c r="F461" s="21">
        <f>F462</f>
        <v>202.9</v>
      </c>
      <c r="G461" s="21">
        <f t="shared" ref="G461:H461" si="225">G462</f>
        <v>0</v>
      </c>
      <c r="H461" s="21">
        <f t="shared" si="225"/>
        <v>0</v>
      </c>
    </row>
    <row r="462" spans="1:8" ht="25.5" outlineLevel="7" x14ac:dyDescent="0.25">
      <c r="A462" s="58" t="s">
        <v>170</v>
      </c>
      <c r="B462" s="57" t="s">
        <v>207</v>
      </c>
      <c r="C462" s="57" t="s">
        <v>790</v>
      </c>
      <c r="D462" s="58" t="s">
        <v>39</v>
      </c>
      <c r="E462" s="60" t="s">
        <v>358</v>
      </c>
      <c r="F462" s="21">
        <f>150+52.9</f>
        <v>202.9</v>
      </c>
      <c r="G462" s="21">
        <v>0</v>
      </c>
      <c r="H462" s="21">
        <v>0</v>
      </c>
    </row>
    <row r="463" spans="1:8" ht="38.25" outlineLevel="7" x14ac:dyDescent="0.25">
      <c r="A463" s="58" t="s">
        <v>170</v>
      </c>
      <c r="B463" s="57" t="s">
        <v>207</v>
      </c>
      <c r="C463" s="57" t="s">
        <v>573</v>
      </c>
      <c r="D463" s="57"/>
      <c r="E463" s="60" t="s">
        <v>674</v>
      </c>
      <c r="F463" s="21">
        <f>F464</f>
        <v>620.29999999999995</v>
      </c>
      <c r="G463" s="21">
        <f t="shared" ref="G463:H463" si="226">G464</f>
        <v>869.5</v>
      </c>
      <c r="H463" s="21">
        <f t="shared" si="226"/>
        <v>0</v>
      </c>
    </row>
    <row r="464" spans="1:8" ht="25.5" outlineLevel="7" x14ac:dyDescent="0.25">
      <c r="A464" s="58" t="s">
        <v>170</v>
      </c>
      <c r="B464" s="57" t="s">
        <v>207</v>
      </c>
      <c r="C464" s="57" t="s">
        <v>573</v>
      </c>
      <c r="D464" s="57" t="s">
        <v>39</v>
      </c>
      <c r="E464" s="60" t="s">
        <v>358</v>
      </c>
      <c r="F464" s="21">
        <v>620.29999999999995</v>
      </c>
      <c r="G464" s="21">
        <v>869.5</v>
      </c>
      <c r="H464" s="21">
        <v>0</v>
      </c>
    </row>
    <row r="465" spans="1:8" outlineLevel="7" x14ac:dyDescent="0.25">
      <c r="A465" s="58" t="s">
        <v>170</v>
      </c>
      <c r="B465" s="57" t="s">
        <v>207</v>
      </c>
      <c r="C465" s="57" t="s">
        <v>612</v>
      </c>
      <c r="D465" s="57"/>
      <c r="E465" s="60" t="s">
        <v>613</v>
      </c>
      <c r="F465" s="21">
        <f>F468+F466</f>
        <v>1710.5</v>
      </c>
      <c r="G465" s="21">
        <f t="shared" ref="G465:H465" si="227">G468+G466</f>
        <v>1710.5</v>
      </c>
      <c r="H465" s="21">
        <f t="shared" si="227"/>
        <v>1710.5</v>
      </c>
    </row>
    <row r="466" spans="1:8" ht="25.5" outlineLevel="7" x14ac:dyDescent="0.25">
      <c r="A466" s="58" t="s">
        <v>170</v>
      </c>
      <c r="B466" s="57" t="s">
        <v>207</v>
      </c>
      <c r="C466" s="57" t="s">
        <v>628</v>
      </c>
      <c r="D466" s="57"/>
      <c r="E466" s="60" t="s">
        <v>629</v>
      </c>
      <c r="F466" s="21">
        <f>F467</f>
        <v>177.9</v>
      </c>
      <c r="G466" s="21">
        <f t="shared" ref="G466:H466" si="228">G467</f>
        <v>177.9</v>
      </c>
      <c r="H466" s="21">
        <f t="shared" si="228"/>
        <v>177.9</v>
      </c>
    </row>
    <row r="467" spans="1:8" ht="25.5" outlineLevel="7" x14ac:dyDescent="0.25">
      <c r="A467" s="58" t="s">
        <v>170</v>
      </c>
      <c r="B467" s="57" t="s">
        <v>207</v>
      </c>
      <c r="C467" s="57" t="s">
        <v>628</v>
      </c>
      <c r="D467" s="57" t="s">
        <v>39</v>
      </c>
      <c r="E467" s="60" t="s">
        <v>358</v>
      </c>
      <c r="F467" s="21">
        <v>177.9</v>
      </c>
      <c r="G467" s="21">
        <v>177.9</v>
      </c>
      <c r="H467" s="21">
        <v>177.9</v>
      </c>
    </row>
    <row r="468" spans="1:8" ht="51" outlineLevel="7" x14ac:dyDescent="0.25">
      <c r="A468" s="58" t="s">
        <v>170</v>
      </c>
      <c r="B468" s="57" t="s">
        <v>207</v>
      </c>
      <c r="C468" s="57" t="s">
        <v>611</v>
      </c>
      <c r="D468" s="57"/>
      <c r="E468" s="60" t="s">
        <v>614</v>
      </c>
      <c r="F468" s="21">
        <f>F469</f>
        <v>1532.6</v>
      </c>
      <c r="G468" s="21">
        <f t="shared" ref="G468:H468" si="229">G469</f>
        <v>1532.6</v>
      </c>
      <c r="H468" s="21">
        <f t="shared" si="229"/>
        <v>1532.6</v>
      </c>
    </row>
    <row r="469" spans="1:8" ht="25.5" outlineLevel="7" x14ac:dyDescent="0.25">
      <c r="A469" s="58" t="s">
        <v>170</v>
      </c>
      <c r="B469" s="57" t="s">
        <v>207</v>
      </c>
      <c r="C469" s="57" t="s">
        <v>611</v>
      </c>
      <c r="D469" s="57" t="s">
        <v>39</v>
      </c>
      <c r="E469" s="60" t="s">
        <v>358</v>
      </c>
      <c r="F469" s="21">
        <v>1532.6</v>
      </c>
      <c r="G469" s="21">
        <v>1532.6</v>
      </c>
      <c r="H469" s="21">
        <v>1532.6</v>
      </c>
    </row>
    <row r="470" spans="1:8" outlineLevel="2" x14ac:dyDescent="0.25">
      <c r="A470" s="58" t="s">
        <v>170</v>
      </c>
      <c r="B470" s="57" t="s">
        <v>211</v>
      </c>
      <c r="C470" s="57"/>
      <c r="D470" s="58"/>
      <c r="E470" s="60" t="s">
        <v>322</v>
      </c>
      <c r="F470" s="21">
        <f>F471</f>
        <v>16172.999999999998</v>
      </c>
      <c r="G470" s="21">
        <f t="shared" ref="G470:H472" si="230">G471</f>
        <v>15655.400000000001</v>
      </c>
      <c r="H470" s="21">
        <f t="shared" si="230"/>
        <v>15655.400000000001</v>
      </c>
    </row>
    <row r="471" spans="1:8" ht="38.25" outlineLevel="3" x14ac:dyDescent="0.25">
      <c r="A471" s="58" t="s">
        <v>170</v>
      </c>
      <c r="B471" s="57" t="s">
        <v>211</v>
      </c>
      <c r="C471" s="57" t="s">
        <v>177</v>
      </c>
      <c r="D471" s="58"/>
      <c r="E471" s="60" t="s">
        <v>317</v>
      </c>
      <c r="F471" s="21">
        <f>F472</f>
        <v>16172.999999999998</v>
      </c>
      <c r="G471" s="21">
        <f t="shared" si="230"/>
        <v>15655.400000000001</v>
      </c>
      <c r="H471" s="21">
        <f t="shared" si="230"/>
        <v>15655.400000000001</v>
      </c>
    </row>
    <row r="472" spans="1:8" ht="38.25" outlineLevel="4" x14ac:dyDescent="0.25">
      <c r="A472" s="58" t="s">
        <v>170</v>
      </c>
      <c r="B472" s="57" t="s">
        <v>211</v>
      </c>
      <c r="C472" s="57" t="s">
        <v>212</v>
      </c>
      <c r="D472" s="58"/>
      <c r="E472" s="60" t="s">
        <v>502</v>
      </c>
      <c r="F472" s="21">
        <f>F473</f>
        <v>16172.999999999998</v>
      </c>
      <c r="G472" s="21">
        <f t="shared" si="230"/>
        <v>15655.400000000001</v>
      </c>
      <c r="H472" s="21">
        <f t="shared" si="230"/>
        <v>15655.400000000001</v>
      </c>
    </row>
    <row r="473" spans="1:8" ht="25.5" outlineLevel="5" x14ac:dyDescent="0.25">
      <c r="A473" s="58" t="s">
        <v>170</v>
      </c>
      <c r="B473" s="57" t="s">
        <v>211</v>
      </c>
      <c r="C473" s="57" t="s">
        <v>213</v>
      </c>
      <c r="D473" s="58"/>
      <c r="E473" s="60" t="s">
        <v>503</v>
      </c>
      <c r="F473" s="21">
        <f>F474+F478</f>
        <v>16172.999999999998</v>
      </c>
      <c r="G473" s="21">
        <f t="shared" ref="G473:H473" si="231">G474+G478</f>
        <v>15655.400000000001</v>
      </c>
      <c r="H473" s="21">
        <f t="shared" si="231"/>
        <v>15655.400000000001</v>
      </c>
    </row>
    <row r="474" spans="1:8" ht="25.5" outlineLevel="6" x14ac:dyDescent="0.25">
      <c r="A474" s="58" t="s">
        <v>170</v>
      </c>
      <c r="B474" s="57" t="s">
        <v>211</v>
      </c>
      <c r="C474" s="57" t="s">
        <v>214</v>
      </c>
      <c r="D474" s="58"/>
      <c r="E474" s="60" t="s">
        <v>504</v>
      </c>
      <c r="F474" s="21">
        <f>F475+F476+F477</f>
        <v>11560.899999999998</v>
      </c>
      <c r="G474" s="21">
        <f t="shared" ref="G474:H474" si="232">G475+G476+G477</f>
        <v>11134.2</v>
      </c>
      <c r="H474" s="21">
        <f t="shared" si="232"/>
        <v>11134.2</v>
      </c>
    </row>
    <row r="475" spans="1:8" ht="63.75" outlineLevel="7" x14ac:dyDescent="0.25">
      <c r="A475" s="58" t="s">
        <v>170</v>
      </c>
      <c r="B475" s="57" t="s">
        <v>211</v>
      </c>
      <c r="C475" s="57" t="s">
        <v>214</v>
      </c>
      <c r="D475" s="58" t="s">
        <v>6</v>
      </c>
      <c r="E475" s="60" t="s">
        <v>331</v>
      </c>
      <c r="F475" s="21">
        <f>9465-28.1</f>
        <v>9436.9</v>
      </c>
      <c r="G475" s="21">
        <v>9465</v>
      </c>
      <c r="H475" s="21">
        <v>9465</v>
      </c>
    </row>
    <row r="476" spans="1:8" ht="25.5" outlineLevel="7" x14ac:dyDescent="0.25">
      <c r="A476" s="58" t="s">
        <v>170</v>
      </c>
      <c r="B476" s="57" t="s">
        <v>211</v>
      </c>
      <c r="C476" s="57" t="s">
        <v>214</v>
      </c>
      <c r="D476" s="58" t="s">
        <v>7</v>
      </c>
      <c r="E476" s="60" t="s">
        <v>332</v>
      </c>
      <c r="F476" s="21">
        <f>1663+76.7+350+28.1+0.9</f>
        <v>2118.6999999999998</v>
      </c>
      <c r="G476" s="21">
        <v>1663.1</v>
      </c>
      <c r="H476" s="21">
        <v>1663.1</v>
      </c>
    </row>
    <row r="477" spans="1:8" outlineLevel="7" x14ac:dyDescent="0.25">
      <c r="A477" s="58" t="s">
        <v>170</v>
      </c>
      <c r="B477" s="57" t="s">
        <v>211</v>
      </c>
      <c r="C477" s="57" t="s">
        <v>214</v>
      </c>
      <c r="D477" s="58" t="s">
        <v>8</v>
      </c>
      <c r="E477" s="60" t="s">
        <v>333</v>
      </c>
      <c r="F477" s="21">
        <f>6.2-0.9</f>
        <v>5.3</v>
      </c>
      <c r="G477" s="21">
        <v>6.1</v>
      </c>
      <c r="H477" s="21">
        <v>6.1</v>
      </c>
    </row>
    <row r="478" spans="1:8" ht="38.25" outlineLevel="6" x14ac:dyDescent="0.25">
      <c r="A478" s="58" t="s">
        <v>170</v>
      </c>
      <c r="B478" s="57" t="s">
        <v>211</v>
      </c>
      <c r="C478" s="57" t="s">
        <v>215</v>
      </c>
      <c r="D478" s="58"/>
      <c r="E478" s="60" t="s">
        <v>505</v>
      </c>
      <c r="F478" s="21">
        <f>F479+F480</f>
        <v>4612.1000000000004</v>
      </c>
      <c r="G478" s="21">
        <f t="shared" ref="G478:H478" si="233">G479+G480</f>
        <v>4521.2</v>
      </c>
      <c r="H478" s="21">
        <f t="shared" si="233"/>
        <v>4521.2</v>
      </c>
    </row>
    <row r="479" spans="1:8" ht="63.75" outlineLevel="7" x14ac:dyDescent="0.25">
      <c r="A479" s="58" t="s">
        <v>170</v>
      </c>
      <c r="B479" s="57" t="s">
        <v>211</v>
      </c>
      <c r="C479" s="57" t="s">
        <v>215</v>
      </c>
      <c r="D479" s="58" t="s">
        <v>6</v>
      </c>
      <c r="E479" s="60" t="s">
        <v>331</v>
      </c>
      <c r="F479" s="21">
        <f>4351.7-34.7-36.6+167.6</f>
        <v>4448</v>
      </c>
      <c r="G479" s="21">
        <v>4351.7</v>
      </c>
      <c r="H479" s="21">
        <v>4351.7</v>
      </c>
    </row>
    <row r="480" spans="1:8" ht="25.5" outlineLevel="7" x14ac:dyDescent="0.25">
      <c r="A480" s="58" t="s">
        <v>170</v>
      </c>
      <c r="B480" s="57" t="s">
        <v>211</v>
      </c>
      <c r="C480" s="57" t="s">
        <v>215</v>
      </c>
      <c r="D480" s="58" t="s">
        <v>7</v>
      </c>
      <c r="E480" s="60" t="s">
        <v>332</v>
      </c>
      <c r="F480" s="21">
        <f>169.5-76.7+34.7+36.6</f>
        <v>164.1</v>
      </c>
      <c r="G480" s="21">
        <v>169.5</v>
      </c>
      <c r="H480" s="21">
        <v>169.5</v>
      </c>
    </row>
    <row r="481" spans="1:8" outlineLevel="1" x14ac:dyDescent="0.25">
      <c r="A481" s="58" t="s">
        <v>170</v>
      </c>
      <c r="B481" s="57" t="s">
        <v>142</v>
      </c>
      <c r="C481" s="57"/>
      <c r="D481" s="58"/>
      <c r="E481" s="60" t="s">
        <v>281</v>
      </c>
      <c r="F481" s="21">
        <f>F482+F492</f>
        <v>6362.3</v>
      </c>
      <c r="G481" s="21">
        <f t="shared" ref="G481:H481" si="234">G482+G492</f>
        <v>6348.8</v>
      </c>
      <c r="H481" s="21">
        <f t="shared" si="234"/>
        <v>6348.8</v>
      </c>
    </row>
    <row r="482" spans="1:8" outlineLevel="2" x14ac:dyDescent="0.25">
      <c r="A482" s="58" t="s">
        <v>170</v>
      </c>
      <c r="B482" s="57" t="s">
        <v>146</v>
      </c>
      <c r="C482" s="57"/>
      <c r="D482" s="58"/>
      <c r="E482" s="60" t="s">
        <v>309</v>
      </c>
      <c r="F482" s="21">
        <f>F483</f>
        <v>1381.5</v>
      </c>
      <c r="G482" s="21">
        <f t="shared" ref="G482:H482" si="235">G483</f>
        <v>1368</v>
      </c>
      <c r="H482" s="21">
        <f t="shared" si="235"/>
        <v>1368</v>
      </c>
    </row>
    <row r="483" spans="1:8" ht="38.25" outlineLevel="3" x14ac:dyDescent="0.25">
      <c r="A483" s="58" t="s">
        <v>170</v>
      </c>
      <c r="B483" s="57" t="s">
        <v>146</v>
      </c>
      <c r="C483" s="57" t="s">
        <v>177</v>
      </c>
      <c r="D483" s="58"/>
      <c r="E483" s="60" t="s">
        <v>317</v>
      </c>
      <c r="F483" s="21">
        <f>F484+F489</f>
        <v>1381.5</v>
      </c>
      <c r="G483" s="21">
        <f t="shared" ref="G483:H483" si="236">G484+G489</f>
        <v>1368</v>
      </c>
      <c r="H483" s="21">
        <f t="shared" si="236"/>
        <v>1368</v>
      </c>
    </row>
    <row r="484" spans="1:8" ht="25.5" outlineLevel="4" x14ac:dyDescent="0.25">
      <c r="A484" s="58" t="s">
        <v>170</v>
      </c>
      <c r="B484" s="57" t="s">
        <v>146</v>
      </c>
      <c r="C484" s="57" t="s">
        <v>178</v>
      </c>
      <c r="D484" s="58"/>
      <c r="E484" s="60" t="s">
        <v>472</v>
      </c>
      <c r="F484" s="21">
        <f>F485</f>
        <v>305</v>
      </c>
      <c r="G484" s="21">
        <f t="shared" ref="G484:H486" si="237">G485</f>
        <v>306</v>
      </c>
      <c r="H484" s="21">
        <f t="shared" si="237"/>
        <v>306</v>
      </c>
    </row>
    <row r="485" spans="1:8" ht="25.5" outlineLevel="5" x14ac:dyDescent="0.25">
      <c r="A485" s="58" t="s">
        <v>170</v>
      </c>
      <c r="B485" s="57" t="s">
        <v>146</v>
      </c>
      <c r="C485" s="57" t="s">
        <v>204</v>
      </c>
      <c r="D485" s="58"/>
      <c r="E485" s="60" t="s">
        <v>496</v>
      </c>
      <c r="F485" s="21">
        <f>F486</f>
        <v>305</v>
      </c>
      <c r="G485" s="21">
        <f t="shared" si="237"/>
        <v>306</v>
      </c>
      <c r="H485" s="21">
        <f t="shared" si="237"/>
        <v>306</v>
      </c>
    </row>
    <row r="486" spans="1:8" ht="63.75" outlineLevel="6" x14ac:dyDescent="0.25">
      <c r="A486" s="58" t="s">
        <v>170</v>
      </c>
      <c r="B486" s="57" t="s">
        <v>146</v>
      </c>
      <c r="C486" s="57" t="s">
        <v>216</v>
      </c>
      <c r="D486" s="58"/>
      <c r="E486" s="60" t="s">
        <v>506</v>
      </c>
      <c r="F486" s="21">
        <f>F487</f>
        <v>305</v>
      </c>
      <c r="G486" s="21">
        <f t="shared" si="237"/>
        <v>306</v>
      </c>
      <c r="H486" s="21">
        <f t="shared" si="237"/>
        <v>306</v>
      </c>
    </row>
    <row r="487" spans="1:8" outlineLevel="7" x14ac:dyDescent="0.25">
      <c r="A487" s="58" t="s">
        <v>170</v>
      </c>
      <c r="B487" s="57" t="s">
        <v>146</v>
      </c>
      <c r="C487" s="57" t="s">
        <v>216</v>
      </c>
      <c r="D487" s="58" t="s">
        <v>21</v>
      </c>
      <c r="E487" s="60" t="s">
        <v>343</v>
      </c>
      <c r="F487" s="21">
        <f>306-1</f>
        <v>305</v>
      </c>
      <c r="G487" s="21">
        <v>306</v>
      </c>
      <c r="H487" s="21">
        <v>306</v>
      </c>
    </row>
    <row r="488" spans="1:8" ht="25.5" outlineLevel="4" x14ac:dyDescent="0.25">
      <c r="A488" s="58" t="s">
        <v>170</v>
      </c>
      <c r="B488" s="57" t="s">
        <v>146</v>
      </c>
      <c r="C488" s="57" t="s">
        <v>185</v>
      </c>
      <c r="D488" s="58"/>
      <c r="E488" s="60" t="s">
        <v>478</v>
      </c>
      <c r="F488" s="21">
        <f>F489</f>
        <v>1076.5</v>
      </c>
      <c r="G488" s="21">
        <f t="shared" ref="G488:H490" si="238">G489</f>
        <v>1062</v>
      </c>
      <c r="H488" s="21">
        <f t="shared" si="238"/>
        <v>1062</v>
      </c>
    </row>
    <row r="489" spans="1:8" ht="38.25" outlineLevel="5" x14ac:dyDescent="0.25">
      <c r="A489" s="58" t="s">
        <v>170</v>
      </c>
      <c r="B489" s="57" t="s">
        <v>146</v>
      </c>
      <c r="C489" s="57" t="s">
        <v>186</v>
      </c>
      <c r="D489" s="58"/>
      <c r="E489" s="60" t="s">
        <v>479</v>
      </c>
      <c r="F489" s="21">
        <f>F490</f>
        <v>1076.5</v>
      </c>
      <c r="G489" s="21">
        <f t="shared" si="238"/>
        <v>1062</v>
      </c>
      <c r="H489" s="21">
        <f t="shared" si="238"/>
        <v>1062</v>
      </c>
    </row>
    <row r="490" spans="1:8" ht="63.75" outlineLevel="6" x14ac:dyDescent="0.25">
      <c r="A490" s="58" t="s">
        <v>170</v>
      </c>
      <c r="B490" s="57" t="s">
        <v>146</v>
      </c>
      <c r="C490" s="57" t="s">
        <v>217</v>
      </c>
      <c r="D490" s="58"/>
      <c r="E490" s="60" t="s">
        <v>506</v>
      </c>
      <c r="F490" s="21">
        <f>F491</f>
        <v>1076.5</v>
      </c>
      <c r="G490" s="21">
        <f t="shared" si="238"/>
        <v>1062</v>
      </c>
      <c r="H490" s="21">
        <f t="shared" si="238"/>
        <v>1062</v>
      </c>
    </row>
    <row r="491" spans="1:8" outlineLevel="7" x14ac:dyDescent="0.25">
      <c r="A491" s="58" t="s">
        <v>170</v>
      </c>
      <c r="B491" s="57" t="s">
        <v>146</v>
      </c>
      <c r="C491" s="57" t="s">
        <v>217</v>
      </c>
      <c r="D491" s="58" t="s">
        <v>21</v>
      </c>
      <c r="E491" s="60" t="s">
        <v>343</v>
      </c>
      <c r="F491" s="21">
        <f>1062+13.5+1</f>
        <v>1076.5</v>
      </c>
      <c r="G491" s="21">
        <v>1062</v>
      </c>
      <c r="H491" s="21">
        <v>1062</v>
      </c>
    </row>
    <row r="492" spans="1:8" outlineLevel="2" x14ac:dyDescent="0.25">
      <c r="A492" s="58" t="s">
        <v>170</v>
      </c>
      <c r="B492" s="57" t="s">
        <v>160</v>
      </c>
      <c r="C492" s="57"/>
      <c r="D492" s="58"/>
      <c r="E492" s="60" t="s">
        <v>312</v>
      </c>
      <c r="F492" s="21">
        <f>F493</f>
        <v>4980.8</v>
      </c>
      <c r="G492" s="21">
        <f t="shared" ref="G492:H495" si="239">G493</f>
        <v>4980.8</v>
      </c>
      <c r="H492" s="21">
        <f t="shared" si="239"/>
        <v>4980.8</v>
      </c>
    </row>
    <row r="493" spans="1:8" ht="38.25" outlineLevel="3" x14ac:dyDescent="0.25">
      <c r="A493" s="58" t="s">
        <v>170</v>
      </c>
      <c r="B493" s="57" t="s">
        <v>160</v>
      </c>
      <c r="C493" s="57" t="s">
        <v>177</v>
      </c>
      <c r="D493" s="58"/>
      <c r="E493" s="60" t="s">
        <v>317</v>
      </c>
      <c r="F493" s="21">
        <f>F494</f>
        <v>4980.8</v>
      </c>
      <c r="G493" s="21">
        <f t="shared" si="239"/>
        <v>4980.8</v>
      </c>
      <c r="H493" s="21">
        <f t="shared" si="239"/>
        <v>4980.8</v>
      </c>
    </row>
    <row r="494" spans="1:8" ht="25.5" outlineLevel="4" x14ac:dyDescent="0.25">
      <c r="A494" s="58" t="s">
        <v>170</v>
      </c>
      <c r="B494" s="57" t="s">
        <v>160</v>
      </c>
      <c r="C494" s="57" t="s">
        <v>178</v>
      </c>
      <c r="D494" s="58"/>
      <c r="E494" s="60" t="s">
        <v>472</v>
      </c>
      <c r="F494" s="21">
        <f>F495</f>
        <v>4980.8</v>
      </c>
      <c r="G494" s="21">
        <f t="shared" si="239"/>
        <v>4980.8</v>
      </c>
      <c r="H494" s="21">
        <f t="shared" si="239"/>
        <v>4980.8</v>
      </c>
    </row>
    <row r="495" spans="1:8" ht="25.5" outlineLevel="5" x14ac:dyDescent="0.25">
      <c r="A495" s="58" t="s">
        <v>170</v>
      </c>
      <c r="B495" s="57" t="s">
        <v>160</v>
      </c>
      <c r="C495" s="57" t="s">
        <v>179</v>
      </c>
      <c r="D495" s="58"/>
      <c r="E495" s="60" t="s">
        <v>473</v>
      </c>
      <c r="F495" s="21">
        <f>F496</f>
        <v>4980.8</v>
      </c>
      <c r="G495" s="21">
        <f t="shared" si="239"/>
        <v>4980.8</v>
      </c>
      <c r="H495" s="21">
        <f t="shared" si="239"/>
        <v>4980.8</v>
      </c>
    </row>
    <row r="496" spans="1:8" ht="51" outlineLevel="6" x14ac:dyDescent="0.25">
      <c r="A496" s="58" t="s">
        <v>170</v>
      </c>
      <c r="B496" s="57" t="s">
        <v>160</v>
      </c>
      <c r="C496" s="57" t="s">
        <v>218</v>
      </c>
      <c r="D496" s="58"/>
      <c r="E496" s="60" t="s">
        <v>507</v>
      </c>
      <c r="F496" s="21">
        <f>F497+F498</f>
        <v>4980.8</v>
      </c>
      <c r="G496" s="21">
        <f t="shared" ref="G496:H496" si="240">G497+G498</f>
        <v>4980.8</v>
      </c>
      <c r="H496" s="21">
        <f t="shared" si="240"/>
        <v>4980.8</v>
      </c>
    </row>
    <row r="497" spans="1:8" ht="25.5" outlineLevel="7" x14ac:dyDescent="0.25">
      <c r="A497" s="58" t="s">
        <v>170</v>
      </c>
      <c r="B497" s="57" t="s">
        <v>160</v>
      </c>
      <c r="C497" s="57" t="s">
        <v>218</v>
      </c>
      <c r="D497" s="58" t="s">
        <v>7</v>
      </c>
      <c r="E497" s="60" t="s">
        <v>332</v>
      </c>
      <c r="F497" s="21">
        <v>124.5</v>
      </c>
      <c r="G497" s="21">
        <v>124.5</v>
      </c>
      <c r="H497" s="21">
        <v>124.5</v>
      </c>
    </row>
    <row r="498" spans="1:8" outlineLevel="7" x14ac:dyDescent="0.25">
      <c r="A498" s="58" t="s">
        <v>170</v>
      </c>
      <c r="B498" s="57" t="s">
        <v>160</v>
      </c>
      <c r="C498" s="57" t="s">
        <v>218</v>
      </c>
      <c r="D498" s="58" t="s">
        <v>21</v>
      </c>
      <c r="E498" s="60" t="s">
        <v>343</v>
      </c>
      <c r="F498" s="21">
        <v>4856.3</v>
      </c>
      <c r="G498" s="21">
        <v>4856.3</v>
      </c>
      <c r="H498" s="21">
        <v>4856.3</v>
      </c>
    </row>
    <row r="499" spans="1:8" outlineLevel="1" x14ac:dyDescent="0.25">
      <c r="A499" s="58" t="s">
        <v>170</v>
      </c>
      <c r="B499" s="57" t="s">
        <v>219</v>
      </c>
      <c r="C499" s="57"/>
      <c r="D499" s="58"/>
      <c r="E499" s="60" t="s">
        <v>284</v>
      </c>
      <c r="F499" s="21">
        <f t="shared" ref="F499:H504" si="241">F500</f>
        <v>2368.2000000000003</v>
      </c>
      <c r="G499" s="21">
        <f t="shared" si="241"/>
        <v>2157</v>
      </c>
      <c r="H499" s="21">
        <f t="shared" si="241"/>
        <v>2157</v>
      </c>
    </row>
    <row r="500" spans="1:8" outlineLevel="2" x14ac:dyDescent="0.25">
      <c r="A500" s="58" t="s">
        <v>170</v>
      </c>
      <c r="B500" s="57" t="s">
        <v>220</v>
      </c>
      <c r="C500" s="57"/>
      <c r="D500" s="58"/>
      <c r="E500" s="60" t="s">
        <v>323</v>
      </c>
      <c r="F500" s="21">
        <f t="shared" si="241"/>
        <v>2368.2000000000003</v>
      </c>
      <c r="G500" s="21">
        <f t="shared" si="241"/>
        <v>2157</v>
      </c>
      <c r="H500" s="21">
        <f t="shared" si="241"/>
        <v>2157</v>
      </c>
    </row>
    <row r="501" spans="1:8" ht="38.25" outlineLevel="3" x14ac:dyDescent="0.25">
      <c r="A501" s="58" t="s">
        <v>170</v>
      </c>
      <c r="B501" s="57" t="s">
        <v>220</v>
      </c>
      <c r="C501" s="57" t="s">
        <v>177</v>
      </c>
      <c r="D501" s="58"/>
      <c r="E501" s="60" t="s">
        <v>317</v>
      </c>
      <c r="F501" s="21">
        <f t="shared" si="241"/>
        <v>2368.2000000000003</v>
      </c>
      <c r="G501" s="21">
        <f t="shared" si="241"/>
        <v>2157</v>
      </c>
      <c r="H501" s="21">
        <f t="shared" si="241"/>
        <v>2157</v>
      </c>
    </row>
    <row r="502" spans="1:8" ht="25.5" outlineLevel="4" x14ac:dyDescent="0.25">
      <c r="A502" s="58" t="s">
        <v>170</v>
      </c>
      <c r="B502" s="57" t="s">
        <v>220</v>
      </c>
      <c r="C502" s="57" t="s">
        <v>200</v>
      </c>
      <c r="D502" s="58"/>
      <c r="E502" s="60" t="s">
        <v>493</v>
      </c>
      <c r="F502" s="21">
        <f>F503+F506</f>
        <v>2368.2000000000003</v>
      </c>
      <c r="G502" s="21">
        <f t="shared" ref="G502:H502" si="242">G503+G506</f>
        <v>2157</v>
      </c>
      <c r="H502" s="21">
        <f t="shared" si="242"/>
        <v>2157</v>
      </c>
    </row>
    <row r="503" spans="1:8" ht="25.5" outlineLevel="5" x14ac:dyDescent="0.25">
      <c r="A503" s="58" t="s">
        <v>170</v>
      </c>
      <c r="B503" s="57" t="s">
        <v>220</v>
      </c>
      <c r="C503" s="57" t="s">
        <v>201</v>
      </c>
      <c r="D503" s="58"/>
      <c r="E503" s="60" t="s">
        <v>494</v>
      </c>
      <c r="F503" s="21">
        <f t="shared" si="241"/>
        <v>2145.9</v>
      </c>
      <c r="G503" s="21">
        <f t="shared" si="241"/>
        <v>2124</v>
      </c>
      <c r="H503" s="21">
        <f t="shared" si="241"/>
        <v>2157</v>
      </c>
    </row>
    <row r="504" spans="1:8" ht="51" outlineLevel="6" x14ac:dyDescent="0.25">
      <c r="A504" s="58" t="s">
        <v>170</v>
      </c>
      <c r="B504" s="57" t="s">
        <v>220</v>
      </c>
      <c r="C504" s="57" t="s">
        <v>221</v>
      </c>
      <c r="D504" s="58"/>
      <c r="E504" s="60" t="s">
        <v>508</v>
      </c>
      <c r="F504" s="21">
        <f t="shared" si="241"/>
        <v>2145.9</v>
      </c>
      <c r="G504" s="21">
        <f t="shared" si="241"/>
        <v>2124</v>
      </c>
      <c r="H504" s="21">
        <f t="shared" si="241"/>
        <v>2157</v>
      </c>
    </row>
    <row r="505" spans="1:8" ht="25.5" outlineLevel="7" x14ac:dyDescent="0.25">
      <c r="A505" s="58" t="s">
        <v>170</v>
      </c>
      <c r="B505" s="57" t="s">
        <v>220</v>
      </c>
      <c r="C505" s="57" t="s">
        <v>221</v>
      </c>
      <c r="D505" s="58" t="s">
        <v>39</v>
      </c>
      <c r="E505" s="60" t="s">
        <v>358</v>
      </c>
      <c r="F505" s="21">
        <f>2157-11.1</f>
        <v>2145.9</v>
      </c>
      <c r="G505" s="21">
        <f>2157-33</f>
        <v>2124</v>
      </c>
      <c r="H505" s="21">
        <v>2157</v>
      </c>
    </row>
    <row r="506" spans="1:8" ht="25.5" outlineLevel="7" x14ac:dyDescent="0.25">
      <c r="A506" s="58" t="s">
        <v>170</v>
      </c>
      <c r="B506" s="57" t="s">
        <v>220</v>
      </c>
      <c r="C506" s="57" t="s">
        <v>659</v>
      </c>
      <c r="D506" s="58"/>
      <c r="E506" s="60" t="s">
        <v>640</v>
      </c>
      <c r="F506" s="21">
        <f>F509+F507</f>
        <v>222.3</v>
      </c>
      <c r="G506" s="21">
        <f t="shared" ref="G506:H506" si="243">G509+G507</f>
        <v>33</v>
      </c>
      <c r="H506" s="21">
        <f t="shared" si="243"/>
        <v>0</v>
      </c>
    </row>
    <row r="507" spans="1:8" ht="76.5" outlineLevel="7" x14ac:dyDescent="0.25">
      <c r="A507" s="58" t="s">
        <v>170</v>
      </c>
      <c r="B507" s="57" t="s">
        <v>220</v>
      </c>
      <c r="C507" s="57" t="s">
        <v>793</v>
      </c>
      <c r="D507" s="58"/>
      <c r="E507" s="60" t="s">
        <v>794</v>
      </c>
      <c r="F507" s="21">
        <f>F508</f>
        <v>200</v>
      </c>
      <c r="G507" s="21">
        <f t="shared" ref="G507:H507" si="244">G508</f>
        <v>0</v>
      </c>
      <c r="H507" s="21">
        <f t="shared" si="244"/>
        <v>0</v>
      </c>
    </row>
    <row r="508" spans="1:8" ht="25.5" outlineLevel="7" x14ac:dyDescent="0.25">
      <c r="A508" s="58" t="s">
        <v>170</v>
      </c>
      <c r="B508" s="57" t="s">
        <v>220</v>
      </c>
      <c r="C508" s="57" t="s">
        <v>793</v>
      </c>
      <c r="D508" s="58" t="s">
        <v>39</v>
      </c>
      <c r="E508" s="60" t="s">
        <v>358</v>
      </c>
      <c r="F508" s="21">
        <v>200</v>
      </c>
      <c r="G508" s="21">
        <v>0</v>
      </c>
      <c r="H508" s="21">
        <v>0</v>
      </c>
    </row>
    <row r="509" spans="1:8" ht="76.5" outlineLevel="7" x14ac:dyDescent="0.25">
      <c r="A509" s="58" t="s">
        <v>170</v>
      </c>
      <c r="B509" s="57" t="s">
        <v>220</v>
      </c>
      <c r="C509" s="57" t="s">
        <v>658</v>
      </c>
      <c r="D509" s="58"/>
      <c r="E509" s="60" t="s">
        <v>641</v>
      </c>
      <c r="F509" s="21">
        <f>F510</f>
        <v>22.299999999999997</v>
      </c>
      <c r="G509" s="21">
        <f t="shared" ref="G509:H509" si="245">G510</f>
        <v>33</v>
      </c>
      <c r="H509" s="21">
        <f t="shared" si="245"/>
        <v>0</v>
      </c>
    </row>
    <row r="510" spans="1:8" ht="25.5" outlineLevel="7" x14ac:dyDescent="0.25">
      <c r="A510" s="58" t="s">
        <v>170</v>
      </c>
      <c r="B510" s="57" t="s">
        <v>220</v>
      </c>
      <c r="C510" s="57" t="s">
        <v>658</v>
      </c>
      <c r="D510" s="58" t="s">
        <v>39</v>
      </c>
      <c r="E510" s="60" t="s">
        <v>358</v>
      </c>
      <c r="F510" s="21">
        <f>11.2+11.1</f>
        <v>22.299999999999997</v>
      </c>
      <c r="G510" s="21">
        <v>33</v>
      </c>
      <c r="H510" s="21">
        <v>0</v>
      </c>
    </row>
    <row r="511" spans="1:8" s="3" customFormat="1" ht="25.5" x14ac:dyDescent="0.25">
      <c r="A511" s="61" t="s">
        <v>222</v>
      </c>
      <c r="B511" s="62"/>
      <c r="C511" s="62"/>
      <c r="D511" s="61"/>
      <c r="E511" s="63" t="s">
        <v>274</v>
      </c>
      <c r="F511" s="64">
        <f>F512+F530+F572+F619</f>
        <v>58438.3</v>
      </c>
      <c r="G511" s="64">
        <f>G512+G530+G572+G619</f>
        <v>53372.4</v>
      </c>
      <c r="H511" s="64">
        <f>H512+H530+H572+H619</f>
        <v>47770.900000000009</v>
      </c>
    </row>
    <row r="512" spans="1:8" outlineLevel="1" x14ac:dyDescent="0.25">
      <c r="A512" s="58" t="s">
        <v>222</v>
      </c>
      <c r="B512" s="57" t="s">
        <v>77</v>
      </c>
      <c r="C512" s="57"/>
      <c r="D512" s="58"/>
      <c r="E512" s="60" t="s">
        <v>278</v>
      </c>
      <c r="F512" s="21">
        <f>F513+F520</f>
        <v>231</v>
      </c>
      <c r="G512" s="21">
        <f t="shared" ref="G512:H512" si="246">G513+G520</f>
        <v>231</v>
      </c>
      <c r="H512" s="21">
        <f t="shared" si="246"/>
        <v>231</v>
      </c>
    </row>
    <row r="513" spans="1:8" outlineLevel="2" x14ac:dyDescent="0.25">
      <c r="A513" s="58" t="s">
        <v>222</v>
      </c>
      <c r="B513" s="57" t="s">
        <v>171</v>
      </c>
      <c r="C513" s="57"/>
      <c r="D513" s="58"/>
      <c r="E513" s="60" t="s">
        <v>315</v>
      </c>
      <c r="F513" s="21">
        <f>F514</f>
        <v>50</v>
      </c>
      <c r="G513" s="21">
        <f t="shared" ref="G513:H517" si="247">G514</f>
        <v>50</v>
      </c>
      <c r="H513" s="21">
        <f t="shared" si="247"/>
        <v>50</v>
      </c>
    </row>
    <row r="514" spans="1:8" ht="51" outlineLevel="3" x14ac:dyDescent="0.25">
      <c r="A514" s="58" t="s">
        <v>222</v>
      </c>
      <c r="B514" s="57" t="s">
        <v>171</v>
      </c>
      <c r="C514" s="57" t="s">
        <v>161</v>
      </c>
      <c r="D514" s="58"/>
      <c r="E514" s="60" t="s">
        <v>313</v>
      </c>
      <c r="F514" s="21">
        <f>F515</f>
        <v>50</v>
      </c>
      <c r="G514" s="21">
        <f t="shared" si="247"/>
        <v>50</v>
      </c>
      <c r="H514" s="21">
        <f t="shared" si="247"/>
        <v>50</v>
      </c>
    </row>
    <row r="515" spans="1:8" ht="25.5" outlineLevel="4" x14ac:dyDescent="0.25">
      <c r="A515" s="58" t="s">
        <v>222</v>
      </c>
      <c r="B515" s="57" t="s">
        <v>171</v>
      </c>
      <c r="C515" s="57" t="s">
        <v>172</v>
      </c>
      <c r="D515" s="58"/>
      <c r="E515" s="60" t="s">
        <v>469</v>
      </c>
      <c r="F515" s="21">
        <f>F516</f>
        <v>50</v>
      </c>
      <c r="G515" s="21">
        <f t="shared" si="247"/>
        <v>50</v>
      </c>
      <c r="H515" s="21">
        <f t="shared" si="247"/>
        <v>50</v>
      </c>
    </row>
    <row r="516" spans="1:8" ht="38.25" outlineLevel="5" x14ac:dyDescent="0.25">
      <c r="A516" s="58" t="s">
        <v>222</v>
      </c>
      <c r="B516" s="57" t="s">
        <v>171</v>
      </c>
      <c r="C516" s="57" t="s">
        <v>223</v>
      </c>
      <c r="D516" s="58"/>
      <c r="E516" s="60" t="s">
        <v>509</v>
      </c>
      <c r="F516" s="21">
        <f>F517</f>
        <v>50</v>
      </c>
      <c r="G516" s="21">
        <f t="shared" si="247"/>
        <v>50</v>
      </c>
      <c r="H516" s="21">
        <f t="shared" si="247"/>
        <v>50</v>
      </c>
    </row>
    <row r="517" spans="1:8" ht="25.5" outlineLevel="6" x14ac:dyDescent="0.25">
      <c r="A517" s="58" t="s">
        <v>222</v>
      </c>
      <c r="B517" s="57" t="s">
        <v>171</v>
      </c>
      <c r="C517" s="57" t="s">
        <v>224</v>
      </c>
      <c r="D517" s="58"/>
      <c r="E517" s="60" t="s">
        <v>510</v>
      </c>
      <c r="F517" s="21">
        <f>F518</f>
        <v>50</v>
      </c>
      <c r="G517" s="21">
        <f t="shared" si="247"/>
        <v>50</v>
      </c>
      <c r="H517" s="21">
        <f t="shared" si="247"/>
        <v>50</v>
      </c>
    </row>
    <row r="518" spans="1:8" ht="63.75" outlineLevel="7" x14ac:dyDescent="0.25">
      <c r="A518" s="58" t="s">
        <v>222</v>
      </c>
      <c r="B518" s="57" t="s">
        <v>171</v>
      </c>
      <c r="C518" s="57" t="s">
        <v>224</v>
      </c>
      <c r="D518" s="58">
        <v>100</v>
      </c>
      <c r="E518" s="60" t="s">
        <v>331</v>
      </c>
      <c r="F518" s="21">
        <v>50</v>
      </c>
      <c r="G518" s="21">
        <v>50</v>
      </c>
      <c r="H518" s="21">
        <v>50</v>
      </c>
    </row>
    <row r="519" spans="1:8" outlineLevel="2" x14ac:dyDescent="0.25">
      <c r="A519" s="58" t="s">
        <v>222</v>
      </c>
      <c r="B519" s="57" t="s">
        <v>100</v>
      </c>
      <c r="C519" s="57"/>
      <c r="D519" s="58"/>
      <c r="E519" s="60" t="s">
        <v>300</v>
      </c>
      <c r="F519" s="21">
        <f>F520</f>
        <v>181</v>
      </c>
      <c r="G519" s="21">
        <f t="shared" ref="G519:H520" si="248">G520</f>
        <v>181</v>
      </c>
      <c r="H519" s="21">
        <f t="shared" si="248"/>
        <v>181</v>
      </c>
    </row>
    <row r="520" spans="1:8" ht="38.25" outlineLevel="3" x14ac:dyDescent="0.25">
      <c r="A520" s="58" t="s">
        <v>222</v>
      </c>
      <c r="B520" s="57" t="s">
        <v>100</v>
      </c>
      <c r="C520" s="57" t="s">
        <v>225</v>
      </c>
      <c r="D520" s="58"/>
      <c r="E520" s="60" t="s">
        <v>324</v>
      </c>
      <c r="F520" s="21">
        <f>F521</f>
        <v>181</v>
      </c>
      <c r="G520" s="21">
        <f t="shared" si="248"/>
        <v>181</v>
      </c>
      <c r="H520" s="21">
        <f t="shared" si="248"/>
        <v>181</v>
      </c>
    </row>
    <row r="521" spans="1:8" outlineLevel="4" x14ac:dyDescent="0.25">
      <c r="A521" s="58" t="s">
        <v>222</v>
      </c>
      <c r="B521" s="57" t="s">
        <v>100</v>
      </c>
      <c r="C521" s="57" t="s">
        <v>226</v>
      </c>
      <c r="D521" s="58"/>
      <c r="E521" s="60" t="s">
        <v>511</v>
      </c>
      <c r="F521" s="21">
        <f>F522+F527</f>
        <v>181</v>
      </c>
      <c r="G521" s="21">
        <f t="shared" ref="G521:H521" si="249">G522+G527</f>
        <v>181</v>
      </c>
      <c r="H521" s="21">
        <f t="shared" si="249"/>
        <v>181</v>
      </c>
    </row>
    <row r="522" spans="1:8" ht="51" outlineLevel="5" x14ac:dyDescent="0.25">
      <c r="A522" s="58" t="s">
        <v>222</v>
      </c>
      <c r="B522" s="57" t="s">
        <v>100</v>
      </c>
      <c r="C522" s="57" t="s">
        <v>227</v>
      </c>
      <c r="D522" s="58"/>
      <c r="E522" s="60" t="s">
        <v>737</v>
      </c>
      <c r="F522" s="21">
        <f>F523+F525</f>
        <v>166</v>
      </c>
      <c r="G522" s="21">
        <f>G523+G525</f>
        <v>171</v>
      </c>
      <c r="H522" s="21">
        <f>H523+H525</f>
        <v>171</v>
      </c>
    </row>
    <row r="523" spans="1:8" ht="38.25" outlineLevel="6" x14ac:dyDescent="0.25">
      <c r="A523" s="58" t="s">
        <v>222</v>
      </c>
      <c r="B523" s="57" t="s">
        <v>100</v>
      </c>
      <c r="C523" s="57" t="s">
        <v>228</v>
      </c>
      <c r="D523" s="58"/>
      <c r="E523" s="60" t="s">
        <v>513</v>
      </c>
      <c r="F523" s="21">
        <f>F524</f>
        <v>77</v>
      </c>
      <c r="G523" s="21">
        <f t="shared" ref="G523:H523" si="250">G524</f>
        <v>77</v>
      </c>
      <c r="H523" s="21">
        <f t="shared" si="250"/>
        <v>77</v>
      </c>
    </row>
    <row r="524" spans="1:8" ht="25.5" outlineLevel="7" x14ac:dyDescent="0.25">
      <c r="A524" s="58" t="s">
        <v>222</v>
      </c>
      <c r="B524" s="57" t="s">
        <v>100</v>
      </c>
      <c r="C524" s="57" t="s">
        <v>228</v>
      </c>
      <c r="D524" s="58" t="s">
        <v>7</v>
      </c>
      <c r="E524" s="60" t="s">
        <v>332</v>
      </c>
      <c r="F524" s="21">
        <v>77</v>
      </c>
      <c r="G524" s="21">
        <v>77</v>
      </c>
      <c r="H524" s="21">
        <v>77</v>
      </c>
    </row>
    <row r="525" spans="1:8" outlineLevel="6" x14ac:dyDescent="0.25">
      <c r="A525" s="58" t="s">
        <v>222</v>
      </c>
      <c r="B525" s="57" t="s">
        <v>100</v>
      </c>
      <c r="C525" s="57" t="s">
        <v>229</v>
      </c>
      <c r="D525" s="58"/>
      <c r="E525" s="60" t="s">
        <v>514</v>
      </c>
      <c r="F525" s="21">
        <f>F526</f>
        <v>89</v>
      </c>
      <c r="G525" s="21">
        <f t="shared" ref="G525:H525" si="251">G526</f>
        <v>94</v>
      </c>
      <c r="H525" s="21">
        <f t="shared" si="251"/>
        <v>94</v>
      </c>
    </row>
    <row r="526" spans="1:8" ht="25.5" outlineLevel="7" x14ac:dyDescent="0.25">
      <c r="A526" s="58" t="s">
        <v>222</v>
      </c>
      <c r="B526" s="57" t="s">
        <v>100</v>
      </c>
      <c r="C526" s="57" t="s">
        <v>229</v>
      </c>
      <c r="D526" s="58" t="s">
        <v>7</v>
      </c>
      <c r="E526" s="60" t="s">
        <v>332</v>
      </c>
      <c r="F526" s="21">
        <v>89</v>
      </c>
      <c r="G526" s="21">
        <v>94</v>
      </c>
      <c r="H526" s="21">
        <v>94</v>
      </c>
    </row>
    <row r="527" spans="1:8" ht="38.25" outlineLevel="7" x14ac:dyDescent="0.25">
      <c r="A527" s="58" t="s">
        <v>222</v>
      </c>
      <c r="B527" s="57" t="s">
        <v>100</v>
      </c>
      <c r="C527" s="57" t="s">
        <v>710</v>
      </c>
      <c r="D527" s="58"/>
      <c r="E527" s="60" t="s">
        <v>711</v>
      </c>
      <c r="F527" s="21">
        <f>F528</f>
        <v>15</v>
      </c>
      <c r="G527" s="21">
        <f t="shared" ref="G527:H527" si="252">G528</f>
        <v>10</v>
      </c>
      <c r="H527" s="21">
        <f t="shared" si="252"/>
        <v>10</v>
      </c>
    </row>
    <row r="528" spans="1:8" ht="38.25" outlineLevel="7" x14ac:dyDescent="0.25">
      <c r="A528" s="58" t="s">
        <v>222</v>
      </c>
      <c r="B528" s="57" t="s">
        <v>100</v>
      </c>
      <c r="C528" s="57" t="s">
        <v>712</v>
      </c>
      <c r="D528" s="58"/>
      <c r="E528" s="60" t="s">
        <v>713</v>
      </c>
      <c r="F528" s="21">
        <f>F529</f>
        <v>15</v>
      </c>
      <c r="G528" s="21">
        <f t="shared" ref="G528:H528" si="253">G529</f>
        <v>10</v>
      </c>
      <c r="H528" s="21">
        <f t="shared" si="253"/>
        <v>10</v>
      </c>
    </row>
    <row r="529" spans="1:8" ht="25.5" outlineLevel="7" x14ac:dyDescent="0.25">
      <c r="A529" s="58" t="s">
        <v>222</v>
      </c>
      <c r="B529" s="57" t="s">
        <v>100</v>
      </c>
      <c r="C529" s="57" t="s">
        <v>712</v>
      </c>
      <c r="D529" s="58" t="s">
        <v>7</v>
      </c>
      <c r="E529" s="60" t="s">
        <v>332</v>
      </c>
      <c r="F529" s="21">
        <v>15</v>
      </c>
      <c r="G529" s="21">
        <v>10</v>
      </c>
      <c r="H529" s="21">
        <v>10</v>
      </c>
    </row>
    <row r="530" spans="1:8" outlineLevel="1" x14ac:dyDescent="0.25">
      <c r="A530" s="58" t="s">
        <v>222</v>
      </c>
      <c r="B530" s="57" t="s">
        <v>175</v>
      </c>
      <c r="C530" s="57"/>
      <c r="D530" s="58"/>
      <c r="E530" s="60" t="s">
        <v>283</v>
      </c>
      <c r="F530" s="21">
        <f>F531+F546</f>
        <v>7113.0999999999985</v>
      </c>
      <c r="G530" s="21">
        <f>G531+G546</f>
        <v>6223.7</v>
      </c>
      <c r="H530" s="21">
        <f>H531+H546</f>
        <v>5233.7</v>
      </c>
    </row>
    <row r="531" spans="1:8" outlineLevel="2" x14ac:dyDescent="0.25">
      <c r="A531" s="58" t="s">
        <v>222</v>
      </c>
      <c r="B531" s="57" t="s">
        <v>199</v>
      </c>
      <c r="C531" s="57"/>
      <c r="D531" s="58"/>
      <c r="E531" s="60" t="s">
        <v>319</v>
      </c>
      <c r="F531" s="21">
        <f>F532</f>
        <v>6955.0999999999985</v>
      </c>
      <c r="G531" s="21">
        <f t="shared" ref="G531:H537" si="254">G532</f>
        <v>6065.7</v>
      </c>
      <c r="H531" s="21">
        <f t="shared" si="254"/>
        <v>5075.7</v>
      </c>
    </row>
    <row r="532" spans="1:8" ht="38.25" outlineLevel="3" x14ac:dyDescent="0.25">
      <c r="A532" s="58" t="s">
        <v>222</v>
      </c>
      <c r="B532" s="57" t="s">
        <v>199</v>
      </c>
      <c r="C532" s="57" t="s">
        <v>231</v>
      </c>
      <c r="D532" s="58"/>
      <c r="E532" s="60" t="s">
        <v>325</v>
      </c>
      <c r="F532" s="21">
        <f>F533</f>
        <v>6955.0999999999985</v>
      </c>
      <c r="G532" s="21">
        <f t="shared" si="254"/>
        <v>6065.7</v>
      </c>
      <c r="H532" s="21">
        <f t="shared" si="254"/>
        <v>5075.7</v>
      </c>
    </row>
    <row r="533" spans="1:8" ht="38.25" outlineLevel="4" x14ac:dyDescent="0.25">
      <c r="A533" s="58" t="s">
        <v>222</v>
      </c>
      <c r="B533" s="57" t="s">
        <v>199</v>
      </c>
      <c r="C533" s="57" t="s">
        <v>232</v>
      </c>
      <c r="D533" s="58"/>
      <c r="E533" s="60" t="s">
        <v>516</v>
      </c>
      <c r="F533" s="21">
        <f>F534+F543</f>
        <v>6955.0999999999985</v>
      </c>
      <c r="G533" s="21">
        <f t="shared" ref="G533:H533" si="255">G534+G543</f>
        <v>6065.7</v>
      </c>
      <c r="H533" s="21">
        <f t="shared" si="255"/>
        <v>5075.7</v>
      </c>
    </row>
    <row r="534" spans="1:8" ht="25.5" outlineLevel="5" x14ac:dyDescent="0.25">
      <c r="A534" s="58" t="s">
        <v>222</v>
      </c>
      <c r="B534" s="57" t="s">
        <v>199</v>
      </c>
      <c r="C534" s="57" t="s">
        <v>233</v>
      </c>
      <c r="D534" s="58"/>
      <c r="E534" s="60" t="s">
        <v>517</v>
      </c>
      <c r="F534" s="21">
        <f>F537+F535+F541+F539</f>
        <v>6655.0999999999985</v>
      </c>
      <c r="G534" s="21">
        <f t="shared" ref="G534:H534" si="256">G537+G535+G541+G539</f>
        <v>6065.7</v>
      </c>
      <c r="H534" s="21">
        <f t="shared" si="256"/>
        <v>5075.7</v>
      </c>
    </row>
    <row r="535" spans="1:8" ht="51" outlineLevel="5" x14ac:dyDescent="0.25">
      <c r="A535" s="58" t="s">
        <v>222</v>
      </c>
      <c r="B535" s="58" t="s">
        <v>199</v>
      </c>
      <c r="C535" s="57" t="s">
        <v>617</v>
      </c>
      <c r="D535" s="57"/>
      <c r="E535" s="60" t="s">
        <v>618</v>
      </c>
      <c r="F535" s="21">
        <f>F536</f>
        <v>886.69999999999993</v>
      </c>
      <c r="G535" s="21">
        <f t="shared" ref="G535:H535" si="257">G536</f>
        <v>690.6</v>
      </c>
      <c r="H535" s="21">
        <f t="shared" si="257"/>
        <v>690.6</v>
      </c>
    </row>
    <row r="536" spans="1:8" ht="25.5" outlineLevel="5" x14ac:dyDescent="0.25">
      <c r="A536" s="58" t="s">
        <v>222</v>
      </c>
      <c r="B536" s="58" t="s">
        <v>199</v>
      </c>
      <c r="C536" s="57" t="s">
        <v>617</v>
      </c>
      <c r="D536" s="57" t="s">
        <v>39</v>
      </c>
      <c r="E536" s="60" t="s">
        <v>358</v>
      </c>
      <c r="F536" s="21">
        <f>690.6+104.8+91.3</f>
        <v>886.69999999999993</v>
      </c>
      <c r="G536" s="21">
        <v>690.6</v>
      </c>
      <c r="H536" s="21">
        <v>690.6</v>
      </c>
    </row>
    <row r="537" spans="1:8" ht="51" outlineLevel="6" x14ac:dyDescent="0.25">
      <c r="A537" s="58" t="s">
        <v>222</v>
      </c>
      <c r="B537" s="57" t="s">
        <v>199</v>
      </c>
      <c r="C537" s="57" t="s">
        <v>234</v>
      </c>
      <c r="D537" s="58"/>
      <c r="E537" s="60" t="s">
        <v>518</v>
      </c>
      <c r="F537" s="21">
        <f>F538</f>
        <v>5760.0999999999985</v>
      </c>
      <c r="G537" s="21">
        <f t="shared" si="254"/>
        <v>5353.0999999999995</v>
      </c>
      <c r="H537" s="21">
        <f t="shared" si="254"/>
        <v>4353.0999999999995</v>
      </c>
    </row>
    <row r="538" spans="1:8" ht="25.5" outlineLevel="7" x14ac:dyDescent="0.25">
      <c r="A538" s="58" t="s">
        <v>222</v>
      </c>
      <c r="B538" s="57" t="s">
        <v>199</v>
      </c>
      <c r="C538" s="57" t="s">
        <v>234</v>
      </c>
      <c r="D538" s="58" t="s">
        <v>39</v>
      </c>
      <c r="E538" s="60" t="s">
        <v>358</v>
      </c>
      <c r="F538" s="21">
        <f>5353.4-0.3+370.9+37.4-1.1-0.2</f>
        <v>5760.0999999999985</v>
      </c>
      <c r="G538" s="21">
        <f t="shared" ref="G538" si="258">5353.4-0.3</f>
        <v>5353.0999999999995</v>
      </c>
      <c r="H538" s="21">
        <f>4353.4-0.3</f>
        <v>4353.0999999999995</v>
      </c>
    </row>
    <row r="539" spans="1:8" ht="38.25" outlineLevel="7" x14ac:dyDescent="0.25">
      <c r="A539" s="58" t="s">
        <v>222</v>
      </c>
      <c r="B539" s="57" t="s">
        <v>199</v>
      </c>
      <c r="C539" s="57" t="s">
        <v>684</v>
      </c>
      <c r="D539" s="58"/>
      <c r="E539" s="60" t="s">
        <v>685</v>
      </c>
      <c r="F539" s="21">
        <f>F540</f>
        <v>0</v>
      </c>
      <c r="G539" s="21">
        <f t="shared" ref="G539:H539" si="259">G540</f>
        <v>15</v>
      </c>
      <c r="H539" s="21">
        <f t="shared" si="259"/>
        <v>25</v>
      </c>
    </row>
    <row r="540" spans="1:8" ht="25.5" outlineLevel="7" x14ac:dyDescent="0.25">
      <c r="A540" s="58" t="s">
        <v>222</v>
      </c>
      <c r="B540" s="57" t="s">
        <v>199</v>
      </c>
      <c r="C540" s="57" t="s">
        <v>684</v>
      </c>
      <c r="D540" s="58" t="s">
        <v>39</v>
      </c>
      <c r="E540" s="60" t="s">
        <v>358</v>
      </c>
      <c r="F540" s="21">
        <f>12.9-12.9</f>
        <v>0</v>
      </c>
      <c r="G540" s="21">
        <v>15</v>
      </c>
      <c r="H540" s="21">
        <v>25</v>
      </c>
    </row>
    <row r="541" spans="1:8" ht="38.25" outlineLevel="7" x14ac:dyDescent="0.25">
      <c r="A541" s="58" t="s">
        <v>222</v>
      </c>
      <c r="B541" s="57" t="s">
        <v>199</v>
      </c>
      <c r="C541" s="57" t="s">
        <v>627</v>
      </c>
      <c r="D541" s="58"/>
      <c r="E541" s="60" t="s">
        <v>625</v>
      </c>
      <c r="F541" s="21">
        <f>F542</f>
        <v>8.2999999999999989</v>
      </c>
      <c r="G541" s="21">
        <f t="shared" ref="G541:H541" si="260">G542</f>
        <v>7</v>
      </c>
      <c r="H541" s="21">
        <f t="shared" si="260"/>
        <v>7</v>
      </c>
    </row>
    <row r="542" spans="1:8" ht="25.5" outlineLevel="7" x14ac:dyDescent="0.25">
      <c r="A542" s="58" t="s">
        <v>222</v>
      </c>
      <c r="B542" s="57" t="s">
        <v>199</v>
      </c>
      <c r="C542" s="57" t="s">
        <v>627</v>
      </c>
      <c r="D542" s="58" t="s">
        <v>39</v>
      </c>
      <c r="E542" s="60" t="s">
        <v>358</v>
      </c>
      <c r="F542" s="21">
        <f>6.7+0.3+1.1+0.2</f>
        <v>8.2999999999999989</v>
      </c>
      <c r="G542" s="21">
        <f t="shared" ref="G542:H542" si="261">6.7+0.3</f>
        <v>7</v>
      </c>
      <c r="H542" s="21">
        <f t="shared" si="261"/>
        <v>7</v>
      </c>
    </row>
    <row r="543" spans="1:8" ht="25.5" outlineLevel="7" x14ac:dyDescent="0.25">
      <c r="A543" s="58" t="s">
        <v>222</v>
      </c>
      <c r="B543" s="57" t="s">
        <v>199</v>
      </c>
      <c r="C543" s="57" t="s">
        <v>738</v>
      </c>
      <c r="D543" s="58"/>
      <c r="E543" s="60" t="s">
        <v>739</v>
      </c>
      <c r="F543" s="21">
        <f>F544</f>
        <v>300</v>
      </c>
      <c r="G543" s="21">
        <f t="shared" ref="G543:H543" si="262">G544</f>
        <v>0</v>
      </c>
      <c r="H543" s="21">
        <f t="shared" si="262"/>
        <v>0</v>
      </c>
    </row>
    <row r="544" spans="1:8" outlineLevel="7" x14ac:dyDescent="0.25">
      <c r="A544" s="58" t="s">
        <v>222</v>
      </c>
      <c r="B544" s="57" t="s">
        <v>199</v>
      </c>
      <c r="C544" s="57" t="s">
        <v>734</v>
      </c>
      <c r="D544" s="58"/>
      <c r="E544" s="60" t="s">
        <v>735</v>
      </c>
      <c r="F544" s="21">
        <f>F545</f>
        <v>300</v>
      </c>
      <c r="G544" s="21">
        <f t="shared" ref="G544:H544" si="263">G545</f>
        <v>0</v>
      </c>
      <c r="H544" s="21">
        <f t="shared" si="263"/>
        <v>0</v>
      </c>
    </row>
    <row r="545" spans="1:8" ht="25.5" outlineLevel="7" x14ac:dyDescent="0.25">
      <c r="A545" s="58" t="s">
        <v>222</v>
      </c>
      <c r="B545" s="57" t="s">
        <v>199</v>
      </c>
      <c r="C545" s="57" t="s">
        <v>734</v>
      </c>
      <c r="D545" s="58">
        <v>600</v>
      </c>
      <c r="E545" s="60" t="s">
        <v>595</v>
      </c>
      <c r="F545" s="21">
        <v>300</v>
      </c>
      <c r="G545" s="21">
        <v>0</v>
      </c>
      <c r="H545" s="21">
        <v>0</v>
      </c>
    </row>
    <row r="546" spans="1:8" outlineLevel="2" x14ac:dyDescent="0.25">
      <c r="A546" s="58" t="s">
        <v>222</v>
      </c>
      <c r="B546" s="57" t="s">
        <v>207</v>
      </c>
      <c r="C546" s="57"/>
      <c r="D546" s="58"/>
      <c r="E546" s="60" t="s">
        <v>321</v>
      </c>
      <c r="F546" s="21">
        <f>F547</f>
        <v>158</v>
      </c>
      <c r="G546" s="21">
        <f t="shared" ref="G546:H547" si="264">G547</f>
        <v>158</v>
      </c>
      <c r="H546" s="21">
        <f t="shared" si="264"/>
        <v>158</v>
      </c>
    </row>
    <row r="547" spans="1:8" ht="38.25" outlineLevel="3" x14ac:dyDescent="0.25">
      <c r="A547" s="58" t="s">
        <v>222</v>
      </c>
      <c r="B547" s="57" t="s">
        <v>207</v>
      </c>
      <c r="C547" s="57" t="s">
        <v>153</v>
      </c>
      <c r="D547" s="58"/>
      <c r="E547" s="60" t="s">
        <v>311</v>
      </c>
      <c r="F547" s="21">
        <f>F548</f>
        <v>158</v>
      </c>
      <c r="G547" s="21">
        <f t="shared" si="264"/>
        <v>158</v>
      </c>
      <c r="H547" s="21">
        <f t="shared" si="264"/>
        <v>158</v>
      </c>
    </row>
    <row r="548" spans="1:8" ht="25.5" outlineLevel="4" x14ac:dyDescent="0.25">
      <c r="A548" s="58" t="s">
        <v>222</v>
      </c>
      <c r="B548" s="57" t="s">
        <v>207</v>
      </c>
      <c r="C548" s="57" t="s">
        <v>230</v>
      </c>
      <c r="D548" s="58"/>
      <c r="E548" s="60" t="s">
        <v>515</v>
      </c>
      <c r="F548" s="21">
        <f>F549+F552+F557+F560+F563+F566+F569</f>
        <v>158</v>
      </c>
      <c r="G548" s="21">
        <f t="shared" ref="G548:H548" si="265">G549+G552+G557+G560+G563+G566+G569</f>
        <v>158</v>
      </c>
      <c r="H548" s="21">
        <f t="shared" si="265"/>
        <v>158</v>
      </c>
    </row>
    <row r="549" spans="1:8" outlineLevel="5" x14ac:dyDescent="0.25">
      <c r="A549" s="58" t="s">
        <v>222</v>
      </c>
      <c r="B549" s="57" t="s">
        <v>207</v>
      </c>
      <c r="C549" s="57" t="s">
        <v>235</v>
      </c>
      <c r="D549" s="58"/>
      <c r="E549" s="60" t="s">
        <v>519</v>
      </c>
      <c r="F549" s="21">
        <f>F550</f>
        <v>32</v>
      </c>
      <c r="G549" s="21">
        <f t="shared" ref="G549:H550" si="266">G550</f>
        <v>32</v>
      </c>
      <c r="H549" s="21">
        <f t="shared" si="266"/>
        <v>32</v>
      </c>
    </row>
    <row r="550" spans="1:8" ht="38.25" outlineLevel="6" x14ac:dyDescent="0.25">
      <c r="A550" s="58" t="s">
        <v>222</v>
      </c>
      <c r="B550" s="57" t="s">
        <v>207</v>
      </c>
      <c r="C550" s="57" t="s">
        <v>236</v>
      </c>
      <c r="D550" s="58"/>
      <c r="E550" s="60" t="s">
        <v>520</v>
      </c>
      <c r="F550" s="21">
        <f>F551</f>
        <v>32</v>
      </c>
      <c r="G550" s="21">
        <f t="shared" si="266"/>
        <v>32</v>
      </c>
      <c r="H550" s="21">
        <f t="shared" si="266"/>
        <v>32</v>
      </c>
    </row>
    <row r="551" spans="1:8" ht="25.5" outlineLevel="7" x14ac:dyDescent="0.25">
      <c r="A551" s="58" t="s">
        <v>222</v>
      </c>
      <c r="B551" s="57" t="s">
        <v>207</v>
      </c>
      <c r="C551" s="57" t="s">
        <v>236</v>
      </c>
      <c r="D551" s="58" t="s">
        <v>7</v>
      </c>
      <c r="E551" s="60" t="s">
        <v>332</v>
      </c>
      <c r="F551" s="21">
        <v>32</v>
      </c>
      <c r="G551" s="21">
        <v>32</v>
      </c>
      <c r="H551" s="21">
        <v>32</v>
      </c>
    </row>
    <row r="552" spans="1:8" ht="38.25" outlineLevel="5" x14ac:dyDescent="0.25">
      <c r="A552" s="58" t="s">
        <v>222</v>
      </c>
      <c r="B552" s="57" t="s">
        <v>207</v>
      </c>
      <c r="C552" s="57" t="s">
        <v>237</v>
      </c>
      <c r="D552" s="58"/>
      <c r="E552" s="60" t="s">
        <v>521</v>
      </c>
      <c r="F552" s="21">
        <f>F553+F555</f>
        <v>26</v>
      </c>
      <c r="G552" s="21">
        <f t="shared" ref="G552:H552" si="267">G553+G555</f>
        <v>26</v>
      </c>
      <c r="H552" s="21">
        <f t="shared" si="267"/>
        <v>26</v>
      </c>
    </row>
    <row r="553" spans="1:8" ht="38.25" outlineLevel="6" x14ac:dyDescent="0.25">
      <c r="A553" s="58" t="s">
        <v>222</v>
      </c>
      <c r="B553" s="57" t="s">
        <v>207</v>
      </c>
      <c r="C553" s="57" t="s">
        <v>238</v>
      </c>
      <c r="D553" s="58"/>
      <c r="E553" s="60" t="s">
        <v>522</v>
      </c>
      <c r="F553" s="21">
        <f>F554</f>
        <v>22</v>
      </c>
      <c r="G553" s="21">
        <f t="shared" ref="G553:H553" si="268">G554</f>
        <v>22</v>
      </c>
      <c r="H553" s="21">
        <f t="shared" si="268"/>
        <v>22</v>
      </c>
    </row>
    <row r="554" spans="1:8" ht="25.5" outlineLevel="7" x14ac:dyDescent="0.25">
      <c r="A554" s="58" t="s">
        <v>222</v>
      </c>
      <c r="B554" s="57" t="s">
        <v>207</v>
      </c>
      <c r="C554" s="57" t="s">
        <v>238</v>
      </c>
      <c r="D554" s="58" t="s">
        <v>7</v>
      </c>
      <c r="E554" s="60" t="s">
        <v>332</v>
      </c>
      <c r="F554" s="21">
        <v>22</v>
      </c>
      <c r="G554" s="21">
        <v>22</v>
      </c>
      <c r="H554" s="21">
        <v>22</v>
      </c>
    </row>
    <row r="555" spans="1:8" ht="25.5" outlineLevel="6" x14ac:dyDescent="0.25">
      <c r="A555" s="58" t="s">
        <v>222</v>
      </c>
      <c r="B555" s="57" t="s">
        <v>207</v>
      </c>
      <c r="C555" s="57" t="s">
        <v>239</v>
      </c>
      <c r="D555" s="58"/>
      <c r="E555" s="60" t="s">
        <v>523</v>
      </c>
      <c r="F555" s="21">
        <f>F556</f>
        <v>4</v>
      </c>
      <c r="G555" s="21">
        <f t="shared" ref="G555:H555" si="269">G556</f>
        <v>4</v>
      </c>
      <c r="H555" s="21">
        <f t="shared" si="269"/>
        <v>4</v>
      </c>
    </row>
    <row r="556" spans="1:8" outlineLevel="7" x14ac:dyDescent="0.25">
      <c r="A556" s="58" t="s">
        <v>222</v>
      </c>
      <c r="B556" s="57" t="s">
        <v>207</v>
      </c>
      <c r="C556" s="57" t="s">
        <v>239</v>
      </c>
      <c r="D556" s="58">
        <v>300</v>
      </c>
      <c r="E556" s="60" t="s">
        <v>343</v>
      </c>
      <c r="F556" s="21">
        <v>4</v>
      </c>
      <c r="G556" s="21">
        <v>4</v>
      </c>
      <c r="H556" s="21">
        <v>4</v>
      </c>
    </row>
    <row r="557" spans="1:8" ht="25.5" outlineLevel="5" x14ac:dyDescent="0.25">
      <c r="A557" s="58" t="s">
        <v>222</v>
      </c>
      <c r="B557" s="57" t="s">
        <v>207</v>
      </c>
      <c r="C557" s="57" t="s">
        <v>240</v>
      </c>
      <c r="D557" s="58"/>
      <c r="E557" s="60" t="s">
        <v>524</v>
      </c>
      <c r="F557" s="21">
        <f>F558</f>
        <v>40</v>
      </c>
      <c r="G557" s="21">
        <f t="shared" ref="G557:H558" si="270">G558</f>
        <v>40</v>
      </c>
      <c r="H557" s="21">
        <f t="shared" si="270"/>
        <v>40</v>
      </c>
    </row>
    <row r="558" spans="1:8" ht="25.5" outlineLevel="6" x14ac:dyDescent="0.25">
      <c r="A558" s="58" t="s">
        <v>222</v>
      </c>
      <c r="B558" s="57" t="s">
        <v>207</v>
      </c>
      <c r="C558" s="57" t="s">
        <v>241</v>
      </c>
      <c r="D558" s="58"/>
      <c r="E558" s="60" t="s">
        <v>525</v>
      </c>
      <c r="F558" s="21">
        <f>F559</f>
        <v>40</v>
      </c>
      <c r="G558" s="21">
        <f t="shared" si="270"/>
        <v>40</v>
      </c>
      <c r="H558" s="21">
        <f t="shared" si="270"/>
        <v>40</v>
      </c>
    </row>
    <row r="559" spans="1:8" ht="25.5" outlineLevel="7" x14ac:dyDescent="0.25">
      <c r="A559" s="58" t="s">
        <v>222</v>
      </c>
      <c r="B559" s="57" t="s">
        <v>207</v>
      </c>
      <c r="C559" s="57" t="s">
        <v>241</v>
      </c>
      <c r="D559" s="58" t="s">
        <v>7</v>
      </c>
      <c r="E559" s="60" t="s">
        <v>332</v>
      </c>
      <c r="F559" s="21">
        <v>40</v>
      </c>
      <c r="G559" s="21">
        <v>40</v>
      </c>
      <c r="H559" s="21">
        <v>40</v>
      </c>
    </row>
    <row r="560" spans="1:8" ht="38.25" outlineLevel="5" x14ac:dyDescent="0.25">
      <c r="A560" s="58" t="s">
        <v>222</v>
      </c>
      <c r="B560" s="57" t="s">
        <v>207</v>
      </c>
      <c r="C560" s="57" t="s">
        <v>242</v>
      </c>
      <c r="D560" s="58"/>
      <c r="E560" s="60" t="s">
        <v>526</v>
      </c>
      <c r="F560" s="21">
        <f>F561</f>
        <v>15</v>
      </c>
      <c r="G560" s="21">
        <f t="shared" ref="G560:H561" si="271">G561</f>
        <v>30</v>
      </c>
      <c r="H560" s="21">
        <f t="shared" si="271"/>
        <v>30</v>
      </c>
    </row>
    <row r="561" spans="1:8" ht="38.25" outlineLevel="6" x14ac:dyDescent="0.25">
      <c r="A561" s="58" t="s">
        <v>222</v>
      </c>
      <c r="B561" s="57" t="s">
        <v>207</v>
      </c>
      <c r="C561" s="57" t="s">
        <v>243</v>
      </c>
      <c r="D561" s="58"/>
      <c r="E561" s="60" t="s">
        <v>527</v>
      </c>
      <c r="F561" s="21">
        <f>F562</f>
        <v>15</v>
      </c>
      <c r="G561" s="21">
        <f t="shared" si="271"/>
        <v>30</v>
      </c>
      <c r="H561" s="21">
        <f t="shared" si="271"/>
        <v>30</v>
      </c>
    </row>
    <row r="562" spans="1:8" ht="25.5" outlineLevel="7" x14ac:dyDescent="0.25">
      <c r="A562" s="58" t="s">
        <v>222</v>
      </c>
      <c r="B562" s="57" t="s">
        <v>207</v>
      </c>
      <c r="C562" s="57" t="s">
        <v>243</v>
      </c>
      <c r="D562" s="58" t="s">
        <v>7</v>
      </c>
      <c r="E562" s="60" t="s">
        <v>332</v>
      </c>
      <c r="F562" s="21">
        <f>30-15</f>
        <v>15</v>
      </c>
      <c r="G562" s="21">
        <v>30</v>
      </c>
      <c r="H562" s="21">
        <v>30</v>
      </c>
    </row>
    <row r="563" spans="1:8" ht="25.5" outlineLevel="5" x14ac:dyDescent="0.25">
      <c r="A563" s="58" t="s">
        <v>222</v>
      </c>
      <c r="B563" s="57" t="s">
        <v>207</v>
      </c>
      <c r="C563" s="57" t="s">
        <v>244</v>
      </c>
      <c r="D563" s="58"/>
      <c r="E563" s="60" t="s">
        <v>528</v>
      </c>
      <c r="F563" s="21">
        <f>F564</f>
        <v>29</v>
      </c>
      <c r="G563" s="21">
        <f t="shared" ref="G563:H564" si="272">G564</f>
        <v>29</v>
      </c>
      <c r="H563" s="21">
        <f t="shared" si="272"/>
        <v>29</v>
      </c>
    </row>
    <row r="564" spans="1:8" ht="25.5" outlineLevel="6" x14ac:dyDescent="0.25">
      <c r="A564" s="58" t="s">
        <v>222</v>
      </c>
      <c r="B564" s="57" t="s">
        <v>207</v>
      </c>
      <c r="C564" s="57" t="s">
        <v>245</v>
      </c>
      <c r="D564" s="58"/>
      <c r="E564" s="60" t="s">
        <v>529</v>
      </c>
      <c r="F564" s="21">
        <f>F565</f>
        <v>29</v>
      </c>
      <c r="G564" s="21">
        <f t="shared" si="272"/>
        <v>29</v>
      </c>
      <c r="H564" s="21">
        <f t="shared" si="272"/>
        <v>29</v>
      </c>
    </row>
    <row r="565" spans="1:8" ht="25.5" outlineLevel="7" x14ac:dyDescent="0.25">
      <c r="A565" s="58" t="s">
        <v>222</v>
      </c>
      <c r="B565" s="57" t="s">
        <v>207</v>
      </c>
      <c r="C565" s="57" t="s">
        <v>245</v>
      </c>
      <c r="D565" s="58" t="s">
        <v>7</v>
      </c>
      <c r="E565" s="60" t="s">
        <v>332</v>
      </c>
      <c r="F565" s="21">
        <v>29</v>
      </c>
      <c r="G565" s="21">
        <v>29</v>
      </c>
      <c r="H565" s="21">
        <v>29</v>
      </c>
    </row>
    <row r="566" spans="1:8" ht="25.5" outlineLevel="5" x14ac:dyDescent="0.25">
      <c r="A566" s="58" t="s">
        <v>222</v>
      </c>
      <c r="B566" s="57" t="s">
        <v>207</v>
      </c>
      <c r="C566" s="57" t="s">
        <v>246</v>
      </c>
      <c r="D566" s="58"/>
      <c r="E566" s="60" t="s">
        <v>530</v>
      </c>
      <c r="F566" s="21">
        <f>F567</f>
        <v>1</v>
      </c>
      <c r="G566" s="21">
        <f t="shared" ref="G566:H567" si="273">G567</f>
        <v>1</v>
      </c>
      <c r="H566" s="21">
        <f t="shared" si="273"/>
        <v>1</v>
      </c>
    </row>
    <row r="567" spans="1:8" ht="25.5" outlineLevel="6" x14ac:dyDescent="0.25">
      <c r="A567" s="58" t="s">
        <v>222</v>
      </c>
      <c r="B567" s="57" t="s">
        <v>207</v>
      </c>
      <c r="C567" s="57" t="s">
        <v>247</v>
      </c>
      <c r="D567" s="58"/>
      <c r="E567" s="60" t="s">
        <v>531</v>
      </c>
      <c r="F567" s="21">
        <f>F568</f>
        <v>1</v>
      </c>
      <c r="G567" s="21">
        <f t="shared" si="273"/>
        <v>1</v>
      </c>
      <c r="H567" s="21">
        <f t="shared" si="273"/>
        <v>1</v>
      </c>
    </row>
    <row r="568" spans="1:8" ht="25.5" outlineLevel="7" x14ac:dyDescent="0.25">
      <c r="A568" s="58" t="s">
        <v>222</v>
      </c>
      <c r="B568" s="57" t="s">
        <v>207</v>
      </c>
      <c r="C568" s="57" t="s">
        <v>247</v>
      </c>
      <c r="D568" s="58" t="s">
        <v>7</v>
      </c>
      <c r="E568" s="60" t="s">
        <v>332</v>
      </c>
      <c r="F568" s="21">
        <v>1</v>
      </c>
      <c r="G568" s="21">
        <v>1</v>
      </c>
      <c r="H568" s="21">
        <v>1</v>
      </c>
    </row>
    <row r="569" spans="1:8" ht="25.5" outlineLevel="7" x14ac:dyDescent="0.25">
      <c r="A569" s="58" t="s">
        <v>222</v>
      </c>
      <c r="B569" s="57" t="s">
        <v>207</v>
      </c>
      <c r="C569" s="57" t="s">
        <v>748</v>
      </c>
      <c r="D569" s="58"/>
      <c r="E569" s="60" t="s">
        <v>750</v>
      </c>
      <c r="F569" s="21">
        <f>F570</f>
        <v>15</v>
      </c>
      <c r="G569" s="21">
        <f t="shared" ref="G569:H569" si="274">G570</f>
        <v>0</v>
      </c>
      <c r="H569" s="21">
        <f t="shared" si="274"/>
        <v>0</v>
      </c>
    </row>
    <row r="570" spans="1:8" ht="25.5" outlineLevel="7" x14ac:dyDescent="0.25">
      <c r="A570" s="58" t="s">
        <v>222</v>
      </c>
      <c r="B570" s="57" t="s">
        <v>207</v>
      </c>
      <c r="C570" s="57" t="s">
        <v>749</v>
      </c>
      <c r="D570" s="58"/>
      <c r="E570" s="60" t="s">
        <v>751</v>
      </c>
      <c r="F570" s="21">
        <f>F571</f>
        <v>15</v>
      </c>
      <c r="G570" s="21">
        <f>G571</f>
        <v>0</v>
      </c>
      <c r="H570" s="21">
        <f>H571</f>
        <v>0</v>
      </c>
    </row>
    <row r="571" spans="1:8" ht="25.5" outlineLevel="7" x14ac:dyDescent="0.25">
      <c r="A571" s="58" t="s">
        <v>222</v>
      </c>
      <c r="B571" s="57" t="s">
        <v>207</v>
      </c>
      <c r="C571" s="57" t="s">
        <v>749</v>
      </c>
      <c r="D571" s="58">
        <v>200</v>
      </c>
      <c r="E571" s="60" t="s">
        <v>332</v>
      </c>
      <c r="F571" s="21">
        <v>15</v>
      </c>
      <c r="G571" s="21">
        <v>0</v>
      </c>
      <c r="H571" s="21">
        <v>0</v>
      </c>
    </row>
    <row r="572" spans="1:8" outlineLevel="1" x14ac:dyDescent="0.25">
      <c r="A572" s="58" t="s">
        <v>222</v>
      </c>
      <c r="B572" s="57" t="s">
        <v>140</v>
      </c>
      <c r="C572" s="57"/>
      <c r="D572" s="58"/>
      <c r="E572" s="60" t="s">
        <v>280</v>
      </c>
      <c r="F572" s="21">
        <f>F573+F612</f>
        <v>44317.3</v>
      </c>
      <c r="G572" s="21">
        <f>G573+G612</f>
        <v>43619.8</v>
      </c>
      <c r="H572" s="21">
        <f>H573+H612</f>
        <v>39708.30000000001</v>
      </c>
    </row>
    <row r="573" spans="1:8" outlineLevel="2" x14ac:dyDescent="0.25">
      <c r="A573" s="58" t="s">
        <v>222</v>
      </c>
      <c r="B573" s="57" t="s">
        <v>141</v>
      </c>
      <c r="C573" s="57"/>
      <c r="D573" s="58"/>
      <c r="E573" s="60" t="s">
        <v>307</v>
      </c>
      <c r="F573" s="21">
        <f>F574</f>
        <v>40490.400000000001</v>
      </c>
      <c r="G573" s="21">
        <f t="shared" ref="G573:H574" si="275">G574</f>
        <v>39792.9</v>
      </c>
      <c r="H573" s="21">
        <f t="shared" si="275"/>
        <v>35881.400000000009</v>
      </c>
    </row>
    <row r="574" spans="1:8" ht="38.25" outlineLevel="3" x14ac:dyDescent="0.25">
      <c r="A574" s="58" t="s">
        <v>222</v>
      </c>
      <c r="B574" s="57" t="s">
        <v>141</v>
      </c>
      <c r="C574" s="57" t="s">
        <v>231</v>
      </c>
      <c r="D574" s="58"/>
      <c r="E574" s="60" t="s">
        <v>325</v>
      </c>
      <c r="F574" s="21">
        <f>F575</f>
        <v>40490.400000000001</v>
      </c>
      <c r="G574" s="21">
        <f t="shared" si="275"/>
        <v>39792.9</v>
      </c>
      <c r="H574" s="21">
        <f t="shared" si="275"/>
        <v>35881.400000000009</v>
      </c>
    </row>
    <row r="575" spans="1:8" ht="25.5" outlineLevel="4" x14ac:dyDescent="0.25">
      <c r="A575" s="58" t="s">
        <v>222</v>
      </c>
      <c r="B575" s="57" t="s">
        <v>141</v>
      </c>
      <c r="C575" s="57" t="s">
        <v>248</v>
      </c>
      <c r="D575" s="58"/>
      <c r="E575" s="60" t="s">
        <v>532</v>
      </c>
      <c r="F575" s="21">
        <f>F576+F589+F602+F607</f>
        <v>40490.400000000001</v>
      </c>
      <c r="G575" s="21">
        <f t="shared" ref="G575:H575" si="276">G576+G589+G602+G607</f>
        <v>39792.9</v>
      </c>
      <c r="H575" s="21">
        <f t="shared" si="276"/>
        <v>35881.400000000009</v>
      </c>
    </row>
    <row r="576" spans="1:8" outlineLevel="5" x14ac:dyDescent="0.25">
      <c r="A576" s="58" t="s">
        <v>222</v>
      </c>
      <c r="B576" s="57" t="s">
        <v>141</v>
      </c>
      <c r="C576" s="57" t="s">
        <v>249</v>
      </c>
      <c r="D576" s="58"/>
      <c r="E576" s="60" t="s">
        <v>533</v>
      </c>
      <c r="F576" s="21">
        <f>F579+F583+F577+F587+F585</f>
        <v>14329.199999999999</v>
      </c>
      <c r="G576" s="21">
        <f>G579+G583+G577+G587+G585</f>
        <v>17360.700000000004</v>
      </c>
      <c r="H576" s="21">
        <f>H579+H583+H577+H587+H585</f>
        <v>11506.100000000002</v>
      </c>
    </row>
    <row r="577" spans="1:8" ht="51" outlineLevel="5" x14ac:dyDescent="0.25">
      <c r="A577" s="58" t="s">
        <v>222</v>
      </c>
      <c r="B577" s="58" t="s">
        <v>141</v>
      </c>
      <c r="C577" s="57" t="s">
        <v>619</v>
      </c>
      <c r="D577" s="57"/>
      <c r="E577" s="60" t="s">
        <v>637</v>
      </c>
      <c r="F577" s="21">
        <f>F578</f>
        <v>4857.3999999999996</v>
      </c>
      <c r="G577" s="21">
        <f t="shared" ref="G577:H577" si="277">G578</f>
        <v>3751.8</v>
      </c>
      <c r="H577" s="21">
        <f t="shared" si="277"/>
        <v>3751.8</v>
      </c>
    </row>
    <row r="578" spans="1:8" ht="63.75" outlineLevel="5" x14ac:dyDescent="0.25">
      <c r="A578" s="58" t="s">
        <v>222</v>
      </c>
      <c r="B578" s="58" t="s">
        <v>141</v>
      </c>
      <c r="C578" s="57" t="s">
        <v>619</v>
      </c>
      <c r="D578" s="57" t="s">
        <v>6</v>
      </c>
      <c r="E578" s="60" t="s">
        <v>331</v>
      </c>
      <c r="F578" s="21">
        <f>3751.8+1105.6</f>
        <v>4857.3999999999996</v>
      </c>
      <c r="G578" s="21">
        <v>3751.8</v>
      </c>
      <c r="H578" s="21">
        <v>3751.8</v>
      </c>
    </row>
    <row r="579" spans="1:8" outlineLevel="6" x14ac:dyDescent="0.25">
      <c r="A579" s="58" t="s">
        <v>222</v>
      </c>
      <c r="B579" s="57" t="s">
        <v>141</v>
      </c>
      <c r="C579" s="57" t="s">
        <v>250</v>
      </c>
      <c r="D579" s="58"/>
      <c r="E579" s="60" t="s">
        <v>534</v>
      </c>
      <c r="F579" s="21">
        <f>F580+F581+F582</f>
        <v>9322.6999999999989</v>
      </c>
      <c r="G579" s="21">
        <f t="shared" ref="G579:H579" si="278">G580+G581+G582</f>
        <v>8616.1</v>
      </c>
      <c r="H579" s="21">
        <f t="shared" si="278"/>
        <v>7616.1</v>
      </c>
    </row>
    <row r="580" spans="1:8" ht="63.75" outlineLevel="7" x14ac:dyDescent="0.25">
      <c r="A580" s="58" t="s">
        <v>222</v>
      </c>
      <c r="B580" s="57" t="s">
        <v>141</v>
      </c>
      <c r="C580" s="57" t="s">
        <v>250</v>
      </c>
      <c r="D580" s="58" t="s">
        <v>6</v>
      </c>
      <c r="E580" s="60" t="s">
        <v>331</v>
      </c>
      <c r="F580" s="21">
        <f>5880-10.9</f>
        <v>5869.1</v>
      </c>
      <c r="G580" s="21">
        <v>5880</v>
      </c>
      <c r="H580" s="21">
        <v>5880</v>
      </c>
    </row>
    <row r="581" spans="1:8" ht="25.5" outlineLevel="7" x14ac:dyDescent="0.25">
      <c r="A581" s="58" t="s">
        <v>222</v>
      </c>
      <c r="B581" s="57" t="s">
        <v>141</v>
      </c>
      <c r="C581" s="57" t="s">
        <v>250</v>
      </c>
      <c r="D581" s="58" t="s">
        <v>7</v>
      </c>
      <c r="E581" s="60" t="s">
        <v>332</v>
      </c>
      <c r="F581" s="21">
        <f>2736.1-37+50-0.9+40+62.9+12.9+348.7+203</f>
        <v>3415.7</v>
      </c>
      <c r="G581" s="21">
        <f>2736.1-37</f>
        <v>2699.1</v>
      </c>
      <c r="H581" s="21">
        <f>2736.1-37-1000</f>
        <v>1699.1</v>
      </c>
    </row>
    <row r="582" spans="1:8" outlineLevel="7" x14ac:dyDescent="0.25">
      <c r="A582" s="58" t="s">
        <v>222</v>
      </c>
      <c r="B582" s="57" t="s">
        <v>141</v>
      </c>
      <c r="C582" s="57" t="s">
        <v>250</v>
      </c>
      <c r="D582" s="58" t="s">
        <v>8</v>
      </c>
      <c r="E582" s="60" t="s">
        <v>333</v>
      </c>
      <c r="F582" s="21">
        <f>37+0.9</f>
        <v>37.9</v>
      </c>
      <c r="G582" s="21">
        <v>37</v>
      </c>
      <c r="H582" s="21">
        <v>37</v>
      </c>
    </row>
    <row r="583" spans="1:8" ht="38.25" outlineLevel="7" x14ac:dyDescent="0.25">
      <c r="A583" s="58" t="s">
        <v>222</v>
      </c>
      <c r="B583" s="57" t="s">
        <v>141</v>
      </c>
      <c r="C583" s="57" t="s">
        <v>736</v>
      </c>
      <c r="D583" s="58"/>
      <c r="E583" s="60" t="s">
        <v>560</v>
      </c>
      <c r="F583" s="21">
        <f>F584</f>
        <v>100</v>
      </c>
      <c r="G583" s="21">
        <f t="shared" ref="G583:H583" si="279">G584</f>
        <v>100</v>
      </c>
      <c r="H583" s="21">
        <f t="shared" si="279"/>
        <v>100</v>
      </c>
    </row>
    <row r="584" spans="1:8" ht="25.5" outlineLevel="7" x14ac:dyDescent="0.25">
      <c r="A584" s="58" t="s">
        <v>222</v>
      </c>
      <c r="B584" s="57" t="s">
        <v>141</v>
      </c>
      <c r="C584" s="57" t="s">
        <v>736</v>
      </c>
      <c r="D584" s="58">
        <v>200</v>
      </c>
      <c r="E584" s="60" t="s">
        <v>332</v>
      </c>
      <c r="F584" s="21">
        <v>100</v>
      </c>
      <c r="G584" s="21">
        <v>100</v>
      </c>
      <c r="H584" s="21">
        <v>100</v>
      </c>
    </row>
    <row r="585" spans="1:8" ht="38.25" outlineLevel="7" x14ac:dyDescent="0.25">
      <c r="A585" s="58" t="s">
        <v>222</v>
      </c>
      <c r="B585" s="57" t="s">
        <v>141</v>
      </c>
      <c r="C585" s="57" t="s">
        <v>686</v>
      </c>
      <c r="D585" s="58"/>
      <c r="E585" s="60" t="s">
        <v>786</v>
      </c>
      <c r="F585" s="21">
        <f>F586</f>
        <v>0</v>
      </c>
      <c r="G585" s="21">
        <f t="shared" ref="G585:H585" si="280">G586</f>
        <v>4854.6000000000004</v>
      </c>
      <c r="H585" s="21">
        <f t="shared" si="280"/>
        <v>0</v>
      </c>
    </row>
    <row r="586" spans="1:8" ht="25.5" outlineLevel="7" x14ac:dyDescent="0.25">
      <c r="A586" s="58" t="s">
        <v>222</v>
      </c>
      <c r="B586" s="57" t="s">
        <v>141</v>
      </c>
      <c r="C586" s="57" t="s">
        <v>686</v>
      </c>
      <c r="D586" s="58">
        <v>200</v>
      </c>
      <c r="E586" s="60" t="s">
        <v>332</v>
      </c>
      <c r="F586" s="21">
        <v>0</v>
      </c>
      <c r="G586" s="21">
        <v>4854.6000000000004</v>
      </c>
      <c r="H586" s="21">
        <v>0</v>
      </c>
    </row>
    <row r="587" spans="1:8" ht="51" outlineLevel="7" x14ac:dyDescent="0.25">
      <c r="A587" s="58" t="s">
        <v>222</v>
      </c>
      <c r="B587" s="57" t="s">
        <v>141</v>
      </c>
      <c r="C587" s="57" t="s">
        <v>623</v>
      </c>
      <c r="D587" s="58"/>
      <c r="E587" s="60" t="s">
        <v>622</v>
      </c>
      <c r="F587" s="21">
        <f>F588</f>
        <v>49.1</v>
      </c>
      <c r="G587" s="21">
        <f t="shared" ref="G587:H587" si="281">G588</f>
        <v>38.200000000000003</v>
      </c>
      <c r="H587" s="21">
        <f t="shared" si="281"/>
        <v>38.200000000000003</v>
      </c>
    </row>
    <row r="588" spans="1:8" ht="63.75" outlineLevel="7" x14ac:dyDescent="0.25">
      <c r="A588" s="58" t="s">
        <v>222</v>
      </c>
      <c r="B588" s="57" t="s">
        <v>141</v>
      </c>
      <c r="C588" s="57" t="s">
        <v>623</v>
      </c>
      <c r="D588" s="58" t="s">
        <v>6</v>
      </c>
      <c r="E588" s="60" t="s">
        <v>331</v>
      </c>
      <c r="F588" s="21">
        <f>38.2+10.9</f>
        <v>49.1</v>
      </c>
      <c r="G588" s="21">
        <v>38.200000000000003</v>
      </c>
      <c r="H588" s="21">
        <v>38.200000000000003</v>
      </c>
    </row>
    <row r="589" spans="1:8" ht="38.25" outlineLevel="5" x14ac:dyDescent="0.25">
      <c r="A589" s="58" t="s">
        <v>222</v>
      </c>
      <c r="B589" s="57" t="s">
        <v>141</v>
      </c>
      <c r="C589" s="57" t="s">
        <v>251</v>
      </c>
      <c r="D589" s="58"/>
      <c r="E589" s="60" t="s">
        <v>535</v>
      </c>
      <c r="F589" s="21">
        <f>F590+F592+F598+F600+F594+F596</f>
        <v>26161.200000000001</v>
      </c>
      <c r="G589" s="21">
        <f t="shared" ref="G589:H589" si="282">G590+G592+G598+G600+G594+G596</f>
        <v>22140.5</v>
      </c>
      <c r="H589" s="21">
        <f t="shared" si="282"/>
        <v>21811.300000000003</v>
      </c>
    </row>
    <row r="590" spans="1:8" ht="51" outlineLevel="5" x14ac:dyDescent="0.25">
      <c r="A590" s="58" t="s">
        <v>222</v>
      </c>
      <c r="B590" s="58" t="s">
        <v>141</v>
      </c>
      <c r="C590" s="57" t="s">
        <v>620</v>
      </c>
      <c r="D590" s="57"/>
      <c r="E590" s="60" t="s">
        <v>637</v>
      </c>
      <c r="F590" s="21">
        <f>F591</f>
        <v>6375.2000000000007</v>
      </c>
      <c r="G590" s="21">
        <f t="shared" ref="G590:H590" si="283">G591</f>
        <v>5412.1</v>
      </c>
      <c r="H590" s="21">
        <f t="shared" si="283"/>
        <v>5412.1</v>
      </c>
    </row>
    <row r="591" spans="1:8" ht="25.5" outlineLevel="5" x14ac:dyDescent="0.25">
      <c r="A591" s="58" t="s">
        <v>222</v>
      </c>
      <c r="B591" s="58" t="s">
        <v>141</v>
      </c>
      <c r="C591" s="57" t="s">
        <v>620</v>
      </c>
      <c r="D591" s="57" t="s">
        <v>39</v>
      </c>
      <c r="E591" s="60" t="s">
        <v>358</v>
      </c>
      <c r="F591" s="21">
        <f>5412.1+963.1</f>
        <v>6375.2000000000007</v>
      </c>
      <c r="G591" s="21">
        <v>5412.1</v>
      </c>
      <c r="H591" s="21">
        <v>5412.1</v>
      </c>
    </row>
    <row r="592" spans="1:8" ht="25.5" outlineLevel="6" x14ac:dyDescent="0.25">
      <c r="A592" s="58" t="s">
        <v>222</v>
      </c>
      <c r="B592" s="57" t="s">
        <v>141</v>
      </c>
      <c r="C592" s="57" t="s">
        <v>252</v>
      </c>
      <c r="D592" s="58"/>
      <c r="E592" s="60" t="s">
        <v>536</v>
      </c>
      <c r="F592" s="21">
        <f>F593</f>
        <v>19214.599999999999</v>
      </c>
      <c r="G592" s="21">
        <f t="shared" ref="G592:H592" si="284">G593</f>
        <v>16424.5</v>
      </c>
      <c r="H592" s="21">
        <f t="shared" si="284"/>
        <v>16044.8</v>
      </c>
    </row>
    <row r="593" spans="1:8" ht="25.5" outlineLevel="7" x14ac:dyDescent="0.25">
      <c r="A593" s="58" t="s">
        <v>222</v>
      </c>
      <c r="B593" s="57" t="s">
        <v>141</v>
      </c>
      <c r="C593" s="57" t="s">
        <v>252</v>
      </c>
      <c r="D593" s="58" t="s">
        <v>39</v>
      </c>
      <c r="E593" s="60" t="s">
        <v>358</v>
      </c>
      <c r="F593" s="21">
        <f>18545.1-257-0.3+223.8+337.1+188.9-10+187</f>
        <v>19214.599999999999</v>
      </c>
      <c r="G593" s="21">
        <f>18545.1-2128.8-0.3+10.5-2</f>
        <v>16424.5</v>
      </c>
      <c r="H593" s="21">
        <f>18545.1-2500-0.3</f>
        <v>16044.8</v>
      </c>
    </row>
    <row r="594" spans="1:8" ht="38.25" outlineLevel="7" x14ac:dyDescent="0.25">
      <c r="A594" s="58" t="s">
        <v>222</v>
      </c>
      <c r="B594" s="57" t="s">
        <v>141</v>
      </c>
      <c r="C594" s="57" t="s">
        <v>725</v>
      </c>
      <c r="D594" s="58"/>
      <c r="E594" s="60" t="s">
        <v>726</v>
      </c>
      <c r="F594" s="21">
        <f>F595</f>
        <v>257</v>
      </c>
      <c r="G594" s="21">
        <f t="shared" ref="G594:H594" si="285">G595</f>
        <v>0</v>
      </c>
      <c r="H594" s="21">
        <f t="shared" si="285"/>
        <v>0</v>
      </c>
    </row>
    <row r="595" spans="1:8" ht="25.5" outlineLevel="7" x14ac:dyDescent="0.25">
      <c r="A595" s="58" t="s">
        <v>222</v>
      </c>
      <c r="B595" s="57" t="s">
        <v>141</v>
      </c>
      <c r="C595" s="57" t="s">
        <v>725</v>
      </c>
      <c r="D595" s="58">
        <v>600</v>
      </c>
      <c r="E595" s="60" t="s">
        <v>358</v>
      </c>
      <c r="F595" s="21">
        <v>257</v>
      </c>
      <c r="G595" s="21">
        <v>0</v>
      </c>
      <c r="H595" s="21">
        <v>0</v>
      </c>
    </row>
    <row r="596" spans="1:8" ht="25.5" outlineLevel="7" x14ac:dyDescent="0.25">
      <c r="A596" s="58" t="s">
        <v>222</v>
      </c>
      <c r="B596" s="57" t="s">
        <v>141</v>
      </c>
      <c r="C596" s="57" t="s">
        <v>767</v>
      </c>
      <c r="D596" s="58"/>
      <c r="E596" s="60" t="s">
        <v>768</v>
      </c>
      <c r="F596" s="21">
        <f>F597</f>
        <v>250</v>
      </c>
      <c r="G596" s="21">
        <f t="shared" ref="G596:H596" si="286">G597</f>
        <v>0</v>
      </c>
      <c r="H596" s="21">
        <f t="shared" si="286"/>
        <v>0</v>
      </c>
    </row>
    <row r="597" spans="1:8" ht="25.5" outlineLevel="7" x14ac:dyDescent="0.25">
      <c r="A597" s="58" t="s">
        <v>222</v>
      </c>
      <c r="B597" s="57" t="s">
        <v>141</v>
      </c>
      <c r="C597" s="57" t="s">
        <v>767</v>
      </c>
      <c r="D597" s="58" t="s">
        <v>39</v>
      </c>
      <c r="E597" s="60" t="s">
        <v>358</v>
      </c>
      <c r="F597" s="21">
        <v>250</v>
      </c>
      <c r="G597" s="21">
        <v>0</v>
      </c>
      <c r="H597" s="21">
        <v>0</v>
      </c>
    </row>
    <row r="598" spans="1:8" ht="51" outlineLevel="7" x14ac:dyDescent="0.25">
      <c r="A598" s="58" t="s">
        <v>222</v>
      </c>
      <c r="B598" s="57" t="s">
        <v>141</v>
      </c>
      <c r="C598" s="57" t="s">
        <v>687</v>
      </c>
      <c r="D598" s="58"/>
      <c r="E598" s="60" t="s">
        <v>825</v>
      </c>
      <c r="F598" s="21">
        <f>F599</f>
        <v>0</v>
      </c>
      <c r="G598" s="21">
        <f t="shared" ref="G598:H598" si="287">G599</f>
        <v>249.5</v>
      </c>
      <c r="H598" s="21">
        <f t="shared" si="287"/>
        <v>300</v>
      </c>
    </row>
    <row r="599" spans="1:8" ht="25.5" outlineLevel="7" x14ac:dyDescent="0.25">
      <c r="A599" s="58" t="s">
        <v>222</v>
      </c>
      <c r="B599" s="58" t="s">
        <v>141</v>
      </c>
      <c r="C599" s="57" t="s">
        <v>687</v>
      </c>
      <c r="D599" s="58" t="s">
        <v>39</v>
      </c>
      <c r="E599" s="60" t="s">
        <v>358</v>
      </c>
      <c r="F599" s="21">
        <v>0</v>
      </c>
      <c r="G599" s="21">
        <f>260-10.5</f>
        <v>249.5</v>
      </c>
      <c r="H599" s="21">
        <v>300</v>
      </c>
    </row>
    <row r="600" spans="1:8" ht="51" outlineLevel="7" x14ac:dyDescent="0.25">
      <c r="A600" s="58" t="s">
        <v>222</v>
      </c>
      <c r="B600" s="57" t="s">
        <v>141</v>
      </c>
      <c r="C600" s="57" t="s">
        <v>624</v>
      </c>
      <c r="D600" s="58"/>
      <c r="E600" s="60" t="s">
        <v>622</v>
      </c>
      <c r="F600" s="21">
        <f>F601</f>
        <v>64.400000000000006</v>
      </c>
      <c r="G600" s="21">
        <f t="shared" ref="G600" si="288">G601</f>
        <v>54.4</v>
      </c>
      <c r="H600" s="21">
        <f t="shared" ref="H600" si="289">H601</f>
        <v>54.4</v>
      </c>
    </row>
    <row r="601" spans="1:8" ht="25.5" outlineLevel="7" x14ac:dyDescent="0.25">
      <c r="A601" s="58" t="s">
        <v>222</v>
      </c>
      <c r="B601" s="57" t="s">
        <v>141</v>
      </c>
      <c r="C601" s="57" t="s">
        <v>624</v>
      </c>
      <c r="D601" s="58">
        <v>600</v>
      </c>
      <c r="E601" s="60" t="s">
        <v>358</v>
      </c>
      <c r="F601" s="21">
        <f>54.1+0.3+10</f>
        <v>64.400000000000006</v>
      </c>
      <c r="G601" s="21">
        <f t="shared" ref="G601:H601" si="290">54.1+0.3</f>
        <v>54.4</v>
      </c>
      <c r="H601" s="21">
        <f t="shared" si="290"/>
        <v>54.4</v>
      </c>
    </row>
    <row r="602" spans="1:8" ht="25.5" outlineLevel="7" x14ac:dyDescent="0.25">
      <c r="A602" s="58" t="s">
        <v>222</v>
      </c>
      <c r="B602" s="57" t="s">
        <v>141</v>
      </c>
      <c r="C602" s="57" t="s">
        <v>596</v>
      </c>
      <c r="D602" s="58"/>
      <c r="E602" s="60" t="s">
        <v>633</v>
      </c>
      <c r="F602" s="21">
        <f>F605+F603</f>
        <v>0</v>
      </c>
      <c r="G602" s="21">
        <f t="shared" ref="G602:H602" si="291">G605+G603</f>
        <v>289.7</v>
      </c>
      <c r="H602" s="21">
        <f t="shared" si="291"/>
        <v>2564</v>
      </c>
    </row>
    <row r="603" spans="1:8" ht="38.25" outlineLevel="7" x14ac:dyDescent="0.25">
      <c r="A603" s="58" t="s">
        <v>222</v>
      </c>
      <c r="B603" s="58" t="s">
        <v>141</v>
      </c>
      <c r="C603" s="57" t="s">
        <v>747</v>
      </c>
      <c r="D603" s="58"/>
      <c r="E603" s="60" t="s">
        <v>688</v>
      </c>
      <c r="F603" s="21">
        <f>F604</f>
        <v>0</v>
      </c>
      <c r="G603" s="21">
        <f t="shared" ref="G603:H603" si="292">G604</f>
        <v>0</v>
      </c>
      <c r="H603" s="21">
        <f t="shared" si="292"/>
        <v>2150</v>
      </c>
    </row>
    <row r="604" spans="1:8" ht="25.5" outlineLevel="7" x14ac:dyDescent="0.25">
      <c r="A604" s="58" t="s">
        <v>222</v>
      </c>
      <c r="B604" s="57" t="s">
        <v>141</v>
      </c>
      <c r="C604" s="57" t="s">
        <v>747</v>
      </c>
      <c r="D604" s="58" t="s">
        <v>39</v>
      </c>
      <c r="E604" s="60" t="s">
        <v>358</v>
      </c>
      <c r="F604" s="21">
        <v>0</v>
      </c>
      <c r="G604" s="21">
        <v>0</v>
      </c>
      <c r="H604" s="21">
        <v>2150</v>
      </c>
    </row>
    <row r="605" spans="1:8" ht="63.75" outlineLevel="7" x14ac:dyDescent="0.25">
      <c r="A605" s="58" t="s">
        <v>222</v>
      </c>
      <c r="B605" s="57" t="s">
        <v>141</v>
      </c>
      <c r="C605" s="57" t="s">
        <v>597</v>
      </c>
      <c r="D605" s="58"/>
      <c r="E605" s="60" t="s">
        <v>644</v>
      </c>
      <c r="F605" s="21">
        <f>F606</f>
        <v>0</v>
      </c>
      <c r="G605" s="21">
        <f t="shared" ref="G605:H605" si="293">G606</f>
        <v>289.7</v>
      </c>
      <c r="H605" s="21">
        <f t="shared" si="293"/>
        <v>414</v>
      </c>
    </row>
    <row r="606" spans="1:8" ht="25.5" outlineLevel="7" x14ac:dyDescent="0.25">
      <c r="A606" s="58" t="s">
        <v>222</v>
      </c>
      <c r="B606" s="57" t="s">
        <v>141</v>
      </c>
      <c r="C606" s="57" t="s">
        <v>597</v>
      </c>
      <c r="D606" s="58">
        <v>600</v>
      </c>
      <c r="E606" s="60" t="s">
        <v>358</v>
      </c>
      <c r="F606" s="21">
        <v>0</v>
      </c>
      <c r="G606" s="21">
        <v>289.7</v>
      </c>
      <c r="H606" s="21">
        <v>414</v>
      </c>
    </row>
    <row r="607" spans="1:8" ht="25.5" outlineLevel="7" x14ac:dyDescent="0.25">
      <c r="A607" s="58" t="s">
        <v>222</v>
      </c>
      <c r="B607" s="57" t="s">
        <v>141</v>
      </c>
      <c r="C607" s="57" t="s">
        <v>826</v>
      </c>
      <c r="D607" s="58"/>
      <c r="E607" s="60" t="s">
        <v>827</v>
      </c>
      <c r="F607" s="21">
        <f>F608+F610</f>
        <v>0</v>
      </c>
      <c r="G607" s="21">
        <f t="shared" ref="G607:H607" si="294">G608+G610</f>
        <v>2</v>
      </c>
      <c r="H607" s="21">
        <f t="shared" si="294"/>
        <v>0</v>
      </c>
    </row>
    <row r="608" spans="1:8" ht="38.25" outlineLevel="7" x14ac:dyDescent="0.25">
      <c r="A608" s="58" t="s">
        <v>222</v>
      </c>
      <c r="B608" s="57" t="s">
        <v>141</v>
      </c>
      <c r="C608" s="57" t="s">
        <v>829</v>
      </c>
      <c r="D608" s="58"/>
      <c r="E608" s="60" t="s">
        <v>830</v>
      </c>
      <c r="F608" s="21">
        <f>F609</f>
        <v>0</v>
      </c>
      <c r="G608" s="21">
        <f t="shared" ref="G608:H608" si="295">G609</f>
        <v>1</v>
      </c>
      <c r="H608" s="21">
        <f t="shared" si="295"/>
        <v>0</v>
      </c>
    </row>
    <row r="609" spans="1:8" ht="25.5" outlineLevel="7" x14ac:dyDescent="0.25">
      <c r="A609" s="58" t="s">
        <v>222</v>
      </c>
      <c r="B609" s="57" t="s">
        <v>141</v>
      </c>
      <c r="C609" s="57" t="s">
        <v>829</v>
      </c>
      <c r="D609" s="58">
        <v>600</v>
      </c>
      <c r="E609" s="60" t="s">
        <v>358</v>
      </c>
      <c r="F609" s="21">
        <v>0</v>
      </c>
      <c r="G609" s="21">
        <v>1</v>
      </c>
      <c r="H609" s="21">
        <v>0</v>
      </c>
    </row>
    <row r="610" spans="1:8" ht="38.25" outlineLevel="7" x14ac:dyDescent="0.25">
      <c r="A610" s="58" t="s">
        <v>222</v>
      </c>
      <c r="B610" s="57" t="s">
        <v>141</v>
      </c>
      <c r="C610" s="57" t="s">
        <v>828</v>
      </c>
      <c r="D610" s="58"/>
      <c r="E610" s="60" t="s">
        <v>831</v>
      </c>
      <c r="F610" s="21">
        <f>F611</f>
        <v>0</v>
      </c>
      <c r="G610" s="21">
        <f t="shared" ref="G610:H610" si="296">G611</f>
        <v>1</v>
      </c>
      <c r="H610" s="21">
        <f t="shared" si="296"/>
        <v>0</v>
      </c>
    </row>
    <row r="611" spans="1:8" ht="25.5" outlineLevel="7" x14ac:dyDescent="0.25">
      <c r="A611" s="58" t="s">
        <v>222</v>
      </c>
      <c r="B611" s="57" t="s">
        <v>141</v>
      </c>
      <c r="C611" s="57" t="s">
        <v>828</v>
      </c>
      <c r="D611" s="58">
        <v>600</v>
      </c>
      <c r="E611" s="60" t="s">
        <v>358</v>
      </c>
      <c r="F611" s="21">
        <v>0</v>
      </c>
      <c r="G611" s="21">
        <v>1</v>
      </c>
      <c r="H611" s="21">
        <v>0</v>
      </c>
    </row>
    <row r="612" spans="1:8" outlineLevel="2" x14ac:dyDescent="0.25">
      <c r="A612" s="58" t="s">
        <v>222</v>
      </c>
      <c r="B612" s="57" t="s">
        <v>253</v>
      </c>
      <c r="C612" s="57"/>
      <c r="D612" s="58"/>
      <c r="E612" s="60" t="s">
        <v>326</v>
      </c>
      <c r="F612" s="21">
        <f>F613</f>
        <v>3826.9</v>
      </c>
      <c r="G612" s="21">
        <f t="shared" ref="G612:H614" si="297">G613</f>
        <v>3826.8999999999996</v>
      </c>
      <c r="H612" s="21">
        <f t="shared" si="297"/>
        <v>3826.8999999999996</v>
      </c>
    </row>
    <row r="613" spans="1:8" ht="38.25" outlineLevel="3" x14ac:dyDescent="0.25">
      <c r="A613" s="58" t="s">
        <v>222</v>
      </c>
      <c r="B613" s="57" t="s">
        <v>253</v>
      </c>
      <c r="C613" s="57" t="s">
        <v>231</v>
      </c>
      <c r="D613" s="58"/>
      <c r="E613" s="60" t="s">
        <v>325</v>
      </c>
      <c r="F613" s="21">
        <f>F614</f>
        <v>3826.9</v>
      </c>
      <c r="G613" s="21">
        <f t="shared" si="297"/>
        <v>3826.8999999999996</v>
      </c>
      <c r="H613" s="21">
        <f t="shared" si="297"/>
        <v>3826.8999999999996</v>
      </c>
    </row>
    <row r="614" spans="1:8" ht="51" outlineLevel="4" x14ac:dyDescent="0.25">
      <c r="A614" s="58" t="s">
        <v>222</v>
      </c>
      <c r="B614" s="57" t="s">
        <v>253</v>
      </c>
      <c r="C614" s="57" t="s">
        <v>254</v>
      </c>
      <c r="D614" s="58"/>
      <c r="E614" s="60" t="s">
        <v>561</v>
      </c>
      <c r="F614" s="21">
        <f>F615</f>
        <v>3826.9</v>
      </c>
      <c r="G614" s="21">
        <f t="shared" si="297"/>
        <v>3826.8999999999996</v>
      </c>
      <c r="H614" s="21">
        <f t="shared" si="297"/>
        <v>3826.8999999999996</v>
      </c>
    </row>
    <row r="615" spans="1:8" ht="38.25" outlineLevel="6" x14ac:dyDescent="0.25">
      <c r="A615" s="58" t="s">
        <v>222</v>
      </c>
      <c r="B615" s="57" t="s">
        <v>253</v>
      </c>
      <c r="C615" s="57" t="s">
        <v>255</v>
      </c>
      <c r="D615" s="58"/>
      <c r="E615" s="60" t="s">
        <v>537</v>
      </c>
      <c r="F615" s="21">
        <f>F616+F617+F618</f>
        <v>3826.9</v>
      </c>
      <c r="G615" s="21">
        <f t="shared" ref="G615:H615" si="298">G616+G617</f>
        <v>3826.8999999999996</v>
      </c>
      <c r="H615" s="21">
        <f t="shared" si="298"/>
        <v>3826.8999999999996</v>
      </c>
    </row>
    <row r="616" spans="1:8" ht="63.75" outlineLevel="7" x14ac:dyDescent="0.25">
      <c r="A616" s="58" t="s">
        <v>222</v>
      </c>
      <c r="B616" s="57" t="s">
        <v>253</v>
      </c>
      <c r="C616" s="57" t="s">
        <v>255</v>
      </c>
      <c r="D616" s="58" t="s">
        <v>6</v>
      </c>
      <c r="E616" s="60" t="s">
        <v>331</v>
      </c>
      <c r="F616" s="21">
        <f>3593.2+17.6</f>
        <v>3610.7999999999997</v>
      </c>
      <c r="G616" s="21">
        <v>3593.2</v>
      </c>
      <c r="H616" s="21">
        <v>3593.2</v>
      </c>
    </row>
    <row r="617" spans="1:8" ht="25.5" outlineLevel="7" x14ac:dyDescent="0.25">
      <c r="A617" s="58" t="s">
        <v>222</v>
      </c>
      <c r="B617" s="57" t="s">
        <v>253</v>
      </c>
      <c r="C617" s="57" t="s">
        <v>255</v>
      </c>
      <c r="D617" s="58" t="s">
        <v>7</v>
      </c>
      <c r="E617" s="60" t="s">
        <v>332</v>
      </c>
      <c r="F617" s="21">
        <f>233.4-1-17.6</f>
        <v>214.8</v>
      </c>
      <c r="G617" s="21">
        <v>233.7</v>
      </c>
      <c r="H617" s="21">
        <v>233.7</v>
      </c>
    </row>
    <row r="618" spans="1:8" outlineLevel="7" x14ac:dyDescent="0.25">
      <c r="A618" s="58" t="s">
        <v>222</v>
      </c>
      <c r="B618" s="57" t="s">
        <v>253</v>
      </c>
      <c r="C618" s="57" t="s">
        <v>255</v>
      </c>
      <c r="D618" s="58" t="s">
        <v>8</v>
      </c>
      <c r="E618" s="60" t="s">
        <v>333</v>
      </c>
      <c r="F618" s="21">
        <f>0.3+1</f>
        <v>1.3</v>
      </c>
      <c r="G618" s="21">
        <v>0</v>
      </c>
      <c r="H618" s="21">
        <v>0</v>
      </c>
    </row>
    <row r="619" spans="1:8" outlineLevel="1" x14ac:dyDescent="0.25">
      <c r="A619" s="58" t="s">
        <v>222</v>
      </c>
      <c r="B619" s="57" t="s">
        <v>219</v>
      </c>
      <c r="C619" s="57"/>
      <c r="D619" s="58"/>
      <c r="E619" s="60" t="s">
        <v>284</v>
      </c>
      <c r="F619" s="21">
        <f>F630+F620</f>
        <v>6776.9</v>
      </c>
      <c r="G619" s="21">
        <f t="shared" ref="G619:H619" si="299">G630+G620</f>
        <v>3297.8999999999996</v>
      </c>
      <c r="H619" s="21">
        <f t="shared" si="299"/>
        <v>2597.9</v>
      </c>
    </row>
    <row r="620" spans="1:8" outlineLevel="1" x14ac:dyDescent="0.25">
      <c r="A620" s="58" t="s">
        <v>222</v>
      </c>
      <c r="B620" s="57" t="s">
        <v>742</v>
      </c>
      <c r="C620" s="57"/>
      <c r="D620" s="58"/>
      <c r="E620" s="60" t="s">
        <v>744</v>
      </c>
      <c r="F620" s="21">
        <f>F621</f>
        <v>1733</v>
      </c>
      <c r="G620" s="21">
        <f t="shared" ref="G620:H620" si="300">G621</f>
        <v>593.20000000000005</v>
      </c>
      <c r="H620" s="21">
        <f t="shared" si="300"/>
        <v>0</v>
      </c>
    </row>
    <row r="621" spans="1:8" ht="51" outlineLevel="1" x14ac:dyDescent="0.25">
      <c r="A621" s="58" t="s">
        <v>222</v>
      </c>
      <c r="B621" s="57" t="s">
        <v>742</v>
      </c>
      <c r="C621" s="57" t="s">
        <v>257</v>
      </c>
      <c r="D621" s="58"/>
      <c r="E621" s="60" t="s">
        <v>328</v>
      </c>
      <c r="F621" s="21">
        <f>F622</f>
        <v>1733</v>
      </c>
      <c r="G621" s="21">
        <f t="shared" ref="G621:H621" si="301">G622</f>
        <v>593.20000000000005</v>
      </c>
      <c r="H621" s="21">
        <f t="shared" si="301"/>
        <v>0</v>
      </c>
    </row>
    <row r="622" spans="1:8" ht="25.5" outlineLevel="1" x14ac:dyDescent="0.25">
      <c r="A622" s="58" t="s">
        <v>222</v>
      </c>
      <c r="B622" s="57" t="s">
        <v>742</v>
      </c>
      <c r="C622" s="57" t="s">
        <v>258</v>
      </c>
      <c r="D622" s="58"/>
      <c r="E622" s="60" t="s">
        <v>538</v>
      </c>
      <c r="F622" s="21">
        <f>F623</f>
        <v>1733</v>
      </c>
      <c r="G622" s="21">
        <f t="shared" ref="G622:H622" si="302">G623</f>
        <v>593.20000000000005</v>
      </c>
      <c r="H622" s="21">
        <f t="shared" si="302"/>
        <v>0</v>
      </c>
    </row>
    <row r="623" spans="1:8" ht="25.5" outlineLevel="1" x14ac:dyDescent="0.25">
      <c r="A623" s="58" t="s">
        <v>222</v>
      </c>
      <c r="B623" s="57" t="s">
        <v>742</v>
      </c>
      <c r="C623" s="57" t="s">
        <v>743</v>
      </c>
      <c r="D623" s="58"/>
      <c r="E623" s="60" t="s">
        <v>745</v>
      </c>
      <c r="F623" s="21">
        <f>F626+F624+F628</f>
        <v>1733</v>
      </c>
      <c r="G623" s="21">
        <f t="shared" ref="G623:H623" si="303">G626+G624+G628</f>
        <v>593.20000000000005</v>
      </c>
      <c r="H623" s="21">
        <f t="shared" si="303"/>
        <v>0</v>
      </c>
    </row>
    <row r="624" spans="1:8" ht="63.75" outlineLevel="1" x14ac:dyDescent="0.25">
      <c r="A624" s="58" t="s">
        <v>222</v>
      </c>
      <c r="B624" s="57" t="s">
        <v>742</v>
      </c>
      <c r="C624" s="57" t="s">
        <v>812</v>
      </c>
      <c r="D624" s="58"/>
      <c r="E624" s="60" t="s">
        <v>795</v>
      </c>
      <c r="F624" s="21">
        <f>F625</f>
        <v>1500</v>
      </c>
      <c r="G624" s="21">
        <f t="shared" ref="G624:H624" si="304">G625</f>
        <v>0</v>
      </c>
      <c r="H624" s="21">
        <f t="shared" si="304"/>
        <v>0</v>
      </c>
    </row>
    <row r="625" spans="1:8" ht="25.5" outlineLevel="1" x14ac:dyDescent="0.25">
      <c r="A625" s="58" t="s">
        <v>222</v>
      </c>
      <c r="B625" s="57" t="s">
        <v>742</v>
      </c>
      <c r="C625" s="57" t="s">
        <v>812</v>
      </c>
      <c r="D625" s="58">
        <v>200</v>
      </c>
      <c r="E625" s="60" t="s">
        <v>332</v>
      </c>
      <c r="F625" s="21">
        <v>1500</v>
      </c>
      <c r="G625" s="21">
        <v>0</v>
      </c>
      <c r="H625" s="21">
        <v>0</v>
      </c>
    </row>
    <row r="626" spans="1:8" ht="76.5" outlineLevel="1" x14ac:dyDescent="0.25">
      <c r="A626" s="58" t="s">
        <v>222</v>
      </c>
      <c r="B626" s="57" t="s">
        <v>742</v>
      </c>
      <c r="C626" s="57" t="s">
        <v>813</v>
      </c>
      <c r="D626" s="58"/>
      <c r="E626" s="60" t="s">
        <v>746</v>
      </c>
      <c r="F626" s="21">
        <f>F627</f>
        <v>233</v>
      </c>
      <c r="G626" s="21">
        <f t="shared" ref="G626:H628" si="305">G627</f>
        <v>0</v>
      </c>
      <c r="H626" s="21">
        <f t="shared" si="305"/>
        <v>0</v>
      </c>
    </row>
    <row r="627" spans="1:8" ht="25.5" outlineLevel="1" x14ac:dyDescent="0.25">
      <c r="A627" s="58" t="s">
        <v>222</v>
      </c>
      <c r="B627" s="57" t="s">
        <v>742</v>
      </c>
      <c r="C627" s="57" t="s">
        <v>813</v>
      </c>
      <c r="D627" s="58">
        <v>200</v>
      </c>
      <c r="E627" s="60" t="s">
        <v>332</v>
      </c>
      <c r="F627" s="21">
        <f>238-5</f>
        <v>233</v>
      </c>
      <c r="G627" s="21">
        <v>0</v>
      </c>
      <c r="H627" s="21">
        <v>0</v>
      </c>
    </row>
    <row r="628" spans="1:8" ht="76.5" outlineLevel="1" x14ac:dyDescent="0.25">
      <c r="A628" s="58" t="s">
        <v>222</v>
      </c>
      <c r="B628" s="57" t="s">
        <v>742</v>
      </c>
      <c r="C628" s="57" t="s">
        <v>817</v>
      </c>
      <c r="D628" s="58"/>
      <c r="E628" s="60" t="s">
        <v>816</v>
      </c>
      <c r="F628" s="21">
        <f>F629</f>
        <v>0</v>
      </c>
      <c r="G628" s="21">
        <f t="shared" si="305"/>
        <v>593.20000000000005</v>
      </c>
      <c r="H628" s="21">
        <f t="shared" si="305"/>
        <v>0</v>
      </c>
    </row>
    <row r="629" spans="1:8" ht="25.5" outlineLevel="1" x14ac:dyDescent="0.25">
      <c r="A629" s="58" t="s">
        <v>222</v>
      </c>
      <c r="B629" s="57" t="s">
        <v>742</v>
      </c>
      <c r="C629" s="57" t="s">
        <v>817</v>
      </c>
      <c r="D629" s="58">
        <v>200</v>
      </c>
      <c r="E629" s="60" t="s">
        <v>332</v>
      </c>
      <c r="F629" s="21">
        <v>0</v>
      </c>
      <c r="G629" s="21">
        <v>593.20000000000005</v>
      </c>
      <c r="H629" s="21">
        <v>0</v>
      </c>
    </row>
    <row r="630" spans="1:8" outlineLevel="2" x14ac:dyDescent="0.25">
      <c r="A630" s="58" t="s">
        <v>222</v>
      </c>
      <c r="B630" s="57" t="s">
        <v>256</v>
      </c>
      <c r="C630" s="57"/>
      <c r="D630" s="58"/>
      <c r="E630" s="60" t="s">
        <v>327</v>
      </c>
      <c r="F630" s="21">
        <f>F631</f>
        <v>5043.8999999999996</v>
      </c>
      <c r="G630" s="21">
        <f t="shared" ref="G630:H630" si="306">G631</f>
        <v>2704.7</v>
      </c>
      <c r="H630" s="21">
        <f t="shared" si="306"/>
        <v>2597.9</v>
      </c>
    </row>
    <row r="631" spans="1:8" ht="51" outlineLevel="3" x14ac:dyDescent="0.25">
      <c r="A631" s="58" t="s">
        <v>222</v>
      </c>
      <c r="B631" s="57" t="s">
        <v>256</v>
      </c>
      <c r="C631" s="57" t="s">
        <v>257</v>
      </c>
      <c r="D631" s="58"/>
      <c r="E631" s="60" t="s">
        <v>328</v>
      </c>
      <c r="F631" s="21">
        <f>F632+F653</f>
        <v>5043.8999999999996</v>
      </c>
      <c r="G631" s="21">
        <f>G632+G653</f>
        <v>2704.7</v>
      </c>
      <c r="H631" s="21">
        <f>H632+H653</f>
        <v>2597.9</v>
      </c>
    </row>
    <row r="632" spans="1:8" ht="25.5" outlineLevel="4" x14ac:dyDescent="0.25">
      <c r="A632" s="58" t="s">
        <v>222</v>
      </c>
      <c r="B632" s="57" t="s">
        <v>256</v>
      </c>
      <c r="C632" s="57" t="s">
        <v>258</v>
      </c>
      <c r="D632" s="58"/>
      <c r="E632" s="60" t="s">
        <v>538</v>
      </c>
      <c r="F632" s="21">
        <f>F633+F641+F645+F648</f>
        <v>3146</v>
      </c>
      <c r="G632" s="21">
        <f>G633+G641+G645+G648</f>
        <v>806.8</v>
      </c>
      <c r="H632" s="21">
        <f>H633+H641+H645+H648</f>
        <v>700</v>
      </c>
    </row>
    <row r="633" spans="1:8" ht="76.5" outlineLevel="5" x14ac:dyDescent="0.25">
      <c r="A633" s="58" t="s">
        <v>222</v>
      </c>
      <c r="B633" s="57" t="s">
        <v>256</v>
      </c>
      <c r="C633" s="57" t="s">
        <v>259</v>
      </c>
      <c r="D633" s="58"/>
      <c r="E633" s="60" t="s">
        <v>539</v>
      </c>
      <c r="F633" s="21">
        <f>F634+F637+F639</f>
        <v>500.8</v>
      </c>
      <c r="G633" s="21">
        <f t="shared" ref="G633:H633" si="307">G634+G637+G639</f>
        <v>17.8</v>
      </c>
      <c r="H633" s="21">
        <f t="shared" si="307"/>
        <v>217.8</v>
      </c>
    </row>
    <row r="634" spans="1:8" ht="89.25" outlineLevel="6" x14ac:dyDescent="0.25">
      <c r="A634" s="58" t="s">
        <v>222</v>
      </c>
      <c r="B634" s="57" t="s">
        <v>256</v>
      </c>
      <c r="C634" s="57" t="s">
        <v>260</v>
      </c>
      <c r="D634" s="58"/>
      <c r="E634" s="60" t="s">
        <v>540</v>
      </c>
      <c r="F634" s="21">
        <f>F635+F636</f>
        <v>500.8</v>
      </c>
      <c r="G634" s="21">
        <f t="shared" ref="G634:H634" si="308">G635+G636</f>
        <v>0.79999999999999982</v>
      </c>
      <c r="H634" s="21">
        <f t="shared" si="308"/>
        <v>200.8</v>
      </c>
    </row>
    <row r="635" spans="1:8" ht="63.75" outlineLevel="7" x14ac:dyDescent="0.25">
      <c r="A635" s="58" t="s">
        <v>222</v>
      </c>
      <c r="B635" s="57" t="s">
        <v>256</v>
      </c>
      <c r="C635" s="57" t="s">
        <v>260</v>
      </c>
      <c r="D635" s="58" t="s">
        <v>6</v>
      </c>
      <c r="E635" s="60" t="s">
        <v>331</v>
      </c>
      <c r="F635" s="21">
        <v>5.2</v>
      </c>
      <c r="G635" s="21">
        <f>5.2-4.4</f>
        <v>0.79999999999999982</v>
      </c>
      <c r="H635" s="21">
        <v>5.2</v>
      </c>
    </row>
    <row r="636" spans="1:8" ht="25.5" outlineLevel="7" x14ac:dyDescent="0.25">
      <c r="A636" s="58" t="s">
        <v>222</v>
      </c>
      <c r="B636" s="57" t="s">
        <v>256</v>
      </c>
      <c r="C636" s="57" t="s">
        <v>260</v>
      </c>
      <c r="D636" s="58" t="s">
        <v>7</v>
      </c>
      <c r="E636" s="60" t="s">
        <v>332</v>
      </c>
      <c r="F636" s="21">
        <f>407.6-12+100</f>
        <v>495.6</v>
      </c>
      <c r="G636" s="21">
        <f>407.6-12-395.6</f>
        <v>0</v>
      </c>
      <c r="H636" s="21">
        <f>407.6-200-12</f>
        <v>195.60000000000002</v>
      </c>
    </row>
    <row r="637" spans="1:8" ht="25.5" outlineLevel="6" x14ac:dyDescent="0.25">
      <c r="A637" s="58" t="s">
        <v>222</v>
      </c>
      <c r="B637" s="57" t="s">
        <v>256</v>
      </c>
      <c r="C637" s="57" t="s">
        <v>261</v>
      </c>
      <c r="D637" s="58"/>
      <c r="E637" s="60" t="s">
        <v>541</v>
      </c>
      <c r="F637" s="21">
        <f>F638</f>
        <v>0</v>
      </c>
      <c r="G637" s="21">
        <f t="shared" ref="G637:H637" si="309">G638</f>
        <v>5</v>
      </c>
      <c r="H637" s="21">
        <f t="shared" si="309"/>
        <v>5</v>
      </c>
    </row>
    <row r="638" spans="1:8" ht="25.5" outlineLevel="7" x14ac:dyDescent="0.25">
      <c r="A638" s="58" t="s">
        <v>222</v>
      </c>
      <c r="B638" s="57" t="s">
        <v>256</v>
      </c>
      <c r="C638" s="57" t="s">
        <v>261</v>
      </c>
      <c r="D638" s="58" t="s">
        <v>7</v>
      </c>
      <c r="E638" s="60" t="s">
        <v>332</v>
      </c>
      <c r="F638" s="21">
        <f>5-5</f>
        <v>0</v>
      </c>
      <c r="G638" s="21">
        <v>5</v>
      </c>
      <c r="H638" s="21">
        <v>5</v>
      </c>
    </row>
    <row r="639" spans="1:8" ht="25.5" outlineLevel="7" x14ac:dyDescent="0.25">
      <c r="A639" s="58" t="s">
        <v>222</v>
      </c>
      <c r="B639" s="57" t="s">
        <v>256</v>
      </c>
      <c r="C639" s="57" t="s">
        <v>740</v>
      </c>
      <c r="D639" s="58"/>
      <c r="E639" s="60" t="s">
        <v>741</v>
      </c>
      <c r="F639" s="21">
        <f>F640</f>
        <v>0</v>
      </c>
      <c r="G639" s="21">
        <f t="shared" ref="G639:H639" si="310">G640</f>
        <v>12</v>
      </c>
      <c r="H639" s="21">
        <f t="shared" si="310"/>
        <v>12</v>
      </c>
    </row>
    <row r="640" spans="1:8" ht="25.5" outlineLevel="7" x14ac:dyDescent="0.25">
      <c r="A640" s="58" t="s">
        <v>222</v>
      </c>
      <c r="B640" s="57" t="s">
        <v>256</v>
      </c>
      <c r="C640" s="57" t="s">
        <v>740</v>
      </c>
      <c r="D640" s="58">
        <v>200</v>
      </c>
      <c r="E640" s="60" t="s">
        <v>332</v>
      </c>
      <c r="F640" s="21">
        <f>12-12</f>
        <v>0</v>
      </c>
      <c r="G640" s="21">
        <v>12</v>
      </c>
      <c r="H640" s="21">
        <v>12</v>
      </c>
    </row>
    <row r="641" spans="1:8" ht="38.25" outlineLevel="5" x14ac:dyDescent="0.25">
      <c r="A641" s="58" t="s">
        <v>222</v>
      </c>
      <c r="B641" s="57" t="s">
        <v>256</v>
      </c>
      <c r="C641" s="57" t="s">
        <v>262</v>
      </c>
      <c r="D641" s="58"/>
      <c r="E641" s="60" t="s">
        <v>542</v>
      </c>
      <c r="F641" s="21">
        <f>F642</f>
        <v>1224.0999999999999</v>
      </c>
      <c r="G641" s="21">
        <f t="shared" ref="G641:H641" si="311">G642</f>
        <v>365.8</v>
      </c>
      <c r="H641" s="21">
        <f t="shared" si="311"/>
        <v>459</v>
      </c>
    </row>
    <row r="642" spans="1:8" ht="38.25" outlineLevel="6" x14ac:dyDescent="0.25">
      <c r="A642" s="58" t="s">
        <v>222</v>
      </c>
      <c r="B642" s="57" t="s">
        <v>256</v>
      </c>
      <c r="C642" s="57" t="s">
        <v>263</v>
      </c>
      <c r="D642" s="58"/>
      <c r="E642" s="60" t="s">
        <v>543</v>
      </c>
      <c r="F642" s="21">
        <f>F643+F644</f>
        <v>1224.0999999999999</v>
      </c>
      <c r="G642" s="21">
        <f t="shared" ref="G642:H642" si="312">G643+G644</f>
        <v>365.8</v>
      </c>
      <c r="H642" s="21">
        <f t="shared" si="312"/>
        <v>459</v>
      </c>
    </row>
    <row r="643" spans="1:8" ht="63.75" outlineLevel="7" x14ac:dyDescent="0.25">
      <c r="A643" s="58" t="s">
        <v>222</v>
      </c>
      <c r="B643" s="57" t="s">
        <v>256</v>
      </c>
      <c r="C643" s="57" t="s">
        <v>263</v>
      </c>
      <c r="D643" s="58" t="s">
        <v>6</v>
      </c>
      <c r="E643" s="60" t="s">
        <v>331</v>
      </c>
      <c r="F643" s="21">
        <f>397-105.2+105.2+12.5</f>
        <v>409.5</v>
      </c>
      <c r="G643" s="21">
        <f>397-31.2</f>
        <v>365.8</v>
      </c>
      <c r="H643" s="21">
        <f>397-200</f>
        <v>197</v>
      </c>
    </row>
    <row r="644" spans="1:8" ht="25.5" outlineLevel="7" x14ac:dyDescent="0.25">
      <c r="A644" s="58" t="s">
        <v>222</v>
      </c>
      <c r="B644" s="57" t="s">
        <v>256</v>
      </c>
      <c r="C644" s="57" t="s">
        <v>263</v>
      </c>
      <c r="D644" s="58" t="s">
        <v>7</v>
      </c>
      <c r="E644" s="60" t="s">
        <v>332</v>
      </c>
      <c r="F644" s="21">
        <f>562-132.8+132.8+30+187.5+5+12+18.1</f>
        <v>814.6</v>
      </c>
      <c r="G644" s="21">
        <f>562-209.3-352.7</f>
        <v>0</v>
      </c>
      <c r="H644" s="21">
        <f>562-300</f>
        <v>262</v>
      </c>
    </row>
    <row r="645" spans="1:8" ht="25.5" outlineLevel="7" x14ac:dyDescent="0.25">
      <c r="A645" s="58" t="s">
        <v>222</v>
      </c>
      <c r="B645" s="57" t="s">
        <v>256</v>
      </c>
      <c r="C645" s="57" t="s">
        <v>264</v>
      </c>
      <c r="D645" s="58"/>
      <c r="E645" s="60" t="s">
        <v>598</v>
      </c>
      <c r="F645" s="21">
        <f>F646</f>
        <v>5.0999999999999996</v>
      </c>
      <c r="G645" s="21">
        <f t="shared" ref="G645:H645" si="313">G646</f>
        <v>23.2</v>
      </c>
      <c r="H645" s="21">
        <f t="shared" si="313"/>
        <v>23.2</v>
      </c>
    </row>
    <row r="646" spans="1:8" ht="25.5" outlineLevel="7" x14ac:dyDescent="0.25">
      <c r="A646" s="58" t="s">
        <v>222</v>
      </c>
      <c r="B646" s="57" t="s">
        <v>256</v>
      </c>
      <c r="C646" s="57" t="s">
        <v>265</v>
      </c>
      <c r="D646" s="58"/>
      <c r="E646" s="60" t="s">
        <v>599</v>
      </c>
      <c r="F646" s="21">
        <f>F647</f>
        <v>5.0999999999999996</v>
      </c>
      <c r="G646" s="21">
        <f t="shared" ref="G646:H646" si="314">G647</f>
        <v>23.2</v>
      </c>
      <c r="H646" s="21">
        <f t="shared" si="314"/>
        <v>23.2</v>
      </c>
    </row>
    <row r="647" spans="1:8" ht="25.5" outlineLevel="7" x14ac:dyDescent="0.25">
      <c r="A647" s="58" t="s">
        <v>222</v>
      </c>
      <c r="B647" s="57" t="s">
        <v>256</v>
      </c>
      <c r="C647" s="57" t="s">
        <v>265</v>
      </c>
      <c r="D647" s="58">
        <v>200</v>
      </c>
      <c r="E647" s="60" t="s">
        <v>332</v>
      </c>
      <c r="F647" s="21">
        <v>5.0999999999999996</v>
      </c>
      <c r="G647" s="21">
        <v>23.2</v>
      </c>
      <c r="H647" s="21">
        <v>23.2</v>
      </c>
    </row>
    <row r="648" spans="1:8" ht="25.5" outlineLevel="7" x14ac:dyDescent="0.25">
      <c r="A648" s="58" t="s">
        <v>222</v>
      </c>
      <c r="B648" s="57" t="s">
        <v>256</v>
      </c>
      <c r="C648" s="90" t="s">
        <v>689</v>
      </c>
      <c r="D648" s="93"/>
      <c r="E648" s="60" t="s">
        <v>690</v>
      </c>
      <c r="F648" s="21">
        <f>F651+F649</f>
        <v>1416</v>
      </c>
      <c r="G648" s="21">
        <f t="shared" ref="G648:H648" si="315">G651+G649</f>
        <v>400</v>
      </c>
      <c r="H648" s="21">
        <f t="shared" si="315"/>
        <v>0</v>
      </c>
    </row>
    <row r="649" spans="1:8" ht="51" outlineLevel="7" x14ac:dyDescent="0.25">
      <c r="A649" s="58" t="s">
        <v>222</v>
      </c>
      <c r="B649" s="57" t="s">
        <v>256</v>
      </c>
      <c r="C649" s="90" t="s">
        <v>763</v>
      </c>
      <c r="D649" s="93"/>
      <c r="E649" s="60" t="s">
        <v>764</v>
      </c>
      <c r="F649" s="21">
        <f>F650</f>
        <v>1116</v>
      </c>
      <c r="G649" s="21">
        <f t="shared" ref="G649:H649" si="316">G650</f>
        <v>0</v>
      </c>
      <c r="H649" s="21">
        <f t="shared" si="316"/>
        <v>0</v>
      </c>
    </row>
    <row r="650" spans="1:8" ht="25.5" outlineLevel="7" x14ac:dyDescent="0.25">
      <c r="A650" s="58" t="s">
        <v>222</v>
      </c>
      <c r="B650" s="57" t="s">
        <v>256</v>
      </c>
      <c r="C650" s="90" t="s">
        <v>763</v>
      </c>
      <c r="D650" s="90">
        <v>200</v>
      </c>
      <c r="E650" s="60" t="s">
        <v>332</v>
      </c>
      <c r="F650" s="21">
        <f>1200-84</f>
        <v>1116</v>
      </c>
      <c r="G650" s="21">
        <v>0</v>
      </c>
      <c r="H650" s="21">
        <v>0</v>
      </c>
    </row>
    <row r="651" spans="1:8" ht="38.25" outlineLevel="7" x14ac:dyDescent="0.25">
      <c r="A651" s="58" t="s">
        <v>222</v>
      </c>
      <c r="B651" s="57" t="s">
        <v>256</v>
      </c>
      <c r="C651" s="90" t="s">
        <v>716</v>
      </c>
      <c r="D651" s="93"/>
      <c r="E651" s="60" t="s">
        <v>709</v>
      </c>
      <c r="F651" s="21">
        <f>F652</f>
        <v>300</v>
      </c>
      <c r="G651" s="21">
        <f t="shared" ref="G651:H651" si="317">G652</f>
        <v>400</v>
      </c>
      <c r="H651" s="21">
        <f t="shared" si="317"/>
        <v>0</v>
      </c>
    </row>
    <row r="652" spans="1:8" ht="25.5" outlineLevel="7" x14ac:dyDescent="0.25">
      <c r="A652" s="58" t="s">
        <v>222</v>
      </c>
      <c r="B652" s="57" t="s">
        <v>256</v>
      </c>
      <c r="C652" s="90" t="s">
        <v>716</v>
      </c>
      <c r="D652" s="90">
        <v>200</v>
      </c>
      <c r="E652" s="60" t="s">
        <v>332</v>
      </c>
      <c r="F652" s="21">
        <f>330-30</f>
        <v>300</v>
      </c>
      <c r="G652" s="21">
        <v>400</v>
      </c>
      <c r="H652" s="21">
        <v>0</v>
      </c>
    </row>
    <row r="653" spans="1:8" ht="25.5" outlineLevel="4" x14ac:dyDescent="0.25">
      <c r="A653" s="58" t="s">
        <v>222</v>
      </c>
      <c r="B653" s="57" t="s">
        <v>256</v>
      </c>
      <c r="C653" s="57" t="s">
        <v>266</v>
      </c>
      <c r="D653" s="58"/>
      <c r="E653" s="60" t="s">
        <v>546</v>
      </c>
      <c r="F653" s="21">
        <f>F654</f>
        <v>1897.8999999999999</v>
      </c>
      <c r="G653" s="21">
        <f t="shared" ref="G653:H653" si="318">G654</f>
        <v>1897.9</v>
      </c>
      <c r="H653" s="21">
        <f t="shared" si="318"/>
        <v>1897.9</v>
      </c>
    </row>
    <row r="654" spans="1:8" ht="25.5" outlineLevel="5" x14ac:dyDescent="0.25">
      <c r="A654" s="58" t="s">
        <v>222</v>
      </c>
      <c r="B654" s="57" t="s">
        <v>256</v>
      </c>
      <c r="C654" s="57" t="s">
        <v>267</v>
      </c>
      <c r="D654" s="58"/>
      <c r="E654" s="60" t="s">
        <v>547</v>
      </c>
      <c r="F654" s="21">
        <f>F655</f>
        <v>1897.8999999999999</v>
      </c>
      <c r="G654" s="21">
        <f t="shared" ref="G654:H654" si="319">G655</f>
        <v>1897.9</v>
      </c>
      <c r="H654" s="21">
        <f t="shared" si="319"/>
        <v>1897.9</v>
      </c>
    </row>
    <row r="655" spans="1:8" ht="25.5" outlineLevel="6" x14ac:dyDescent="0.25">
      <c r="A655" s="58" t="s">
        <v>222</v>
      </c>
      <c r="B655" s="57" t="s">
        <v>256</v>
      </c>
      <c r="C655" s="57" t="s">
        <v>268</v>
      </c>
      <c r="D655" s="58"/>
      <c r="E655" s="60" t="s">
        <v>548</v>
      </c>
      <c r="F655" s="21">
        <f>F656+F657+F658</f>
        <v>1897.8999999999999</v>
      </c>
      <c r="G655" s="21">
        <f t="shared" ref="G655:H655" si="320">G656+G657+G658</f>
        <v>1897.9</v>
      </c>
      <c r="H655" s="21">
        <f t="shared" si="320"/>
        <v>1897.9</v>
      </c>
    </row>
    <row r="656" spans="1:8" ht="63.75" outlineLevel="7" x14ac:dyDescent="0.25">
      <c r="A656" s="58" t="s">
        <v>222</v>
      </c>
      <c r="B656" s="57" t="s">
        <v>256</v>
      </c>
      <c r="C656" s="57" t="s">
        <v>268</v>
      </c>
      <c r="D656" s="58" t="s">
        <v>6</v>
      </c>
      <c r="E656" s="60" t="s">
        <v>331</v>
      </c>
      <c r="F656" s="21">
        <f>1064-89-26</f>
        <v>949</v>
      </c>
      <c r="G656" s="21">
        <v>1064</v>
      </c>
      <c r="H656" s="21">
        <v>1064</v>
      </c>
    </row>
    <row r="657" spans="1:8" ht="25.5" outlineLevel="7" x14ac:dyDescent="0.25">
      <c r="A657" s="58" t="s">
        <v>222</v>
      </c>
      <c r="B657" s="57" t="s">
        <v>256</v>
      </c>
      <c r="C657" s="57" t="s">
        <v>268</v>
      </c>
      <c r="D657" s="58" t="s">
        <v>7</v>
      </c>
      <c r="E657" s="60" t="s">
        <v>332</v>
      </c>
      <c r="F657" s="21">
        <f>463.9+150+22.2+12+17+10</f>
        <v>675.1</v>
      </c>
      <c r="G657" s="21">
        <v>463.9</v>
      </c>
      <c r="H657" s="21">
        <v>463.9</v>
      </c>
    </row>
    <row r="658" spans="1:8" outlineLevel="7" x14ac:dyDescent="0.25">
      <c r="A658" s="58" t="s">
        <v>222</v>
      </c>
      <c r="B658" s="57" t="s">
        <v>256</v>
      </c>
      <c r="C658" s="57" t="s">
        <v>268</v>
      </c>
      <c r="D658" s="58">
        <v>800</v>
      </c>
      <c r="E658" s="60" t="s">
        <v>333</v>
      </c>
      <c r="F658" s="21">
        <f>370-150-22.2+76</f>
        <v>273.8</v>
      </c>
      <c r="G658" s="21">
        <v>370</v>
      </c>
      <c r="H658" s="21">
        <v>370</v>
      </c>
    </row>
    <row r="659" spans="1:8" s="3" customFormat="1" ht="25.5" x14ac:dyDescent="0.25">
      <c r="A659" s="61" t="s">
        <v>269</v>
      </c>
      <c r="B659" s="62"/>
      <c r="C659" s="62"/>
      <c r="D659" s="61"/>
      <c r="E659" s="63" t="s">
        <v>275</v>
      </c>
      <c r="F659" s="64">
        <f t="shared" ref="F659:F663" si="321">F660</f>
        <v>804.2</v>
      </c>
      <c r="G659" s="64">
        <f t="shared" ref="G659:H659" si="322">G660</f>
        <v>804.2</v>
      </c>
      <c r="H659" s="64">
        <f t="shared" si="322"/>
        <v>804.2</v>
      </c>
    </row>
    <row r="660" spans="1:8" outlineLevel="1" x14ac:dyDescent="0.25">
      <c r="A660" s="58" t="s">
        <v>269</v>
      </c>
      <c r="B660" s="57" t="s">
        <v>1</v>
      </c>
      <c r="C660" s="57"/>
      <c r="D660" s="58"/>
      <c r="E660" s="60" t="s">
        <v>276</v>
      </c>
      <c r="F660" s="21">
        <f t="shared" si="321"/>
        <v>804.2</v>
      </c>
      <c r="G660" s="21">
        <f t="shared" ref="G660:H660" si="323">G661</f>
        <v>804.2</v>
      </c>
      <c r="H660" s="21">
        <f t="shared" si="323"/>
        <v>804.2</v>
      </c>
    </row>
    <row r="661" spans="1:8" ht="38.25" outlineLevel="2" x14ac:dyDescent="0.25">
      <c r="A661" s="58" t="s">
        <v>269</v>
      </c>
      <c r="B661" s="57" t="s">
        <v>2</v>
      </c>
      <c r="C661" s="57"/>
      <c r="D661" s="58"/>
      <c r="E661" s="60" t="s">
        <v>285</v>
      </c>
      <c r="F661" s="21">
        <f t="shared" si="321"/>
        <v>804.2</v>
      </c>
      <c r="G661" s="21">
        <f t="shared" ref="G661:H661" si="324">G662</f>
        <v>804.2</v>
      </c>
      <c r="H661" s="21">
        <f t="shared" si="324"/>
        <v>804.2</v>
      </c>
    </row>
    <row r="662" spans="1:8" outlineLevel="3" x14ac:dyDescent="0.25">
      <c r="A662" s="58" t="s">
        <v>269</v>
      </c>
      <c r="B662" s="57" t="s">
        <v>2</v>
      </c>
      <c r="C662" s="57" t="s">
        <v>3</v>
      </c>
      <c r="D662" s="58"/>
      <c r="E662" s="60" t="s">
        <v>286</v>
      </c>
      <c r="F662" s="21">
        <f t="shared" si="321"/>
        <v>804.2</v>
      </c>
      <c r="G662" s="21">
        <f t="shared" ref="G662:H662" si="325">G663</f>
        <v>804.2</v>
      </c>
      <c r="H662" s="21">
        <f t="shared" si="325"/>
        <v>804.2</v>
      </c>
    </row>
    <row r="663" spans="1:8" ht="38.25" outlineLevel="4" x14ac:dyDescent="0.25">
      <c r="A663" s="58" t="s">
        <v>269</v>
      </c>
      <c r="B663" s="57" t="s">
        <v>2</v>
      </c>
      <c r="C663" s="57" t="s">
        <v>4</v>
      </c>
      <c r="D663" s="58"/>
      <c r="E663" s="60" t="s">
        <v>329</v>
      </c>
      <c r="F663" s="21">
        <f t="shared" si="321"/>
        <v>804.2</v>
      </c>
      <c r="G663" s="21">
        <f t="shared" ref="G663:H663" si="326">G664</f>
        <v>804.2</v>
      </c>
      <c r="H663" s="21">
        <f t="shared" si="326"/>
        <v>804.2</v>
      </c>
    </row>
    <row r="664" spans="1:8" ht="25.5" outlineLevel="6" x14ac:dyDescent="0.25">
      <c r="A664" s="58" t="s">
        <v>269</v>
      </c>
      <c r="B664" s="57" t="s">
        <v>2</v>
      </c>
      <c r="C664" s="57" t="s">
        <v>270</v>
      </c>
      <c r="D664" s="58"/>
      <c r="E664" s="60" t="s">
        <v>275</v>
      </c>
      <c r="F664" s="21">
        <f>F665+F666</f>
        <v>804.2</v>
      </c>
      <c r="G664" s="21">
        <f t="shared" ref="G664:H664" si="327">G665+G666</f>
        <v>804.2</v>
      </c>
      <c r="H664" s="21">
        <f t="shared" si="327"/>
        <v>804.2</v>
      </c>
    </row>
    <row r="665" spans="1:8" ht="63.75" outlineLevel="7" x14ac:dyDescent="0.25">
      <c r="A665" s="94" t="s">
        <v>269</v>
      </c>
      <c r="B665" s="95" t="s">
        <v>2</v>
      </c>
      <c r="C665" s="95" t="s">
        <v>270</v>
      </c>
      <c r="D665" s="94" t="s">
        <v>6</v>
      </c>
      <c r="E665" s="96" t="s">
        <v>331</v>
      </c>
      <c r="F665" s="97">
        <v>803.2</v>
      </c>
      <c r="G665" s="97">
        <v>803.2</v>
      </c>
      <c r="H665" s="97">
        <v>803.2</v>
      </c>
    </row>
    <row r="666" spans="1:8" ht="12.75" customHeight="1" x14ac:dyDescent="0.25">
      <c r="A666" s="98" t="s">
        <v>269</v>
      </c>
      <c r="B666" s="99" t="s">
        <v>2</v>
      </c>
      <c r="C666" s="99" t="s">
        <v>270</v>
      </c>
      <c r="D666" s="98">
        <v>200</v>
      </c>
      <c r="E666" s="100" t="s">
        <v>332</v>
      </c>
      <c r="F666" s="101">
        <v>1</v>
      </c>
      <c r="G666" s="101">
        <v>1</v>
      </c>
      <c r="H666" s="101">
        <v>1</v>
      </c>
    </row>
    <row r="667" spans="1:8" ht="12.75" customHeight="1" x14ac:dyDescent="0.25">
      <c r="A667" s="102"/>
      <c r="B667" s="103"/>
      <c r="C667" s="103"/>
      <c r="D667" s="102"/>
      <c r="E667" s="102"/>
      <c r="F667" s="104"/>
      <c r="G667" s="104"/>
      <c r="H667" s="105"/>
    </row>
    <row r="668" spans="1:8" ht="15.2" customHeight="1" x14ac:dyDescent="0.25">
      <c r="E668" s="134" t="s">
        <v>779</v>
      </c>
      <c r="F668" s="135"/>
      <c r="G668" s="135"/>
      <c r="H668" s="135"/>
    </row>
  </sheetData>
  <mergeCells count="18">
    <mergeCell ref="F1:H1"/>
    <mergeCell ref="F2:H2"/>
    <mergeCell ref="F3:H3"/>
    <mergeCell ref="F5:H5"/>
    <mergeCell ref="A12:H12"/>
    <mergeCell ref="E668:H668"/>
    <mergeCell ref="A14:A15"/>
    <mergeCell ref="B14:B15"/>
    <mergeCell ref="C14:C15"/>
    <mergeCell ref="D14:D15"/>
    <mergeCell ref="E14:E15"/>
    <mergeCell ref="F14:H14"/>
    <mergeCell ref="E13:H13"/>
    <mergeCell ref="F6:H6"/>
    <mergeCell ref="F7:H7"/>
    <mergeCell ref="F8:H8"/>
    <mergeCell ref="F9:H9"/>
    <mergeCell ref="F10:H10"/>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5"/>
  <sheetViews>
    <sheetView showGridLines="0" tabSelected="1" zoomScale="120" zoomScaleNormal="120" zoomScaleSheetLayoutView="100" workbookViewId="0">
      <selection activeCell="G6" sqref="G6"/>
    </sheetView>
  </sheetViews>
  <sheetFormatPr defaultColWidth="9.140625" defaultRowHeight="15" outlineLevelRow="4" x14ac:dyDescent="0.25"/>
  <cols>
    <col min="1" max="1" width="10.7109375" style="51" customWidth="1"/>
    <col min="2" max="2" width="7.7109375" style="51" customWidth="1"/>
    <col min="3" max="3" width="58.7109375" style="24" customWidth="1"/>
    <col min="4" max="6" width="11.7109375" style="106" customWidth="1"/>
    <col min="7" max="7" width="9.140625" style="80" customWidth="1"/>
    <col min="8" max="16384" width="9.140625" style="25"/>
  </cols>
  <sheetData>
    <row r="1" spans="1:7" x14ac:dyDescent="0.25">
      <c r="D1" s="120" t="s">
        <v>705</v>
      </c>
      <c r="E1" s="130"/>
      <c r="F1" s="130"/>
    </row>
    <row r="2" spans="1:7" x14ac:dyDescent="0.25">
      <c r="D2" s="120" t="s">
        <v>557</v>
      </c>
      <c r="E2" s="148"/>
      <c r="F2" s="148"/>
    </row>
    <row r="3" spans="1:7" x14ac:dyDescent="0.25">
      <c r="D3" s="114" t="s">
        <v>835</v>
      </c>
      <c r="E3" s="115"/>
      <c r="F3" s="115"/>
    </row>
    <row r="5" spans="1:7" x14ac:dyDescent="0.25">
      <c r="D5" s="120" t="s">
        <v>783</v>
      </c>
      <c r="E5" s="120"/>
      <c r="F5" s="120"/>
    </row>
    <row r="6" spans="1:7" x14ac:dyDescent="0.25">
      <c r="D6" s="143" t="s">
        <v>557</v>
      </c>
      <c r="E6" s="143"/>
      <c r="F6" s="143"/>
    </row>
    <row r="7" spans="1:7" x14ac:dyDescent="0.25">
      <c r="D7" s="143" t="s">
        <v>800</v>
      </c>
      <c r="E7" s="143"/>
      <c r="F7" s="143"/>
    </row>
    <row r="8" spans="1:7" x14ac:dyDescent="0.25">
      <c r="D8" s="114" t="s">
        <v>558</v>
      </c>
      <c r="E8" s="115"/>
      <c r="F8" s="115"/>
    </row>
    <row r="9" spans="1:7" x14ac:dyDescent="0.25">
      <c r="D9" s="114" t="s">
        <v>698</v>
      </c>
      <c r="E9" s="145"/>
      <c r="F9" s="145"/>
    </row>
    <row r="10" spans="1:7" x14ac:dyDescent="0.25">
      <c r="D10" s="146" t="s">
        <v>699</v>
      </c>
      <c r="E10" s="147"/>
      <c r="F10" s="147"/>
    </row>
    <row r="13" spans="1:7" s="48" customFormat="1" ht="78.75" customHeight="1" x14ac:dyDescent="0.3">
      <c r="A13" s="144" t="s">
        <v>700</v>
      </c>
      <c r="B13" s="144"/>
      <c r="C13" s="144"/>
      <c r="D13" s="144"/>
      <c r="E13" s="144"/>
      <c r="F13" s="144"/>
      <c r="G13" s="49"/>
    </row>
    <row r="14" spans="1:7" x14ac:dyDescent="0.25">
      <c r="C14" s="26"/>
      <c r="D14" s="5"/>
      <c r="E14" s="5"/>
      <c r="F14" s="5"/>
      <c r="G14" s="79"/>
    </row>
    <row r="15" spans="1:7" ht="15.75" customHeight="1" x14ac:dyDescent="0.25">
      <c r="C15" s="122"/>
      <c r="D15" s="123"/>
      <c r="E15" s="123"/>
      <c r="F15" s="123"/>
      <c r="G15" s="79"/>
    </row>
    <row r="16" spans="1:7" ht="12" customHeight="1" x14ac:dyDescent="0.25">
      <c r="A16" s="129" t="s">
        <v>552</v>
      </c>
      <c r="B16" s="129" t="s">
        <v>553</v>
      </c>
      <c r="C16" s="124" t="s">
        <v>554</v>
      </c>
      <c r="D16" s="136" t="s">
        <v>586</v>
      </c>
      <c r="E16" s="126"/>
      <c r="F16" s="137"/>
      <c r="G16" s="79"/>
    </row>
    <row r="17" spans="1:8" ht="42.75" customHeight="1" x14ac:dyDescent="0.25">
      <c r="A17" s="129"/>
      <c r="B17" s="129"/>
      <c r="C17" s="124"/>
      <c r="D17" s="11" t="s">
        <v>694</v>
      </c>
      <c r="E17" s="11" t="s">
        <v>695</v>
      </c>
      <c r="F17" s="11" t="s">
        <v>696</v>
      </c>
      <c r="G17" s="79"/>
    </row>
    <row r="18" spans="1:8" ht="15.75" customHeight="1" x14ac:dyDescent="0.25">
      <c r="A18" s="70">
        <v>1</v>
      </c>
      <c r="B18" s="70">
        <v>2</v>
      </c>
      <c r="C18" s="69">
        <v>3</v>
      </c>
      <c r="D18" s="6">
        <v>4</v>
      </c>
      <c r="E18" s="6">
        <v>5</v>
      </c>
      <c r="F18" s="6">
        <v>6</v>
      </c>
      <c r="G18" s="79"/>
    </row>
    <row r="19" spans="1:8" s="30" customFormat="1" ht="15.75" customHeight="1" x14ac:dyDescent="0.25">
      <c r="A19" s="52"/>
      <c r="B19" s="52"/>
      <c r="C19" s="29" t="s">
        <v>566</v>
      </c>
      <c r="D19" s="7">
        <f>D20+D122+D178+D213+D218+D327+D340+D359+D414+D447+D472+D493+D503+D512+D517+D527+D488</f>
        <v>733074.3</v>
      </c>
      <c r="E19" s="7">
        <f>E20+E122+E178+E213+E218+E327+E340+E359+E414+E447+E472+E493+E503+E512+E517+E527+E488</f>
        <v>588483</v>
      </c>
      <c r="F19" s="7">
        <f>F20+F122+F178+F213+F218+F327+F340+F359+F414+F447+F472+F493+F503+F512+F517+F527+F488</f>
        <v>560096</v>
      </c>
      <c r="G19" s="87"/>
      <c r="H19" s="74"/>
    </row>
    <row r="20" spans="1:8" s="30" customFormat="1" ht="38.25" x14ac:dyDescent="0.25">
      <c r="A20" s="18" t="s">
        <v>177</v>
      </c>
      <c r="B20" s="18"/>
      <c r="C20" s="19" t="s">
        <v>317</v>
      </c>
      <c r="D20" s="9">
        <f>D21+D43+D83+D98+D113</f>
        <v>402073.7</v>
      </c>
      <c r="E20" s="9">
        <f>E21+E43+E83+E98+E113</f>
        <v>330089.19999999995</v>
      </c>
      <c r="F20" s="9">
        <f>F21+F43+F83+F98+F113</f>
        <v>315469.09999999998</v>
      </c>
      <c r="G20" s="88"/>
    </row>
    <row r="21" spans="1:8" ht="25.5" outlineLevel="1" x14ac:dyDescent="0.25">
      <c r="A21" s="18" t="s">
        <v>178</v>
      </c>
      <c r="B21" s="18"/>
      <c r="C21" s="19" t="s">
        <v>472</v>
      </c>
      <c r="D21" s="9">
        <f>D22+D38</f>
        <v>118623.4</v>
      </c>
      <c r="E21" s="9">
        <f>E22+E38</f>
        <v>108568.9</v>
      </c>
      <c r="F21" s="9">
        <f>F22+F38</f>
        <v>103774</v>
      </c>
      <c r="G21" s="79"/>
    </row>
    <row r="22" spans="1:8" ht="25.5" outlineLevel="2" x14ac:dyDescent="0.25">
      <c r="A22" s="18" t="s">
        <v>179</v>
      </c>
      <c r="B22" s="18"/>
      <c r="C22" s="19" t="s">
        <v>473</v>
      </c>
      <c r="D22" s="9">
        <f>D23+D28+D30+D32+D36+D26+D34</f>
        <v>118294.39999999999</v>
      </c>
      <c r="E22" s="9">
        <f t="shared" ref="E22:F22" si="0">E23+E28+E30+E32+E36+E26+E34</f>
        <v>108212.9</v>
      </c>
      <c r="F22" s="9">
        <f t="shared" si="0"/>
        <v>103418</v>
      </c>
      <c r="G22" s="79"/>
    </row>
    <row r="23" spans="1:8" ht="51" outlineLevel="3" x14ac:dyDescent="0.25">
      <c r="A23" s="18" t="s">
        <v>218</v>
      </c>
      <c r="B23" s="18"/>
      <c r="C23" s="19" t="s">
        <v>507</v>
      </c>
      <c r="D23" s="9">
        <f>D24+D25</f>
        <v>4980.8</v>
      </c>
      <c r="E23" s="9">
        <f t="shared" ref="E23:F23" si="1">E24+E25</f>
        <v>4980.8</v>
      </c>
      <c r="F23" s="9">
        <f t="shared" si="1"/>
        <v>4980.8</v>
      </c>
      <c r="G23" s="79"/>
    </row>
    <row r="24" spans="1:8" ht="25.5" outlineLevel="4" x14ac:dyDescent="0.25">
      <c r="A24" s="18" t="s">
        <v>218</v>
      </c>
      <c r="B24" s="18" t="s">
        <v>7</v>
      </c>
      <c r="C24" s="19" t="s">
        <v>332</v>
      </c>
      <c r="D24" s="9">
        <f>'№ 5-8 ведомственная'!F497</f>
        <v>124.5</v>
      </c>
      <c r="E24" s="9">
        <f>'№ 5-8 ведомственная'!G497</f>
        <v>124.5</v>
      </c>
      <c r="F24" s="9">
        <f>'№ 5-8 ведомственная'!H497</f>
        <v>124.5</v>
      </c>
      <c r="G24" s="79"/>
    </row>
    <row r="25" spans="1:8" outlineLevel="4" x14ac:dyDescent="0.25">
      <c r="A25" s="18" t="s">
        <v>218</v>
      </c>
      <c r="B25" s="18" t="s">
        <v>21</v>
      </c>
      <c r="C25" s="19" t="s">
        <v>343</v>
      </c>
      <c r="D25" s="9">
        <f>'№ 5-8 ведомственная'!F498</f>
        <v>4856.3</v>
      </c>
      <c r="E25" s="9">
        <f>'№ 5-8 ведомственная'!G498</f>
        <v>4856.3</v>
      </c>
      <c r="F25" s="9">
        <f>'№ 5-8 ведомственная'!H498</f>
        <v>4856.3</v>
      </c>
      <c r="G25" s="79"/>
    </row>
    <row r="26" spans="1:8" ht="25.5" outlineLevel="4" x14ac:dyDescent="0.25">
      <c r="A26" s="18" t="s">
        <v>717</v>
      </c>
      <c r="B26" s="17"/>
      <c r="C26" s="19" t="s">
        <v>718</v>
      </c>
      <c r="D26" s="9">
        <f>D27</f>
        <v>1482.1999999999998</v>
      </c>
      <c r="E26" s="9">
        <f t="shared" ref="E26:F26" si="2">E27</f>
        <v>2997.9</v>
      </c>
      <c r="F26" s="9">
        <f t="shared" si="2"/>
        <v>0</v>
      </c>
      <c r="G26" s="79"/>
    </row>
    <row r="27" spans="1:8" ht="25.5" outlineLevel="4" x14ac:dyDescent="0.25">
      <c r="A27" s="18" t="s">
        <v>717</v>
      </c>
      <c r="B27" s="17">
        <v>600</v>
      </c>
      <c r="C27" s="19" t="s">
        <v>358</v>
      </c>
      <c r="D27" s="9">
        <f>'№ 5-8 ведомственная'!F375</f>
        <v>1482.1999999999998</v>
      </c>
      <c r="E27" s="9">
        <f>'№ 5-8 ведомственная'!G375</f>
        <v>2997.9</v>
      </c>
      <c r="F27" s="9">
        <f>'№ 5-8 ведомственная'!H375</f>
        <v>0</v>
      </c>
      <c r="G27" s="79"/>
    </row>
    <row r="28" spans="1:8" ht="51" outlineLevel="3" x14ac:dyDescent="0.25">
      <c r="A28" s="18" t="s">
        <v>180</v>
      </c>
      <c r="B28" s="18"/>
      <c r="C28" s="19" t="s">
        <v>474</v>
      </c>
      <c r="D28" s="9">
        <f>D29</f>
        <v>54553.2</v>
      </c>
      <c r="E28" s="9">
        <f t="shared" ref="E28:F28" si="3">E29</f>
        <v>49892.5</v>
      </c>
      <c r="F28" s="9">
        <f t="shared" si="3"/>
        <v>49892.5</v>
      </c>
      <c r="G28" s="79"/>
    </row>
    <row r="29" spans="1:8" ht="25.5" outlineLevel="4" x14ac:dyDescent="0.25">
      <c r="A29" s="18" t="s">
        <v>180</v>
      </c>
      <c r="B29" s="18" t="s">
        <v>39</v>
      </c>
      <c r="C29" s="19" t="s">
        <v>358</v>
      </c>
      <c r="D29" s="9">
        <f>'№ 5-8 ведомственная'!F377</f>
        <v>54553.2</v>
      </c>
      <c r="E29" s="9">
        <f>'№ 5-8 ведомственная'!G377</f>
        <v>49892.5</v>
      </c>
      <c r="F29" s="9">
        <f>'№ 5-8 ведомственная'!H377</f>
        <v>49892.5</v>
      </c>
      <c r="G29" s="79"/>
    </row>
    <row r="30" spans="1:8" ht="38.25" outlineLevel="3" x14ac:dyDescent="0.25">
      <c r="A30" s="18" t="s">
        <v>181</v>
      </c>
      <c r="B30" s="18"/>
      <c r="C30" s="19" t="s">
        <v>475</v>
      </c>
      <c r="D30" s="9">
        <f>D31</f>
        <v>55029.9</v>
      </c>
      <c r="E30" s="9">
        <f t="shared" ref="E30:F30" si="4">E31</f>
        <v>47780.2</v>
      </c>
      <c r="F30" s="9">
        <f t="shared" si="4"/>
        <v>47000</v>
      </c>
      <c r="G30" s="79"/>
    </row>
    <row r="31" spans="1:8" ht="25.5" outlineLevel="4" x14ac:dyDescent="0.25">
      <c r="A31" s="18" t="s">
        <v>181</v>
      </c>
      <c r="B31" s="18" t="s">
        <v>39</v>
      </c>
      <c r="C31" s="19" t="s">
        <v>358</v>
      </c>
      <c r="D31" s="9">
        <f>'№ 5-8 ведомственная'!F379</f>
        <v>55029.9</v>
      </c>
      <c r="E31" s="9">
        <f>'№ 5-8 ведомственная'!G379</f>
        <v>47780.2</v>
      </c>
      <c r="F31" s="9">
        <f>'№ 5-8 ведомственная'!H379</f>
        <v>47000</v>
      </c>
      <c r="G31" s="79"/>
    </row>
    <row r="32" spans="1:8" outlineLevel="3" x14ac:dyDescent="0.25">
      <c r="A32" s="18" t="s">
        <v>182</v>
      </c>
      <c r="B32" s="18"/>
      <c r="C32" s="19" t="s">
        <v>476</v>
      </c>
      <c r="D32" s="9">
        <f>D33</f>
        <v>1544.7</v>
      </c>
      <c r="E32" s="9">
        <f t="shared" ref="E32:F32" si="5">E33</f>
        <v>1544.7</v>
      </c>
      <c r="F32" s="9">
        <f t="shared" si="5"/>
        <v>1544.7</v>
      </c>
      <c r="G32" s="79"/>
    </row>
    <row r="33" spans="1:7" ht="25.5" outlineLevel="4" x14ac:dyDescent="0.25">
      <c r="A33" s="18" t="s">
        <v>182</v>
      </c>
      <c r="B33" s="18" t="s">
        <v>39</v>
      </c>
      <c r="C33" s="19" t="s">
        <v>358</v>
      </c>
      <c r="D33" s="9">
        <f>'№ 5-8 ведомственная'!F381</f>
        <v>1544.7</v>
      </c>
      <c r="E33" s="9">
        <f>'№ 5-8 ведомственная'!G381</f>
        <v>1544.7</v>
      </c>
      <c r="F33" s="9">
        <f>'№ 5-8 ведомственная'!H381</f>
        <v>1544.7</v>
      </c>
      <c r="G33" s="79"/>
    </row>
    <row r="34" spans="1:7" ht="25.5" outlineLevel="4" x14ac:dyDescent="0.25">
      <c r="A34" s="18" t="s">
        <v>796</v>
      </c>
      <c r="B34" s="17"/>
      <c r="C34" s="19" t="s">
        <v>797</v>
      </c>
      <c r="D34" s="9">
        <f>D35</f>
        <v>175.6</v>
      </c>
      <c r="E34" s="9">
        <f t="shared" ref="E34:F34" si="6">E35</f>
        <v>0</v>
      </c>
      <c r="F34" s="9">
        <f t="shared" si="6"/>
        <v>0</v>
      </c>
      <c r="G34" s="79"/>
    </row>
    <row r="35" spans="1:7" ht="25.5" outlineLevel="4" x14ac:dyDescent="0.25">
      <c r="A35" s="18" t="s">
        <v>796</v>
      </c>
      <c r="B35" s="17" t="s">
        <v>39</v>
      </c>
      <c r="C35" s="19" t="s">
        <v>358</v>
      </c>
      <c r="D35" s="9">
        <f>'№ 5-8 ведомственная'!F383</f>
        <v>175.6</v>
      </c>
      <c r="E35" s="9">
        <f>'№ 5-8 ведомственная'!G383</f>
        <v>0</v>
      </c>
      <c r="F35" s="9">
        <f>'№ 5-8 ведомственная'!H383</f>
        <v>0</v>
      </c>
      <c r="G35" s="79"/>
    </row>
    <row r="36" spans="1:7" ht="25.5" outlineLevel="3" x14ac:dyDescent="0.25">
      <c r="A36" s="18" t="s">
        <v>183</v>
      </c>
      <c r="B36" s="18"/>
      <c r="C36" s="19" t="s">
        <v>477</v>
      </c>
      <c r="D36" s="9">
        <f>D37</f>
        <v>528</v>
      </c>
      <c r="E36" s="9">
        <f t="shared" ref="E36:F36" si="7">E37</f>
        <v>1016.8</v>
      </c>
      <c r="F36" s="9">
        <f t="shared" si="7"/>
        <v>0</v>
      </c>
      <c r="G36" s="79"/>
    </row>
    <row r="37" spans="1:7" ht="25.5" outlineLevel="4" x14ac:dyDescent="0.25">
      <c r="A37" s="18" t="s">
        <v>183</v>
      </c>
      <c r="B37" s="18" t="s">
        <v>39</v>
      </c>
      <c r="C37" s="19" t="s">
        <v>358</v>
      </c>
      <c r="D37" s="9">
        <f>'№ 5-8 ведомственная'!F385</f>
        <v>528</v>
      </c>
      <c r="E37" s="9">
        <f>'№ 5-8 ведомственная'!G385</f>
        <v>1016.8</v>
      </c>
      <c r="F37" s="9">
        <f>'№ 5-8 ведомственная'!H385</f>
        <v>0</v>
      </c>
      <c r="G37" s="79"/>
    </row>
    <row r="38" spans="1:7" ht="25.5" outlineLevel="2" x14ac:dyDescent="0.25">
      <c r="A38" s="18" t="s">
        <v>204</v>
      </c>
      <c r="B38" s="18"/>
      <c r="C38" s="19" t="s">
        <v>496</v>
      </c>
      <c r="D38" s="9">
        <f>D39+D41</f>
        <v>329</v>
      </c>
      <c r="E38" s="9">
        <f t="shared" ref="E38:F38" si="8">E39+E41</f>
        <v>356</v>
      </c>
      <c r="F38" s="9">
        <f t="shared" si="8"/>
        <v>356</v>
      </c>
      <c r="G38" s="79"/>
    </row>
    <row r="39" spans="1:7" ht="63.75" outlineLevel="3" x14ac:dyDescent="0.25">
      <c r="A39" s="18" t="s">
        <v>216</v>
      </c>
      <c r="B39" s="18"/>
      <c r="C39" s="19" t="s">
        <v>506</v>
      </c>
      <c r="D39" s="9">
        <f>D40</f>
        <v>305</v>
      </c>
      <c r="E39" s="9">
        <f t="shared" ref="E39:F39" si="9">E40</f>
        <v>306</v>
      </c>
      <c r="F39" s="9">
        <f t="shared" si="9"/>
        <v>306</v>
      </c>
      <c r="G39" s="79"/>
    </row>
    <row r="40" spans="1:7" outlineLevel="4" x14ac:dyDescent="0.25">
      <c r="A40" s="18" t="s">
        <v>216</v>
      </c>
      <c r="B40" s="18" t="s">
        <v>21</v>
      </c>
      <c r="C40" s="19" t="s">
        <v>343</v>
      </c>
      <c r="D40" s="9">
        <f>'№ 5-8 ведомственная'!F487</f>
        <v>305</v>
      </c>
      <c r="E40" s="9">
        <f>'№ 5-8 ведомственная'!G487</f>
        <v>306</v>
      </c>
      <c r="F40" s="9">
        <f>'№ 5-8 ведомственная'!H487</f>
        <v>306</v>
      </c>
      <c r="G40" s="79"/>
    </row>
    <row r="41" spans="1:7" outlineLevel="3" x14ac:dyDescent="0.25">
      <c r="A41" s="18" t="s">
        <v>205</v>
      </c>
      <c r="B41" s="18"/>
      <c r="C41" s="19" t="s">
        <v>497</v>
      </c>
      <c r="D41" s="9">
        <f>D42</f>
        <v>24</v>
      </c>
      <c r="E41" s="9">
        <f t="shared" ref="E41:F41" si="10">E42</f>
        <v>50</v>
      </c>
      <c r="F41" s="9">
        <f t="shared" si="10"/>
        <v>50</v>
      </c>
      <c r="G41" s="79"/>
    </row>
    <row r="42" spans="1:7" ht="25.5" outlineLevel="4" x14ac:dyDescent="0.25">
      <c r="A42" s="18" t="s">
        <v>205</v>
      </c>
      <c r="B42" s="18" t="s">
        <v>39</v>
      </c>
      <c r="C42" s="19" t="s">
        <v>358</v>
      </c>
      <c r="D42" s="9">
        <f>'№ 5-8 ведомственная'!F448</f>
        <v>24</v>
      </c>
      <c r="E42" s="9">
        <f>'№ 5-8 ведомственная'!G448</f>
        <v>50</v>
      </c>
      <c r="F42" s="9">
        <f>'№ 5-8 ведомственная'!H448</f>
        <v>50</v>
      </c>
      <c r="G42" s="79"/>
    </row>
    <row r="43" spans="1:7" ht="25.5" outlineLevel="1" x14ac:dyDescent="0.25">
      <c r="A43" s="18" t="s">
        <v>185</v>
      </c>
      <c r="B43" s="18"/>
      <c r="C43" s="19" t="s">
        <v>478</v>
      </c>
      <c r="D43" s="9">
        <f>D44+D73+D80</f>
        <v>237855.30000000002</v>
      </c>
      <c r="E43" s="9">
        <f t="shared" ref="E43:F43" si="11">E44+E73+E80</f>
        <v>183852.79999999996</v>
      </c>
      <c r="F43" s="9">
        <f t="shared" si="11"/>
        <v>174027.59999999995</v>
      </c>
      <c r="G43" s="79"/>
    </row>
    <row r="44" spans="1:7" ht="38.25" outlineLevel="2" x14ac:dyDescent="0.25">
      <c r="A44" s="18" t="s">
        <v>186</v>
      </c>
      <c r="B44" s="18"/>
      <c r="C44" s="19" t="s">
        <v>479</v>
      </c>
      <c r="D44" s="9">
        <f>D47+D49+D53+D55+D71+D51+D67+D65+D59+D69+D45+D61+D57+D63</f>
        <v>226973.40000000002</v>
      </c>
      <c r="E44" s="9">
        <f t="shared" ref="E44:F44" si="12">E47+E49+E53+E55+E71+E51+E67+E65+E59+E69+E45+E61+E57+E63</f>
        <v>173081.49999999997</v>
      </c>
      <c r="F44" s="9">
        <f t="shared" si="12"/>
        <v>163753.69999999995</v>
      </c>
      <c r="G44" s="79"/>
    </row>
    <row r="45" spans="1:7" ht="25.5" outlineLevel="2" x14ac:dyDescent="0.25">
      <c r="A45" s="18" t="s">
        <v>719</v>
      </c>
      <c r="B45" s="17"/>
      <c r="C45" s="19" t="s">
        <v>720</v>
      </c>
      <c r="D45" s="9">
        <f>D46</f>
        <v>10540.000000000002</v>
      </c>
      <c r="E45" s="9">
        <f t="shared" ref="E45:F45" si="13">E46</f>
        <v>6505.8</v>
      </c>
      <c r="F45" s="9">
        <f t="shared" si="13"/>
        <v>0</v>
      </c>
      <c r="G45" s="79"/>
    </row>
    <row r="46" spans="1:7" ht="25.5" outlineLevel="2" x14ac:dyDescent="0.25">
      <c r="A46" s="18" t="s">
        <v>719</v>
      </c>
      <c r="B46" s="17">
        <v>600</v>
      </c>
      <c r="C46" s="19" t="s">
        <v>358</v>
      </c>
      <c r="D46" s="9">
        <f>'№ 5-8 ведомственная'!F391</f>
        <v>10540.000000000002</v>
      </c>
      <c r="E46" s="9">
        <f>'№ 5-8 ведомственная'!G391</f>
        <v>6505.8</v>
      </c>
      <c r="F46" s="9">
        <f>'№ 5-8 ведомственная'!H391</f>
        <v>0</v>
      </c>
      <c r="G46" s="79"/>
    </row>
    <row r="47" spans="1:7" ht="63.75" outlineLevel="3" x14ac:dyDescent="0.25">
      <c r="A47" s="18" t="s">
        <v>217</v>
      </c>
      <c r="B47" s="18"/>
      <c r="C47" s="19" t="s">
        <v>506</v>
      </c>
      <c r="D47" s="9">
        <f>D48</f>
        <v>1076.5</v>
      </c>
      <c r="E47" s="9">
        <f t="shared" ref="E47:F47" si="14">E48</f>
        <v>1062</v>
      </c>
      <c r="F47" s="9">
        <f t="shared" si="14"/>
        <v>1062</v>
      </c>
      <c r="G47" s="79"/>
    </row>
    <row r="48" spans="1:7" outlineLevel="4" x14ac:dyDescent="0.25">
      <c r="A48" s="18" t="s">
        <v>217</v>
      </c>
      <c r="B48" s="18" t="s">
        <v>21</v>
      </c>
      <c r="C48" s="19" t="s">
        <v>343</v>
      </c>
      <c r="D48" s="9">
        <f>'№ 5-8 ведомственная'!F491</f>
        <v>1076.5</v>
      </c>
      <c r="E48" s="9">
        <f>'№ 5-8 ведомственная'!G491</f>
        <v>1062</v>
      </c>
      <c r="F48" s="9">
        <f>'№ 5-8 ведомственная'!H491</f>
        <v>1062</v>
      </c>
      <c r="G48" s="79"/>
    </row>
    <row r="49" spans="1:7" ht="38.25" outlineLevel="3" x14ac:dyDescent="0.25">
      <c r="A49" s="18" t="s">
        <v>187</v>
      </c>
      <c r="B49" s="18"/>
      <c r="C49" s="19" t="s">
        <v>480</v>
      </c>
      <c r="D49" s="9">
        <f>D50</f>
        <v>129622.9</v>
      </c>
      <c r="E49" s="9">
        <f t="shared" ref="E49:F49" si="15">E50</f>
        <v>107693.7</v>
      </c>
      <c r="F49" s="9">
        <f t="shared" si="15"/>
        <v>107693.7</v>
      </c>
      <c r="G49" s="79"/>
    </row>
    <row r="50" spans="1:7" ht="25.5" outlineLevel="4" x14ac:dyDescent="0.25">
      <c r="A50" s="18" t="s">
        <v>187</v>
      </c>
      <c r="B50" s="18" t="s">
        <v>39</v>
      </c>
      <c r="C50" s="19" t="s">
        <v>358</v>
      </c>
      <c r="D50" s="9">
        <f>'№ 5-8 ведомственная'!F393</f>
        <v>129622.9</v>
      </c>
      <c r="E50" s="9">
        <f>'№ 5-8 ведомственная'!G393</f>
        <v>107693.7</v>
      </c>
      <c r="F50" s="9">
        <f>'№ 5-8 ведомственная'!H393</f>
        <v>107693.7</v>
      </c>
      <c r="G50" s="79"/>
    </row>
    <row r="51" spans="1:7" ht="38.25" outlineLevel="4" x14ac:dyDescent="0.25">
      <c r="A51" s="18" t="s">
        <v>608</v>
      </c>
      <c r="B51" s="17"/>
      <c r="C51" s="19" t="s">
        <v>609</v>
      </c>
      <c r="D51" s="9">
        <f>D52</f>
        <v>100</v>
      </c>
      <c r="E51" s="9">
        <f t="shared" ref="E51:F51" si="16">E52</f>
        <v>100</v>
      </c>
      <c r="F51" s="9">
        <f t="shared" si="16"/>
        <v>100</v>
      </c>
      <c r="G51" s="79"/>
    </row>
    <row r="52" spans="1:7" ht="25.5" outlineLevel="4" x14ac:dyDescent="0.25">
      <c r="A52" s="18" t="s">
        <v>608</v>
      </c>
      <c r="B52" s="17">
        <v>600</v>
      </c>
      <c r="C52" s="19" t="s">
        <v>358</v>
      </c>
      <c r="D52" s="9">
        <f>'№ 5-8 ведомственная'!F395</f>
        <v>100</v>
      </c>
      <c r="E52" s="9">
        <f>'№ 5-8 ведомственная'!G395</f>
        <v>100</v>
      </c>
      <c r="F52" s="9">
        <f>'№ 5-8 ведомственная'!H395</f>
        <v>100</v>
      </c>
      <c r="G52" s="79"/>
    </row>
    <row r="53" spans="1:7" outlineLevel="3" x14ac:dyDescent="0.25">
      <c r="A53" s="18" t="s">
        <v>206</v>
      </c>
      <c r="B53" s="18"/>
      <c r="C53" s="19" t="s">
        <v>498</v>
      </c>
      <c r="D53" s="9">
        <f>D54</f>
        <v>76</v>
      </c>
      <c r="E53" s="9">
        <f t="shared" ref="E53:F53" si="17">E54</f>
        <v>50</v>
      </c>
      <c r="F53" s="9">
        <f t="shared" si="17"/>
        <v>50</v>
      </c>
      <c r="G53" s="79"/>
    </row>
    <row r="54" spans="1:7" ht="25.5" outlineLevel="4" x14ac:dyDescent="0.25">
      <c r="A54" s="18" t="s">
        <v>206</v>
      </c>
      <c r="B54" s="18" t="s">
        <v>39</v>
      </c>
      <c r="C54" s="19" t="s">
        <v>358</v>
      </c>
      <c r="D54" s="9">
        <f>'№ 5-8 ведомственная'!F452</f>
        <v>76</v>
      </c>
      <c r="E54" s="9">
        <f>'№ 5-8 ведомственная'!G452</f>
        <v>50</v>
      </c>
      <c r="F54" s="9">
        <f>'№ 5-8 ведомственная'!H452</f>
        <v>50</v>
      </c>
      <c r="G54" s="79"/>
    </row>
    <row r="55" spans="1:7" ht="38.25" outlineLevel="3" x14ac:dyDescent="0.25">
      <c r="A55" s="18" t="s">
        <v>188</v>
      </c>
      <c r="B55" s="18"/>
      <c r="C55" s="19" t="s">
        <v>481</v>
      </c>
      <c r="D55" s="9">
        <f>D56</f>
        <v>42401.200000000004</v>
      </c>
      <c r="E55" s="9">
        <f t="shared" ref="E55:F55" si="18">E56</f>
        <v>35188.699999999997</v>
      </c>
      <c r="F55" s="9">
        <f t="shared" si="18"/>
        <v>34188.6</v>
      </c>
      <c r="G55" s="79"/>
    </row>
    <row r="56" spans="1:7" ht="25.5" outlineLevel="4" x14ac:dyDescent="0.25">
      <c r="A56" s="18" t="s">
        <v>188</v>
      </c>
      <c r="B56" s="18" t="s">
        <v>39</v>
      </c>
      <c r="C56" s="19" t="s">
        <v>358</v>
      </c>
      <c r="D56" s="9">
        <f>'№ 5-8 ведомственная'!F397</f>
        <v>42401.200000000004</v>
      </c>
      <c r="E56" s="9">
        <f>'№ 5-8 ведомственная'!G397</f>
        <v>35188.699999999997</v>
      </c>
      <c r="F56" s="9">
        <f>'№ 5-8 ведомственная'!H397</f>
        <v>34188.6</v>
      </c>
      <c r="G56" s="79"/>
    </row>
    <row r="57" spans="1:7" ht="25.5" outlineLevel="4" x14ac:dyDescent="0.25">
      <c r="A57" s="18" t="s">
        <v>757</v>
      </c>
      <c r="B57" s="17"/>
      <c r="C57" s="19" t="s">
        <v>758</v>
      </c>
      <c r="D57" s="9">
        <f>D58</f>
        <v>980.59999999999991</v>
      </c>
      <c r="E57" s="9">
        <f t="shared" ref="E57:F57" si="19">E58</f>
        <v>0</v>
      </c>
      <c r="F57" s="9">
        <f t="shared" si="19"/>
        <v>0</v>
      </c>
      <c r="G57" s="79"/>
    </row>
    <row r="58" spans="1:7" ht="25.5" outlineLevel="4" x14ac:dyDescent="0.25">
      <c r="A58" s="18" t="s">
        <v>757</v>
      </c>
      <c r="B58" s="17" t="s">
        <v>39</v>
      </c>
      <c r="C58" s="19" t="s">
        <v>358</v>
      </c>
      <c r="D58" s="9">
        <f>'№ 5-8 ведомственная'!F399</f>
        <v>980.59999999999991</v>
      </c>
      <c r="E58" s="9">
        <f>'№ 5-8 ведомственная'!G399</f>
        <v>0</v>
      </c>
      <c r="F58" s="9">
        <f>'№ 5-8 ведомственная'!H399</f>
        <v>0</v>
      </c>
      <c r="G58" s="79"/>
    </row>
    <row r="59" spans="1:7" ht="51" outlineLevel="4" x14ac:dyDescent="0.25">
      <c r="A59" s="18" t="s">
        <v>680</v>
      </c>
      <c r="B59" s="17"/>
      <c r="C59" s="19" t="s">
        <v>814</v>
      </c>
      <c r="D59" s="9">
        <f>D60</f>
        <v>1371</v>
      </c>
      <c r="E59" s="9">
        <f t="shared" ref="E59:F59" si="20">E60</f>
        <v>1027.3</v>
      </c>
      <c r="F59" s="9">
        <f t="shared" si="20"/>
        <v>1027.3</v>
      </c>
      <c r="G59" s="79"/>
    </row>
    <row r="60" spans="1:7" ht="25.5" outlineLevel="4" x14ac:dyDescent="0.25">
      <c r="A60" s="18" t="s">
        <v>680</v>
      </c>
      <c r="B60" s="17">
        <v>600</v>
      </c>
      <c r="C60" s="19" t="s">
        <v>595</v>
      </c>
      <c r="D60" s="9">
        <f>'№ 5-8 ведомственная'!F401</f>
        <v>1371</v>
      </c>
      <c r="E60" s="9">
        <f>'№ 5-8 ведомственная'!G401</f>
        <v>1027.3</v>
      </c>
      <c r="F60" s="9">
        <f>'№ 5-8 ведомственная'!H401</f>
        <v>1027.3</v>
      </c>
      <c r="G60" s="79"/>
    </row>
    <row r="61" spans="1:7" ht="38.25" outlineLevel="4" x14ac:dyDescent="0.25">
      <c r="A61" s="18" t="s">
        <v>754</v>
      </c>
      <c r="B61" s="17"/>
      <c r="C61" s="19" t="s">
        <v>755</v>
      </c>
      <c r="D61" s="9">
        <f>D62</f>
        <v>59.9</v>
      </c>
      <c r="E61" s="9">
        <f t="shared" ref="E61:F61" si="21">E62</f>
        <v>0</v>
      </c>
      <c r="F61" s="9">
        <f t="shared" si="21"/>
        <v>0</v>
      </c>
      <c r="G61" s="79"/>
    </row>
    <row r="62" spans="1:7" ht="25.5" outlineLevel="4" x14ac:dyDescent="0.25">
      <c r="A62" s="18" t="s">
        <v>754</v>
      </c>
      <c r="B62" s="17" t="s">
        <v>39</v>
      </c>
      <c r="C62" s="19" t="s">
        <v>358</v>
      </c>
      <c r="D62" s="9">
        <f>'№ 5-8 ведомственная'!F403</f>
        <v>59.9</v>
      </c>
      <c r="E62" s="9">
        <f>'№ 5-8 ведомственная'!G403</f>
        <v>0</v>
      </c>
      <c r="F62" s="9">
        <f>'№ 5-8 ведомственная'!H403</f>
        <v>0</v>
      </c>
      <c r="G62" s="79"/>
    </row>
    <row r="63" spans="1:7" ht="25.5" outlineLevel="4" x14ac:dyDescent="0.25">
      <c r="A63" s="18" t="s">
        <v>776</v>
      </c>
      <c r="B63" s="17"/>
      <c r="C63" s="19" t="s">
        <v>785</v>
      </c>
      <c r="D63" s="9">
        <f>D64</f>
        <v>16440.2</v>
      </c>
      <c r="E63" s="9">
        <f t="shared" ref="E63:F63" si="22">E64</f>
        <v>0</v>
      </c>
      <c r="F63" s="9">
        <f t="shared" si="22"/>
        <v>0</v>
      </c>
      <c r="G63" s="79"/>
    </row>
    <row r="64" spans="1:7" ht="25.5" outlineLevel="4" x14ac:dyDescent="0.25">
      <c r="A64" s="18" t="s">
        <v>776</v>
      </c>
      <c r="B64" s="17">
        <v>600</v>
      </c>
      <c r="C64" s="19" t="s">
        <v>358</v>
      </c>
      <c r="D64" s="9">
        <f>'№ 5-8 ведомственная'!F405</f>
        <v>16440.2</v>
      </c>
      <c r="E64" s="9">
        <f>'№ 5-8 ведомственная'!G405</f>
        <v>0</v>
      </c>
      <c r="F64" s="9">
        <f>'№ 5-8 ведомственная'!H405</f>
        <v>0</v>
      </c>
      <c r="G64" s="79"/>
    </row>
    <row r="65" spans="1:7" ht="40.5" customHeight="1" outlineLevel="4" x14ac:dyDescent="0.25">
      <c r="A65" s="18" t="s">
        <v>676</v>
      </c>
      <c r="B65" s="17"/>
      <c r="C65" s="19" t="str">
        <f>'№ 5-8 ведомственная'!E406</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5" s="9">
        <f>D66</f>
        <v>9765</v>
      </c>
      <c r="E65" s="9">
        <f t="shared" ref="E65:F65" si="23">E66</f>
        <v>9765</v>
      </c>
      <c r="F65" s="9">
        <f t="shared" si="23"/>
        <v>9765</v>
      </c>
      <c r="G65" s="79"/>
    </row>
    <row r="66" spans="1:7" ht="30" customHeight="1" outlineLevel="4" x14ac:dyDescent="0.25">
      <c r="A66" s="18" t="s">
        <v>676</v>
      </c>
      <c r="B66" s="17" t="str">
        <f>'№ 5-8 ведомственная'!D407</f>
        <v>600</v>
      </c>
      <c r="C66" s="19" t="str">
        <f>'№ 5-8 ведомственная'!E407</f>
        <v xml:space="preserve"> Предоставление субсидий бюджетным, автономным учреждениям и иным некоммерческим организациям</v>
      </c>
      <c r="D66" s="9">
        <f>'№ 5-8 ведомственная'!F407</f>
        <v>9765</v>
      </c>
      <c r="E66" s="9">
        <f>'№ 5-8 ведомственная'!G407</f>
        <v>9765</v>
      </c>
      <c r="F66" s="9">
        <f>'№ 5-8 ведомственная'!H407</f>
        <v>9765</v>
      </c>
      <c r="G66" s="79"/>
    </row>
    <row r="67" spans="1:7" ht="38.25" outlineLevel="4" x14ac:dyDescent="0.25">
      <c r="A67" s="18" t="s">
        <v>672</v>
      </c>
      <c r="B67" s="17"/>
      <c r="C67" s="19" t="s">
        <v>673</v>
      </c>
      <c r="D67" s="9">
        <f>D68</f>
        <v>9487.6</v>
      </c>
      <c r="E67" s="9">
        <f t="shared" ref="E67:F67" si="24">E68</f>
        <v>9948.1</v>
      </c>
      <c r="F67" s="9">
        <f t="shared" si="24"/>
        <v>9855.8000000000011</v>
      </c>
      <c r="G67" s="79"/>
    </row>
    <row r="68" spans="1:7" ht="25.5" outlineLevel="4" x14ac:dyDescent="0.25">
      <c r="A68" s="18" t="s">
        <v>672</v>
      </c>
      <c r="B68" s="17" t="s">
        <v>39</v>
      </c>
      <c r="C68" s="19" t="s">
        <v>358</v>
      </c>
      <c r="D68" s="9">
        <f>'№ 5-8 ведомственная'!F409</f>
        <v>9487.6</v>
      </c>
      <c r="E68" s="9">
        <f>'№ 5-8 ведомственная'!G409</f>
        <v>9948.1</v>
      </c>
      <c r="F68" s="9">
        <f>'№ 5-8 ведомственная'!H409</f>
        <v>9855.8000000000011</v>
      </c>
      <c r="G68" s="79"/>
    </row>
    <row r="69" spans="1:7" ht="38.25" outlineLevel="4" x14ac:dyDescent="0.25">
      <c r="A69" s="18" t="s">
        <v>714</v>
      </c>
      <c r="B69" s="17"/>
      <c r="C69" s="19" t="s">
        <v>715</v>
      </c>
      <c r="D69" s="9">
        <f>D70</f>
        <v>11.3</v>
      </c>
      <c r="E69" s="9">
        <f t="shared" ref="E69:F69" si="25">E70</f>
        <v>11.3</v>
      </c>
      <c r="F69" s="9">
        <f t="shared" si="25"/>
        <v>11.3</v>
      </c>
      <c r="G69" s="79"/>
    </row>
    <row r="70" spans="1:7" ht="25.5" outlineLevel="4" x14ac:dyDescent="0.25">
      <c r="A70" s="18" t="s">
        <v>714</v>
      </c>
      <c r="B70" s="17" t="s">
        <v>39</v>
      </c>
      <c r="C70" s="19" t="s">
        <v>358</v>
      </c>
      <c r="D70" s="9">
        <f>'№ 5-8 ведомственная'!F413</f>
        <v>11.3</v>
      </c>
      <c r="E70" s="9">
        <f>'№ 5-8 ведомственная'!G413</f>
        <v>11.3</v>
      </c>
      <c r="F70" s="9">
        <f>'№ 5-8 ведомственная'!H413</f>
        <v>11.3</v>
      </c>
      <c r="G70" s="79"/>
    </row>
    <row r="71" spans="1:7" ht="25.5" outlineLevel="3" x14ac:dyDescent="0.25">
      <c r="A71" s="18" t="s">
        <v>189</v>
      </c>
      <c r="B71" s="18"/>
      <c r="C71" s="19" t="s">
        <v>483</v>
      </c>
      <c r="D71" s="9">
        <f>D72</f>
        <v>5041.2</v>
      </c>
      <c r="E71" s="9">
        <f t="shared" ref="E71:F71" si="26">E72</f>
        <v>1729.6</v>
      </c>
      <c r="F71" s="9">
        <f t="shared" si="26"/>
        <v>0</v>
      </c>
      <c r="G71" s="79"/>
    </row>
    <row r="72" spans="1:7" ht="25.5" outlineLevel="4" x14ac:dyDescent="0.25">
      <c r="A72" s="18" t="s">
        <v>189</v>
      </c>
      <c r="B72" s="18" t="s">
        <v>39</v>
      </c>
      <c r="C72" s="19" t="s">
        <v>358</v>
      </c>
      <c r="D72" s="9">
        <f>'№ 5-8 ведомственная'!F411</f>
        <v>5041.2</v>
      </c>
      <c r="E72" s="9">
        <f>'№ 5-8 ведомственная'!G411</f>
        <v>1729.6</v>
      </c>
      <c r="F72" s="9">
        <f>'№ 5-8 ведомственная'!H411</f>
        <v>0</v>
      </c>
      <c r="G72" s="79"/>
    </row>
    <row r="73" spans="1:7" outlineLevel="2" x14ac:dyDescent="0.25">
      <c r="A73" s="18" t="s">
        <v>190</v>
      </c>
      <c r="B73" s="18"/>
      <c r="C73" s="19" t="s">
        <v>484</v>
      </c>
      <c r="D73" s="9">
        <f>D76+D78+D74</f>
        <v>10877.4</v>
      </c>
      <c r="E73" s="9">
        <f t="shared" ref="E73:F73" si="27">E76+E78+E74</f>
        <v>10771.3</v>
      </c>
      <c r="F73" s="9">
        <f t="shared" si="27"/>
        <v>10273.9</v>
      </c>
      <c r="G73" s="79"/>
    </row>
    <row r="74" spans="1:7" ht="89.25" outlineLevel="2" x14ac:dyDescent="0.25">
      <c r="A74" s="18" t="s">
        <v>610</v>
      </c>
      <c r="B74" s="17"/>
      <c r="C74" s="19" t="s">
        <v>646</v>
      </c>
      <c r="D74" s="9">
        <f>D75</f>
        <v>1871.3</v>
      </c>
      <c r="E74" s="9">
        <f t="shared" ref="E74:F74" si="28">E75</f>
        <v>1871.3</v>
      </c>
      <c r="F74" s="9">
        <f t="shared" si="28"/>
        <v>1871.3</v>
      </c>
      <c r="G74" s="79"/>
    </row>
    <row r="75" spans="1:7" ht="25.5" outlineLevel="2" x14ac:dyDescent="0.25">
      <c r="A75" s="18" t="s">
        <v>610</v>
      </c>
      <c r="B75" s="17">
        <v>600</v>
      </c>
      <c r="C75" s="19" t="s">
        <v>358</v>
      </c>
      <c r="D75" s="9">
        <f>'№ 5-8 ведомственная'!F416</f>
        <v>1871.3</v>
      </c>
      <c r="E75" s="9">
        <f>'№ 5-8 ведомственная'!G416</f>
        <v>1871.3</v>
      </c>
      <c r="F75" s="9">
        <f>'№ 5-8 ведомственная'!H416</f>
        <v>1871.3</v>
      </c>
      <c r="G75" s="79"/>
    </row>
    <row r="76" spans="1:7" ht="25.5" outlineLevel="3" x14ac:dyDescent="0.25">
      <c r="A76" s="18" t="s">
        <v>191</v>
      </c>
      <c r="B76" s="18"/>
      <c r="C76" s="19" t="s">
        <v>485</v>
      </c>
      <c r="D76" s="9">
        <f>D77</f>
        <v>4206.1000000000004</v>
      </c>
      <c r="E76" s="9">
        <f t="shared" ref="E76:F76" si="29">E77</f>
        <v>4100</v>
      </c>
      <c r="F76" s="9">
        <f t="shared" si="29"/>
        <v>3602.6</v>
      </c>
      <c r="G76" s="79"/>
    </row>
    <row r="77" spans="1:7" ht="25.5" outlineLevel="4" x14ac:dyDescent="0.25">
      <c r="A77" s="18" t="s">
        <v>191</v>
      </c>
      <c r="B77" s="18" t="s">
        <v>39</v>
      </c>
      <c r="C77" s="19" t="s">
        <v>358</v>
      </c>
      <c r="D77" s="9">
        <f>'№ 5-8 ведомственная'!F418</f>
        <v>4206.1000000000004</v>
      </c>
      <c r="E77" s="9">
        <f>'№ 5-8 ведомственная'!G418</f>
        <v>4100</v>
      </c>
      <c r="F77" s="9">
        <f>'№ 5-8 ведомственная'!H418</f>
        <v>3602.6</v>
      </c>
      <c r="G77" s="79"/>
    </row>
    <row r="78" spans="1:7" ht="25.5" outlineLevel="3" x14ac:dyDescent="0.25">
      <c r="A78" s="18" t="s">
        <v>192</v>
      </c>
      <c r="B78" s="18"/>
      <c r="C78" s="19" t="s">
        <v>486</v>
      </c>
      <c r="D78" s="9">
        <f>D79</f>
        <v>4800</v>
      </c>
      <c r="E78" s="9">
        <f t="shared" ref="E78:F78" si="30">E79</f>
        <v>4800</v>
      </c>
      <c r="F78" s="9">
        <f t="shared" si="30"/>
        <v>4800</v>
      </c>
      <c r="G78" s="79"/>
    </row>
    <row r="79" spans="1:7" ht="25.5" outlineLevel="4" x14ac:dyDescent="0.25">
      <c r="A79" s="18" t="s">
        <v>192</v>
      </c>
      <c r="B79" s="18" t="s">
        <v>39</v>
      </c>
      <c r="C79" s="19" t="s">
        <v>358</v>
      </c>
      <c r="D79" s="9">
        <f>'№ 5-8 ведомственная'!F420</f>
        <v>4800</v>
      </c>
      <c r="E79" s="9">
        <f>'№ 5-8 ведомственная'!G420</f>
        <v>4800</v>
      </c>
      <c r="F79" s="9">
        <f>'№ 5-8 ведомственная'!H420</f>
        <v>4800</v>
      </c>
      <c r="G79" s="79"/>
    </row>
    <row r="80" spans="1:7" ht="25.5" outlineLevel="4" x14ac:dyDescent="0.25">
      <c r="A80" s="18" t="s">
        <v>760</v>
      </c>
      <c r="B80" s="17"/>
      <c r="C80" s="19" t="s">
        <v>761</v>
      </c>
      <c r="D80" s="9">
        <f>D81</f>
        <v>4.5</v>
      </c>
      <c r="E80" s="9">
        <f t="shared" ref="E80:F80" si="31">E81</f>
        <v>0</v>
      </c>
      <c r="F80" s="9">
        <f t="shared" si="31"/>
        <v>0</v>
      </c>
      <c r="G80" s="79"/>
    </row>
    <row r="81" spans="1:7" ht="38.25" outlineLevel="4" x14ac:dyDescent="0.25">
      <c r="A81" s="18" t="s">
        <v>759</v>
      </c>
      <c r="B81" s="17"/>
      <c r="C81" s="19" t="s">
        <v>762</v>
      </c>
      <c r="D81" s="9">
        <f>D82</f>
        <v>4.5</v>
      </c>
      <c r="E81" s="9">
        <f t="shared" ref="E81:F81" si="32">E82</f>
        <v>0</v>
      </c>
      <c r="F81" s="9">
        <f t="shared" si="32"/>
        <v>0</v>
      </c>
      <c r="G81" s="79"/>
    </row>
    <row r="82" spans="1:7" ht="25.5" outlineLevel="4" x14ac:dyDescent="0.25">
      <c r="A82" s="18" t="s">
        <v>759</v>
      </c>
      <c r="B82" s="17">
        <v>600</v>
      </c>
      <c r="C82" s="19" t="s">
        <v>358</v>
      </c>
      <c r="D82" s="9">
        <f>'№ 5-8 ведомственная'!F423</f>
        <v>4.5</v>
      </c>
      <c r="E82" s="9">
        <f>'№ 5-8 ведомственная'!G423</f>
        <v>0</v>
      </c>
      <c r="F82" s="9">
        <f>'№ 5-8 ведомственная'!H423</f>
        <v>0</v>
      </c>
      <c r="G82" s="79"/>
    </row>
    <row r="83" spans="1:7" ht="25.5" outlineLevel="1" x14ac:dyDescent="0.25">
      <c r="A83" s="18" t="s">
        <v>200</v>
      </c>
      <c r="B83" s="18"/>
      <c r="C83" s="19" t="s">
        <v>493</v>
      </c>
      <c r="D83" s="9">
        <f>D84+D93</f>
        <v>20615</v>
      </c>
      <c r="E83" s="9">
        <f>E84+E93</f>
        <v>17101.599999999999</v>
      </c>
      <c r="F83" s="9">
        <f>F84+F93</f>
        <v>17101.599999999999</v>
      </c>
      <c r="G83" s="79"/>
    </row>
    <row r="84" spans="1:7" ht="30.75" customHeight="1" outlineLevel="2" x14ac:dyDescent="0.25">
      <c r="A84" s="18" t="s">
        <v>201</v>
      </c>
      <c r="B84" s="18"/>
      <c r="C84" s="19" t="s">
        <v>494</v>
      </c>
      <c r="D84" s="9">
        <f>D87+D89+D85+D91</f>
        <v>20392.7</v>
      </c>
      <c r="E84" s="9">
        <f t="shared" ref="E84:F84" si="33">E87+E89+E85+E91</f>
        <v>17068.599999999999</v>
      </c>
      <c r="F84" s="9">
        <f t="shared" si="33"/>
        <v>17101.599999999999</v>
      </c>
      <c r="G84" s="79"/>
    </row>
    <row r="85" spans="1:7" ht="30.75" customHeight="1" outlineLevel="2" x14ac:dyDescent="0.25">
      <c r="A85" s="18" t="s">
        <v>615</v>
      </c>
      <c r="B85" s="18"/>
      <c r="C85" s="19" t="s">
        <v>616</v>
      </c>
      <c r="D85" s="9">
        <f>D86</f>
        <v>3165.9</v>
      </c>
      <c r="E85" s="9">
        <f t="shared" ref="E85:F85" si="34">E86</f>
        <v>1925.4</v>
      </c>
      <c r="F85" s="9">
        <f t="shared" si="34"/>
        <v>1925.4</v>
      </c>
      <c r="G85" s="79"/>
    </row>
    <row r="86" spans="1:7" ht="30.75" customHeight="1" outlineLevel="2" x14ac:dyDescent="0.25">
      <c r="A86" s="18" t="s">
        <v>615</v>
      </c>
      <c r="B86" s="18" t="s">
        <v>39</v>
      </c>
      <c r="C86" s="19" t="s">
        <v>358</v>
      </c>
      <c r="D86" s="9">
        <f>'№ 5-8 ведомственная'!F438</f>
        <v>3165.9</v>
      </c>
      <c r="E86" s="9">
        <f>'№ 5-8 ведомственная'!G438</f>
        <v>1925.4</v>
      </c>
      <c r="F86" s="9">
        <f>'№ 5-8 ведомственная'!H438</f>
        <v>1925.4</v>
      </c>
      <c r="G86" s="79"/>
    </row>
    <row r="87" spans="1:7" ht="38.25" outlineLevel="3" x14ac:dyDescent="0.25">
      <c r="A87" s="18" t="s">
        <v>202</v>
      </c>
      <c r="B87" s="18"/>
      <c r="C87" s="19" t="s">
        <v>647</v>
      </c>
      <c r="D87" s="9">
        <f>D88</f>
        <v>15048.300000000001</v>
      </c>
      <c r="E87" s="9">
        <f t="shared" ref="E87:F87" si="35">E88</f>
        <v>12999.699999999999</v>
      </c>
      <c r="F87" s="9">
        <f t="shared" si="35"/>
        <v>12999.699999999999</v>
      </c>
      <c r="G87" s="79"/>
    </row>
    <row r="88" spans="1:7" ht="25.5" outlineLevel="4" x14ac:dyDescent="0.25">
      <c r="A88" s="18" t="s">
        <v>202</v>
      </c>
      <c r="B88" s="18" t="s">
        <v>39</v>
      </c>
      <c r="C88" s="19" t="s">
        <v>358</v>
      </c>
      <c r="D88" s="9">
        <f>'№ 5-8 ведомственная'!F440</f>
        <v>15048.300000000001</v>
      </c>
      <c r="E88" s="9">
        <f>'№ 5-8 ведомственная'!G440</f>
        <v>12999.699999999999</v>
      </c>
      <c r="F88" s="9">
        <f>'№ 5-8 ведомственная'!H440</f>
        <v>12999.699999999999</v>
      </c>
      <c r="G88" s="79"/>
    </row>
    <row r="89" spans="1:7" ht="38.25" outlineLevel="3" x14ac:dyDescent="0.25">
      <c r="A89" s="18" t="s">
        <v>221</v>
      </c>
      <c r="B89" s="18"/>
      <c r="C89" s="19" t="s">
        <v>508</v>
      </c>
      <c r="D89" s="9">
        <f>D90</f>
        <v>2145.9</v>
      </c>
      <c r="E89" s="9">
        <f t="shared" ref="E89:F89" si="36">E90</f>
        <v>2124</v>
      </c>
      <c r="F89" s="9">
        <f t="shared" si="36"/>
        <v>2157</v>
      </c>
      <c r="G89" s="79"/>
    </row>
    <row r="90" spans="1:7" ht="25.5" outlineLevel="4" x14ac:dyDescent="0.25">
      <c r="A90" s="18" t="s">
        <v>221</v>
      </c>
      <c r="B90" s="18" t="s">
        <v>39</v>
      </c>
      <c r="C90" s="19" t="s">
        <v>358</v>
      </c>
      <c r="D90" s="9">
        <f>'№ 5-8 ведомственная'!F505</f>
        <v>2145.9</v>
      </c>
      <c r="E90" s="9">
        <f>'№ 5-8 ведомственная'!G505</f>
        <v>2124</v>
      </c>
      <c r="F90" s="9">
        <f>'№ 5-8 ведомственная'!H505</f>
        <v>2157</v>
      </c>
      <c r="G90" s="79"/>
    </row>
    <row r="91" spans="1:7" ht="38.25" outlineLevel="4" x14ac:dyDescent="0.25">
      <c r="A91" s="18" t="s">
        <v>626</v>
      </c>
      <c r="B91" s="17"/>
      <c r="C91" s="19" t="s">
        <v>625</v>
      </c>
      <c r="D91" s="9">
        <f>D92</f>
        <v>32.599999999999994</v>
      </c>
      <c r="E91" s="9">
        <f t="shared" ref="E91:F91" si="37">E92</f>
        <v>19.5</v>
      </c>
      <c r="F91" s="9">
        <f t="shared" si="37"/>
        <v>19.5</v>
      </c>
      <c r="G91" s="79"/>
    </row>
    <row r="92" spans="1:7" ht="25.5" outlineLevel="4" x14ac:dyDescent="0.25">
      <c r="A92" s="18" t="s">
        <v>626</v>
      </c>
      <c r="B92" s="17" t="s">
        <v>39</v>
      </c>
      <c r="C92" s="19" t="s">
        <v>358</v>
      </c>
      <c r="D92" s="9">
        <f>'№ 5-8 ведомственная'!F442</f>
        <v>32.599999999999994</v>
      </c>
      <c r="E92" s="9">
        <f>'№ 5-8 ведомственная'!G442</f>
        <v>19.5</v>
      </c>
      <c r="F92" s="9">
        <f>'№ 5-8 ведомственная'!H442</f>
        <v>19.5</v>
      </c>
      <c r="G92" s="79"/>
    </row>
    <row r="93" spans="1:7" ht="25.5" outlineLevel="4" x14ac:dyDescent="0.25">
      <c r="A93" s="18" t="s">
        <v>659</v>
      </c>
      <c r="B93" s="17"/>
      <c r="C93" s="19" t="s">
        <v>640</v>
      </c>
      <c r="D93" s="9">
        <f>D96+D94</f>
        <v>222.3</v>
      </c>
      <c r="E93" s="9">
        <f t="shared" ref="E93:F93" si="38">E96+E94</f>
        <v>33</v>
      </c>
      <c r="F93" s="9">
        <f t="shared" si="38"/>
        <v>0</v>
      </c>
      <c r="G93" s="79"/>
    </row>
    <row r="94" spans="1:7" ht="63.75" outlineLevel="4" x14ac:dyDescent="0.25">
      <c r="A94" s="18" t="s">
        <v>793</v>
      </c>
      <c r="B94" s="17"/>
      <c r="C94" s="19" t="s">
        <v>794</v>
      </c>
      <c r="D94" s="9">
        <f>D95</f>
        <v>200</v>
      </c>
      <c r="E94" s="9">
        <f t="shared" ref="E94:F94" si="39">E95</f>
        <v>0</v>
      </c>
      <c r="F94" s="9">
        <f t="shared" si="39"/>
        <v>0</v>
      </c>
      <c r="G94" s="79"/>
    </row>
    <row r="95" spans="1:7" ht="25.5" outlineLevel="4" x14ac:dyDescent="0.25">
      <c r="A95" s="18" t="s">
        <v>793</v>
      </c>
      <c r="B95" s="17" t="s">
        <v>39</v>
      </c>
      <c r="C95" s="19" t="s">
        <v>358</v>
      </c>
      <c r="D95" s="9">
        <f>'№ 5-8 ведомственная'!F508</f>
        <v>200</v>
      </c>
      <c r="E95" s="9">
        <f>'№ 5-8 ведомственная'!G508</f>
        <v>0</v>
      </c>
      <c r="F95" s="9">
        <f>'№ 5-8 ведомственная'!H508</f>
        <v>0</v>
      </c>
      <c r="G95" s="79"/>
    </row>
    <row r="96" spans="1:7" ht="63.75" outlineLevel="4" x14ac:dyDescent="0.25">
      <c r="A96" s="18" t="s">
        <v>658</v>
      </c>
      <c r="B96" s="17"/>
      <c r="C96" s="19" t="s">
        <v>641</v>
      </c>
      <c r="D96" s="9">
        <f>D97</f>
        <v>22.299999999999997</v>
      </c>
      <c r="E96" s="9">
        <f t="shared" ref="E96:F96" si="40">E97</f>
        <v>33</v>
      </c>
      <c r="F96" s="9">
        <f t="shared" si="40"/>
        <v>0</v>
      </c>
      <c r="G96" s="79"/>
    </row>
    <row r="97" spans="1:7" ht="25.5" outlineLevel="4" x14ac:dyDescent="0.25">
      <c r="A97" s="18" t="s">
        <v>658</v>
      </c>
      <c r="B97" s="17" t="s">
        <v>39</v>
      </c>
      <c r="C97" s="19" t="s">
        <v>358</v>
      </c>
      <c r="D97" s="9">
        <f>'№ 5-8 ведомственная'!F510</f>
        <v>22.299999999999997</v>
      </c>
      <c r="E97" s="9">
        <f>'№ 5-8 ведомственная'!G510</f>
        <v>33</v>
      </c>
      <c r="F97" s="9">
        <f>'№ 5-8 ведомственная'!H510</f>
        <v>0</v>
      </c>
      <c r="G97" s="79"/>
    </row>
    <row r="98" spans="1:7" outlineLevel="1" x14ac:dyDescent="0.25">
      <c r="A98" s="18" t="s">
        <v>208</v>
      </c>
      <c r="B98" s="18"/>
      <c r="C98" s="19" t="s">
        <v>499</v>
      </c>
      <c r="D98" s="9">
        <f>D99+D108</f>
        <v>8807</v>
      </c>
      <c r="E98" s="9">
        <f>E99+E108</f>
        <v>4910.5</v>
      </c>
      <c r="F98" s="9">
        <f>F99+F108</f>
        <v>4910.5</v>
      </c>
      <c r="G98" s="79"/>
    </row>
    <row r="99" spans="1:7" ht="25.5" outlineLevel="2" x14ac:dyDescent="0.25">
      <c r="A99" s="18" t="s">
        <v>209</v>
      </c>
      <c r="B99" s="18"/>
      <c r="C99" s="19" t="s">
        <v>500</v>
      </c>
      <c r="D99" s="9">
        <f>D102+D106+D100+D104</f>
        <v>7096.5</v>
      </c>
      <c r="E99" s="9">
        <f t="shared" ref="E99:F99" si="41">E102+E106+E100+E104</f>
        <v>3200</v>
      </c>
      <c r="F99" s="9">
        <f t="shared" si="41"/>
        <v>3200</v>
      </c>
      <c r="G99" s="79"/>
    </row>
    <row r="100" spans="1:7" ht="25.5" outlineLevel="2" x14ac:dyDescent="0.25">
      <c r="A100" s="18" t="s">
        <v>721</v>
      </c>
      <c r="B100" s="17"/>
      <c r="C100" s="19" t="s">
        <v>722</v>
      </c>
      <c r="D100" s="9">
        <f>D101</f>
        <v>2576.2000000000003</v>
      </c>
      <c r="E100" s="9">
        <f t="shared" ref="E100:F100" si="42">E101</f>
        <v>0</v>
      </c>
      <c r="F100" s="9">
        <f t="shared" si="42"/>
        <v>0</v>
      </c>
      <c r="G100" s="79"/>
    </row>
    <row r="101" spans="1:7" ht="25.5" outlineLevel="2" x14ac:dyDescent="0.25">
      <c r="A101" s="18" t="s">
        <v>721</v>
      </c>
      <c r="B101" s="17" t="s">
        <v>39</v>
      </c>
      <c r="C101" s="19" t="s">
        <v>358</v>
      </c>
      <c r="D101" s="9">
        <f>'№ 5-8 ведомственная'!F458</f>
        <v>2576.2000000000003</v>
      </c>
      <c r="E101" s="9">
        <f>'№ 5-8 ведомственная'!G458</f>
        <v>0</v>
      </c>
      <c r="F101" s="9">
        <f>'№ 5-8 ведомственная'!H458</f>
        <v>0</v>
      </c>
      <c r="G101" s="79"/>
    </row>
    <row r="102" spans="1:7" ht="25.5" outlineLevel="3" x14ac:dyDescent="0.25">
      <c r="A102" s="18" t="s">
        <v>210</v>
      </c>
      <c r="B102" s="18"/>
      <c r="C102" s="19" t="s">
        <v>501</v>
      </c>
      <c r="D102" s="9">
        <f>D103</f>
        <v>3697.1</v>
      </c>
      <c r="E102" s="9">
        <f t="shared" ref="E102:F102" si="43">E103</f>
        <v>2330.5</v>
      </c>
      <c r="F102" s="9">
        <f t="shared" si="43"/>
        <v>3200</v>
      </c>
      <c r="G102" s="79"/>
    </row>
    <row r="103" spans="1:7" ht="25.5" outlineLevel="4" x14ac:dyDescent="0.25">
      <c r="A103" s="18" t="s">
        <v>210</v>
      </c>
      <c r="B103" s="18" t="s">
        <v>39</v>
      </c>
      <c r="C103" s="19" t="s">
        <v>358</v>
      </c>
      <c r="D103" s="9">
        <f>'№ 5-8 ведомственная'!F460</f>
        <v>3697.1</v>
      </c>
      <c r="E103" s="9">
        <f>'№ 5-8 ведомственная'!G460</f>
        <v>2330.5</v>
      </c>
      <c r="F103" s="9">
        <f>'№ 5-8 ведомственная'!H460</f>
        <v>3200</v>
      </c>
      <c r="G103" s="79"/>
    </row>
    <row r="104" spans="1:7" ht="25.5" outlineLevel="4" x14ac:dyDescent="0.25">
      <c r="A104" s="18" t="s">
        <v>790</v>
      </c>
      <c r="B104" s="17"/>
      <c r="C104" s="19" t="s">
        <v>789</v>
      </c>
      <c r="D104" s="9">
        <f>D105</f>
        <v>202.9</v>
      </c>
      <c r="E104" s="9">
        <f t="shared" ref="E104:F104" si="44">E105</f>
        <v>0</v>
      </c>
      <c r="F104" s="9">
        <f t="shared" si="44"/>
        <v>0</v>
      </c>
      <c r="G104" s="79"/>
    </row>
    <row r="105" spans="1:7" ht="25.5" outlineLevel="4" x14ac:dyDescent="0.25">
      <c r="A105" s="18" t="s">
        <v>790</v>
      </c>
      <c r="B105" s="17" t="s">
        <v>39</v>
      </c>
      <c r="C105" s="19" t="s">
        <v>358</v>
      </c>
      <c r="D105" s="9">
        <f>'№ 5-8 ведомственная'!F462</f>
        <v>202.9</v>
      </c>
      <c r="E105" s="9">
        <f>'№ 5-8 ведомственная'!G462</f>
        <v>0</v>
      </c>
      <c r="F105" s="9">
        <f>'№ 5-8 ведомственная'!H462</f>
        <v>0</v>
      </c>
      <c r="G105" s="79"/>
    </row>
    <row r="106" spans="1:7" ht="25.5" outlineLevel="3" x14ac:dyDescent="0.25">
      <c r="A106" s="18" t="s">
        <v>573</v>
      </c>
      <c r="B106" s="18"/>
      <c r="C106" s="19" t="s">
        <v>674</v>
      </c>
      <c r="D106" s="9">
        <f>D107</f>
        <v>620.29999999999995</v>
      </c>
      <c r="E106" s="9">
        <f t="shared" ref="E106:F106" si="45">E107</f>
        <v>869.5</v>
      </c>
      <c r="F106" s="9">
        <f t="shared" si="45"/>
        <v>0</v>
      </c>
      <c r="G106" s="79"/>
    </row>
    <row r="107" spans="1:7" ht="25.5" outlineLevel="4" x14ac:dyDescent="0.25">
      <c r="A107" s="18" t="s">
        <v>573</v>
      </c>
      <c r="B107" s="18" t="s">
        <v>39</v>
      </c>
      <c r="C107" s="19" t="s">
        <v>358</v>
      </c>
      <c r="D107" s="9">
        <f>'№ 5-8 ведомственная'!F464</f>
        <v>620.29999999999995</v>
      </c>
      <c r="E107" s="9">
        <f>'№ 5-8 ведомственная'!G464</f>
        <v>869.5</v>
      </c>
      <c r="F107" s="9">
        <f>'№ 5-8 ведомственная'!H464</f>
        <v>0</v>
      </c>
      <c r="G107" s="79"/>
    </row>
    <row r="108" spans="1:7" outlineLevel="4" x14ac:dyDescent="0.25">
      <c r="A108" s="18" t="s">
        <v>612</v>
      </c>
      <c r="B108" s="18"/>
      <c r="C108" s="19" t="s">
        <v>613</v>
      </c>
      <c r="D108" s="9">
        <f>D109+D111</f>
        <v>1710.5</v>
      </c>
      <c r="E108" s="9">
        <f t="shared" ref="E108:F108" si="46">E109+E111</f>
        <v>1710.5</v>
      </c>
      <c r="F108" s="9">
        <f t="shared" si="46"/>
        <v>1710.5</v>
      </c>
      <c r="G108" s="79"/>
    </row>
    <row r="109" spans="1:7" ht="38.25" outlineLevel="4" x14ac:dyDescent="0.25">
      <c r="A109" s="18" t="s">
        <v>611</v>
      </c>
      <c r="B109" s="18"/>
      <c r="C109" s="19" t="s">
        <v>614</v>
      </c>
      <c r="D109" s="9">
        <f>D110</f>
        <v>1532.6</v>
      </c>
      <c r="E109" s="9">
        <f t="shared" ref="E109:F109" si="47">E110</f>
        <v>1532.6</v>
      </c>
      <c r="F109" s="9">
        <f t="shared" si="47"/>
        <v>1532.6</v>
      </c>
      <c r="G109" s="79"/>
    </row>
    <row r="110" spans="1:7" ht="25.5" outlineLevel="4" x14ac:dyDescent="0.25">
      <c r="A110" s="18" t="s">
        <v>611</v>
      </c>
      <c r="B110" s="18" t="s">
        <v>39</v>
      </c>
      <c r="C110" s="19" t="s">
        <v>358</v>
      </c>
      <c r="D110" s="9">
        <f>'№ 5-8 ведомственная'!F469</f>
        <v>1532.6</v>
      </c>
      <c r="E110" s="9">
        <f>'№ 5-8 ведомственная'!G469</f>
        <v>1532.6</v>
      </c>
      <c r="F110" s="9">
        <f>'№ 5-8 ведомственная'!H469</f>
        <v>1532.6</v>
      </c>
      <c r="G110" s="79"/>
    </row>
    <row r="111" spans="1:7" outlineLevel="4" x14ac:dyDescent="0.25">
      <c r="A111" s="18" t="s">
        <v>628</v>
      </c>
      <c r="B111" s="18"/>
      <c r="C111" s="19" t="s">
        <v>629</v>
      </c>
      <c r="D111" s="9">
        <f>D112</f>
        <v>177.9</v>
      </c>
      <c r="E111" s="9">
        <f t="shared" ref="E111:F111" si="48">E112</f>
        <v>177.9</v>
      </c>
      <c r="F111" s="9">
        <f t="shared" si="48"/>
        <v>177.9</v>
      </c>
      <c r="G111" s="79"/>
    </row>
    <row r="112" spans="1:7" ht="25.5" outlineLevel="4" x14ac:dyDescent="0.25">
      <c r="A112" s="18" t="s">
        <v>628</v>
      </c>
      <c r="B112" s="18" t="s">
        <v>39</v>
      </c>
      <c r="C112" s="19" t="s">
        <v>358</v>
      </c>
      <c r="D112" s="9">
        <f>'№ 5-8 ведомственная'!F467</f>
        <v>177.9</v>
      </c>
      <c r="E112" s="9">
        <f>'№ 5-8 ведомственная'!G467</f>
        <v>177.9</v>
      </c>
      <c r="F112" s="9">
        <f>'№ 5-8 ведомственная'!H467</f>
        <v>177.9</v>
      </c>
      <c r="G112" s="79"/>
    </row>
    <row r="113" spans="1:7" ht="25.5" outlineLevel="1" x14ac:dyDescent="0.25">
      <c r="A113" s="18" t="s">
        <v>212</v>
      </c>
      <c r="B113" s="18"/>
      <c r="C113" s="19" t="s">
        <v>502</v>
      </c>
      <c r="D113" s="9">
        <f>D114</f>
        <v>16172.999999999998</v>
      </c>
      <c r="E113" s="9">
        <f t="shared" ref="E113:F113" si="49">E114</f>
        <v>15655.400000000001</v>
      </c>
      <c r="F113" s="9">
        <f t="shared" si="49"/>
        <v>15655.400000000001</v>
      </c>
      <c r="G113" s="79"/>
    </row>
    <row r="114" spans="1:7" ht="25.5" outlineLevel="2" x14ac:dyDescent="0.25">
      <c r="A114" s="18" t="s">
        <v>213</v>
      </c>
      <c r="B114" s="18"/>
      <c r="C114" s="19" t="s">
        <v>503</v>
      </c>
      <c r="D114" s="9">
        <f>D115+D119</f>
        <v>16172.999999999998</v>
      </c>
      <c r="E114" s="9">
        <f t="shared" ref="E114:F114" si="50">E115+E119</f>
        <v>15655.400000000001</v>
      </c>
      <c r="F114" s="9">
        <f t="shared" si="50"/>
        <v>15655.400000000001</v>
      </c>
      <c r="G114" s="79"/>
    </row>
    <row r="115" spans="1:7" ht="25.5" outlineLevel="3" x14ac:dyDescent="0.25">
      <c r="A115" s="18" t="s">
        <v>214</v>
      </c>
      <c r="B115" s="18"/>
      <c r="C115" s="19" t="s">
        <v>504</v>
      </c>
      <c r="D115" s="9">
        <f>D116+D117+D118</f>
        <v>11560.899999999998</v>
      </c>
      <c r="E115" s="9">
        <f t="shared" ref="E115:F115" si="51">E116+E117+E118</f>
        <v>11134.2</v>
      </c>
      <c r="F115" s="9">
        <f t="shared" si="51"/>
        <v>11134.2</v>
      </c>
      <c r="G115" s="79"/>
    </row>
    <row r="116" spans="1:7" ht="51" outlineLevel="4" x14ac:dyDescent="0.25">
      <c r="A116" s="18" t="s">
        <v>214</v>
      </c>
      <c r="B116" s="18" t="s">
        <v>6</v>
      </c>
      <c r="C116" s="19" t="s">
        <v>331</v>
      </c>
      <c r="D116" s="9">
        <f>'№ 5-8 ведомственная'!F475</f>
        <v>9436.9</v>
      </c>
      <c r="E116" s="9">
        <f>'№ 5-8 ведомственная'!G475</f>
        <v>9465</v>
      </c>
      <c r="F116" s="9">
        <f>'№ 5-8 ведомственная'!H475</f>
        <v>9465</v>
      </c>
      <c r="G116" s="79"/>
    </row>
    <row r="117" spans="1:7" ht="25.5" outlineLevel="4" x14ac:dyDescent="0.25">
      <c r="A117" s="18" t="s">
        <v>214</v>
      </c>
      <c r="B117" s="18" t="s">
        <v>7</v>
      </c>
      <c r="C117" s="19" t="s">
        <v>332</v>
      </c>
      <c r="D117" s="9">
        <f>'№ 5-8 ведомственная'!F476</f>
        <v>2118.6999999999998</v>
      </c>
      <c r="E117" s="9">
        <f>'№ 5-8 ведомственная'!G476</f>
        <v>1663.1</v>
      </c>
      <c r="F117" s="9">
        <f>'№ 5-8 ведомственная'!H476</f>
        <v>1663.1</v>
      </c>
      <c r="G117" s="79"/>
    </row>
    <row r="118" spans="1:7" outlineLevel="4" x14ac:dyDescent="0.25">
      <c r="A118" s="18" t="s">
        <v>214</v>
      </c>
      <c r="B118" s="18" t="s">
        <v>8</v>
      </c>
      <c r="C118" s="19" t="s">
        <v>333</v>
      </c>
      <c r="D118" s="9">
        <f>'№ 5-8 ведомственная'!F477</f>
        <v>5.3</v>
      </c>
      <c r="E118" s="9">
        <f>'№ 5-8 ведомственная'!G477</f>
        <v>6.1</v>
      </c>
      <c r="F118" s="9">
        <f>'№ 5-8 ведомственная'!H477</f>
        <v>6.1</v>
      </c>
      <c r="G118" s="79"/>
    </row>
    <row r="119" spans="1:7" ht="25.5" outlineLevel="3" x14ac:dyDescent="0.25">
      <c r="A119" s="18" t="s">
        <v>215</v>
      </c>
      <c r="B119" s="18"/>
      <c r="C119" s="19" t="s">
        <v>505</v>
      </c>
      <c r="D119" s="9">
        <f>D120+D121</f>
        <v>4612.1000000000004</v>
      </c>
      <c r="E119" s="9">
        <f t="shared" ref="E119:F119" si="52">E120+E121</f>
        <v>4521.2</v>
      </c>
      <c r="F119" s="9">
        <f t="shared" si="52"/>
        <v>4521.2</v>
      </c>
      <c r="G119" s="79"/>
    </row>
    <row r="120" spans="1:7" ht="51" outlineLevel="4" x14ac:dyDescent="0.25">
      <c r="A120" s="18" t="s">
        <v>215</v>
      </c>
      <c r="B120" s="18" t="s">
        <v>6</v>
      </c>
      <c r="C120" s="19" t="s">
        <v>331</v>
      </c>
      <c r="D120" s="9">
        <f>'№ 5-8 ведомственная'!F479</f>
        <v>4448</v>
      </c>
      <c r="E120" s="9">
        <f>'№ 5-8 ведомственная'!G479</f>
        <v>4351.7</v>
      </c>
      <c r="F120" s="9">
        <f>'№ 5-8 ведомственная'!H479</f>
        <v>4351.7</v>
      </c>
      <c r="G120" s="79"/>
    </row>
    <row r="121" spans="1:7" ht="25.5" outlineLevel="4" x14ac:dyDescent="0.25">
      <c r="A121" s="18" t="s">
        <v>215</v>
      </c>
      <c r="B121" s="18" t="s">
        <v>7</v>
      </c>
      <c r="C121" s="19" t="s">
        <v>332</v>
      </c>
      <c r="D121" s="9">
        <f>'№ 5-8 ведомственная'!F480</f>
        <v>164.1</v>
      </c>
      <c r="E121" s="9">
        <f>'№ 5-8 ведомственная'!G480</f>
        <v>169.5</v>
      </c>
      <c r="F121" s="9">
        <f>'№ 5-8 ведомственная'!H480</f>
        <v>169.5</v>
      </c>
      <c r="G121" s="79"/>
    </row>
    <row r="122" spans="1:7" s="30" customFormat="1" ht="38.25" x14ac:dyDescent="0.25">
      <c r="A122" s="18" t="s">
        <v>231</v>
      </c>
      <c r="B122" s="18"/>
      <c r="C122" s="19" t="s">
        <v>325</v>
      </c>
      <c r="D122" s="9">
        <f>D123+D160+D173</f>
        <v>51272.4</v>
      </c>
      <c r="E122" s="9">
        <f>E123+E160+E173</f>
        <v>49685.5</v>
      </c>
      <c r="F122" s="9">
        <f>F123+F160+F173</f>
        <v>44784.000000000007</v>
      </c>
      <c r="G122" s="88"/>
    </row>
    <row r="123" spans="1:7" ht="25.5" outlineLevel="1" x14ac:dyDescent="0.25">
      <c r="A123" s="18" t="s">
        <v>248</v>
      </c>
      <c r="B123" s="18"/>
      <c r="C123" s="19" t="s">
        <v>532</v>
      </c>
      <c r="D123" s="9">
        <f>D124+D137+D150+D155</f>
        <v>40490.400000000001</v>
      </c>
      <c r="E123" s="9">
        <f t="shared" ref="E123:F123" si="53">E124+E137+E150+E155</f>
        <v>39792.9</v>
      </c>
      <c r="F123" s="9">
        <f t="shared" si="53"/>
        <v>35881.400000000009</v>
      </c>
      <c r="G123" s="79"/>
    </row>
    <row r="124" spans="1:7" outlineLevel="2" x14ac:dyDescent="0.25">
      <c r="A124" s="18" t="s">
        <v>249</v>
      </c>
      <c r="B124" s="18"/>
      <c r="C124" s="19" t="s">
        <v>533</v>
      </c>
      <c r="D124" s="9">
        <f>D127+D133+D125+D135+D131</f>
        <v>14329.199999999999</v>
      </c>
      <c r="E124" s="9">
        <f>E127+E133+E125+E135+E131</f>
        <v>17360.700000000004</v>
      </c>
      <c r="F124" s="9">
        <f>F127+F133+F125+F135+F131</f>
        <v>11506.100000000002</v>
      </c>
      <c r="G124" s="79"/>
    </row>
    <row r="125" spans="1:7" ht="38.25" outlineLevel="2" x14ac:dyDescent="0.25">
      <c r="A125" s="18" t="s">
        <v>619</v>
      </c>
      <c r="B125" s="18"/>
      <c r="C125" s="19" t="s">
        <v>637</v>
      </c>
      <c r="D125" s="9">
        <f>D126</f>
        <v>4857.3999999999996</v>
      </c>
      <c r="E125" s="9">
        <f t="shared" ref="E125:F125" si="54">E126</f>
        <v>3751.8</v>
      </c>
      <c r="F125" s="9">
        <f t="shared" si="54"/>
        <v>3751.8</v>
      </c>
      <c r="G125" s="79"/>
    </row>
    <row r="126" spans="1:7" ht="51" outlineLevel="2" x14ac:dyDescent="0.25">
      <c r="A126" s="18" t="s">
        <v>619</v>
      </c>
      <c r="B126" s="18" t="s">
        <v>6</v>
      </c>
      <c r="C126" s="19" t="s">
        <v>331</v>
      </c>
      <c r="D126" s="9">
        <f>'№ 5-8 ведомственная'!F578</f>
        <v>4857.3999999999996</v>
      </c>
      <c r="E126" s="9">
        <f>'№ 5-8 ведомственная'!G578</f>
        <v>3751.8</v>
      </c>
      <c r="F126" s="9">
        <f>'№ 5-8 ведомственная'!H578</f>
        <v>3751.8</v>
      </c>
      <c r="G126" s="79"/>
    </row>
    <row r="127" spans="1:7" outlineLevel="3" x14ac:dyDescent="0.25">
      <c r="A127" s="18" t="s">
        <v>250</v>
      </c>
      <c r="B127" s="18"/>
      <c r="C127" s="19" t="s">
        <v>534</v>
      </c>
      <c r="D127" s="9">
        <f>D128+D129+D130</f>
        <v>9322.6999999999989</v>
      </c>
      <c r="E127" s="9">
        <f t="shared" ref="E127:F127" si="55">E128+E129+E130</f>
        <v>8616.1</v>
      </c>
      <c r="F127" s="9">
        <f t="shared" si="55"/>
        <v>7616.1</v>
      </c>
      <c r="G127" s="79"/>
    </row>
    <row r="128" spans="1:7" ht="51" outlineLevel="4" x14ac:dyDescent="0.25">
      <c r="A128" s="18" t="s">
        <v>250</v>
      </c>
      <c r="B128" s="18" t="s">
        <v>6</v>
      </c>
      <c r="C128" s="19" t="s">
        <v>331</v>
      </c>
      <c r="D128" s="9">
        <f>'№ 5-8 ведомственная'!F580</f>
        <v>5869.1</v>
      </c>
      <c r="E128" s="9">
        <f>'№ 5-8 ведомственная'!G580</f>
        <v>5880</v>
      </c>
      <c r="F128" s="9">
        <f>'№ 5-8 ведомственная'!H580</f>
        <v>5880</v>
      </c>
      <c r="G128" s="79"/>
    </row>
    <row r="129" spans="1:12" ht="25.5" outlineLevel="4" x14ac:dyDescent="0.25">
      <c r="A129" s="18" t="s">
        <v>250</v>
      </c>
      <c r="B129" s="18" t="s">
        <v>7</v>
      </c>
      <c r="C129" s="19" t="s">
        <v>332</v>
      </c>
      <c r="D129" s="9">
        <f>'№ 5-8 ведомственная'!F581</f>
        <v>3415.7</v>
      </c>
      <c r="E129" s="9">
        <f>'№ 5-8 ведомственная'!G581</f>
        <v>2699.1</v>
      </c>
      <c r="F129" s="9">
        <f>'№ 5-8 ведомственная'!H581</f>
        <v>1699.1</v>
      </c>
      <c r="G129" s="79"/>
    </row>
    <row r="130" spans="1:12" outlineLevel="4" x14ac:dyDescent="0.25">
      <c r="A130" s="18" t="s">
        <v>250</v>
      </c>
      <c r="B130" s="18" t="s">
        <v>8</v>
      </c>
      <c r="C130" s="19" t="s">
        <v>333</v>
      </c>
      <c r="D130" s="9">
        <f>'№ 5-8 ведомственная'!F582</f>
        <v>37.9</v>
      </c>
      <c r="E130" s="9">
        <f>'№ 5-8 ведомственная'!G582</f>
        <v>37</v>
      </c>
      <c r="F130" s="9">
        <f>'№ 5-8 ведомственная'!H582</f>
        <v>37</v>
      </c>
      <c r="G130" s="79"/>
    </row>
    <row r="131" spans="1:12" ht="38.25" outlineLevel="4" x14ac:dyDescent="0.25">
      <c r="A131" s="18" t="s">
        <v>686</v>
      </c>
      <c r="B131" s="58"/>
      <c r="C131" s="60" t="s">
        <v>786</v>
      </c>
      <c r="D131" s="9">
        <f>D132</f>
        <v>0</v>
      </c>
      <c r="E131" s="9">
        <f t="shared" ref="E131:F131" si="56">E132</f>
        <v>4854.6000000000004</v>
      </c>
      <c r="F131" s="9">
        <f t="shared" si="56"/>
        <v>0</v>
      </c>
      <c r="G131" s="79"/>
    </row>
    <row r="132" spans="1:12" ht="25.5" outlineLevel="4" x14ac:dyDescent="0.25">
      <c r="A132" s="18" t="s">
        <v>686</v>
      </c>
      <c r="B132" s="58">
        <v>200</v>
      </c>
      <c r="C132" s="60" t="s">
        <v>332</v>
      </c>
      <c r="D132" s="9">
        <f>'№ 5-8 ведомственная'!F586</f>
        <v>0</v>
      </c>
      <c r="E132" s="9">
        <f>'№ 5-8 ведомственная'!G586</f>
        <v>4854.6000000000004</v>
      </c>
      <c r="F132" s="9">
        <f>'№ 5-8 ведомственная'!H586</f>
        <v>0</v>
      </c>
      <c r="G132" s="79"/>
    </row>
    <row r="133" spans="1:12" ht="25.5" outlineLevel="4" x14ac:dyDescent="0.25">
      <c r="A133" s="18" t="s">
        <v>736</v>
      </c>
      <c r="B133" s="17"/>
      <c r="C133" s="19" t="s">
        <v>560</v>
      </c>
      <c r="D133" s="9">
        <f>D134</f>
        <v>100</v>
      </c>
      <c r="E133" s="9">
        <f t="shared" ref="E133:F133" si="57">E134</f>
        <v>100</v>
      </c>
      <c r="F133" s="9">
        <f t="shared" si="57"/>
        <v>100</v>
      </c>
      <c r="G133" s="79"/>
    </row>
    <row r="134" spans="1:12" ht="25.5" outlineLevel="4" x14ac:dyDescent="0.25">
      <c r="A134" s="18" t="s">
        <v>736</v>
      </c>
      <c r="B134" s="17">
        <v>200</v>
      </c>
      <c r="C134" s="19" t="s">
        <v>332</v>
      </c>
      <c r="D134" s="9">
        <f>'№ 5-8 ведомственная'!F584</f>
        <v>100</v>
      </c>
      <c r="E134" s="9">
        <f>'№ 5-8 ведомственная'!G584</f>
        <v>100</v>
      </c>
      <c r="F134" s="9">
        <f>'№ 5-8 ведомственная'!H584</f>
        <v>100</v>
      </c>
      <c r="G134" s="79"/>
    </row>
    <row r="135" spans="1:12" ht="38.25" outlineLevel="4" x14ac:dyDescent="0.25">
      <c r="A135" s="18" t="s">
        <v>623</v>
      </c>
      <c r="B135" s="17"/>
      <c r="C135" s="19" t="s">
        <v>622</v>
      </c>
      <c r="D135" s="9">
        <f>D136</f>
        <v>49.1</v>
      </c>
      <c r="E135" s="9">
        <f t="shared" ref="E135:F135" si="58">E136</f>
        <v>38.200000000000003</v>
      </c>
      <c r="F135" s="9">
        <f t="shared" si="58"/>
        <v>38.200000000000003</v>
      </c>
      <c r="G135" s="79"/>
    </row>
    <row r="136" spans="1:12" ht="51" outlineLevel="4" x14ac:dyDescent="0.25">
      <c r="A136" s="18" t="s">
        <v>623</v>
      </c>
      <c r="B136" s="17" t="s">
        <v>6</v>
      </c>
      <c r="C136" s="19" t="s">
        <v>331</v>
      </c>
      <c r="D136" s="9">
        <f>'№ 5-8 ведомственная'!F588</f>
        <v>49.1</v>
      </c>
      <c r="E136" s="9">
        <f>'№ 5-8 ведомственная'!G588</f>
        <v>38.200000000000003</v>
      </c>
      <c r="F136" s="9">
        <f>'№ 5-8 ведомственная'!H588</f>
        <v>38.200000000000003</v>
      </c>
      <c r="G136" s="79"/>
    </row>
    <row r="137" spans="1:12" ht="25.5" outlineLevel="2" x14ac:dyDescent="0.25">
      <c r="A137" s="18" t="s">
        <v>251</v>
      </c>
      <c r="B137" s="18"/>
      <c r="C137" s="19" t="s">
        <v>535</v>
      </c>
      <c r="D137" s="9">
        <f>D140+D142+D146+D148+D144+D138</f>
        <v>26161.200000000001</v>
      </c>
      <c r="E137" s="9">
        <f t="shared" ref="E137:F137" si="59">E140+E142+E146+E148+E144+E138</f>
        <v>22140.5</v>
      </c>
      <c r="F137" s="9">
        <f t="shared" si="59"/>
        <v>21811.300000000003</v>
      </c>
      <c r="G137" s="79"/>
    </row>
    <row r="138" spans="1:12" ht="25.5" outlineLevel="2" x14ac:dyDescent="0.25">
      <c r="A138" s="18" t="s">
        <v>767</v>
      </c>
      <c r="B138" s="17"/>
      <c r="C138" s="19" t="s">
        <v>768</v>
      </c>
      <c r="D138" s="9">
        <f>D139</f>
        <v>250</v>
      </c>
      <c r="E138" s="9">
        <f t="shared" ref="E138:F138" si="60">E139</f>
        <v>0</v>
      </c>
      <c r="F138" s="9">
        <f t="shared" si="60"/>
        <v>0</v>
      </c>
      <c r="G138" s="79"/>
    </row>
    <row r="139" spans="1:12" ht="25.5" outlineLevel="2" x14ac:dyDescent="0.25">
      <c r="A139" s="18" t="s">
        <v>767</v>
      </c>
      <c r="B139" s="17" t="s">
        <v>39</v>
      </c>
      <c r="C139" s="19" t="s">
        <v>358</v>
      </c>
      <c r="D139" s="9">
        <f>'№ 5-8 ведомственная'!F597</f>
        <v>250</v>
      </c>
      <c r="E139" s="9">
        <f>'№ 5-8 ведомственная'!G597</f>
        <v>0</v>
      </c>
      <c r="F139" s="9">
        <f>'№ 5-8 ведомственная'!H597</f>
        <v>0</v>
      </c>
      <c r="G139" s="79"/>
    </row>
    <row r="140" spans="1:12" ht="38.25" outlineLevel="2" x14ac:dyDescent="0.25">
      <c r="A140" s="18" t="s">
        <v>620</v>
      </c>
      <c r="B140" s="18"/>
      <c r="C140" s="19" t="s">
        <v>637</v>
      </c>
      <c r="D140" s="9">
        <f>D141</f>
        <v>6375.2000000000007</v>
      </c>
      <c r="E140" s="9">
        <f t="shared" ref="E140:F140" si="61">E141</f>
        <v>5412.1</v>
      </c>
      <c r="F140" s="9">
        <f t="shared" si="61"/>
        <v>5412.1</v>
      </c>
      <c r="G140" s="79"/>
    </row>
    <row r="141" spans="1:12" ht="25.5" outlineLevel="2" x14ac:dyDescent="0.25">
      <c r="A141" s="18" t="s">
        <v>620</v>
      </c>
      <c r="B141" s="18" t="s">
        <v>39</v>
      </c>
      <c r="C141" s="19" t="s">
        <v>358</v>
      </c>
      <c r="D141" s="9">
        <f>'№ 5-8 ведомственная'!F591</f>
        <v>6375.2000000000007</v>
      </c>
      <c r="E141" s="9">
        <f>'№ 5-8 ведомственная'!G591</f>
        <v>5412.1</v>
      </c>
      <c r="F141" s="9">
        <f>'№ 5-8 ведомственная'!H591</f>
        <v>5412.1</v>
      </c>
      <c r="G141" s="79"/>
    </row>
    <row r="142" spans="1:12" ht="25.5" outlineLevel="3" x14ac:dyDescent="0.25">
      <c r="A142" s="18" t="s">
        <v>252</v>
      </c>
      <c r="B142" s="18"/>
      <c r="C142" s="19" t="s">
        <v>536</v>
      </c>
      <c r="D142" s="9">
        <f>D143</f>
        <v>19214.599999999999</v>
      </c>
      <c r="E142" s="9">
        <f t="shared" ref="E142:F142" si="62">E143</f>
        <v>16424.5</v>
      </c>
      <c r="F142" s="9">
        <f t="shared" si="62"/>
        <v>16044.8</v>
      </c>
      <c r="G142" s="79"/>
    </row>
    <row r="143" spans="1:12" ht="25.5" outlineLevel="4" x14ac:dyDescent="0.25">
      <c r="A143" s="18" t="s">
        <v>252</v>
      </c>
      <c r="B143" s="18" t="s">
        <v>39</v>
      </c>
      <c r="C143" s="19" t="s">
        <v>358</v>
      </c>
      <c r="D143" s="9">
        <f>'№ 5-8 ведомственная'!F593</f>
        <v>19214.599999999999</v>
      </c>
      <c r="E143" s="9">
        <f>'№ 5-8 ведомственная'!G593</f>
        <v>16424.5</v>
      </c>
      <c r="F143" s="9">
        <f>'№ 5-8 ведомственная'!H593</f>
        <v>16044.8</v>
      </c>
      <c r="G143" s="79"/>
      <c r="L143" s="25" t="s">
        <v>729</v>
      </c>
    </row>
    <row r="144" spans="1:12" ht="38.25" outlineLevel="4" x14ac:dyDescent="0.25">
      <c r="A144" s="18" t="s">
        <v>725</v>
      </c>
      <c r="B144" s="17"/>
      <c r="C144" s="19" t="s">
        <v>726</v>
      </c>
      <c r="D144" s="9">
        <f>D145</f>
        <v>257</v>
      </c>
      <c r="E144" s="9">
        <f t="shared" ref="E144:F144" si="63">E145</f>
        <v>0</v>
      </c>
      <c r="F144" s="9">
        <f t="shared" si="63"/>
        <v>0</v>
      </c>
      <c r="G144" s="79"/>
    </row>
    <row r="145" spans="1:7" ht="25.5" outlineLevel="4" x14ac:dyDescent="0.25">
      <c r="A145" s="18" t="s">
        <v>725</v>
      </c>
      <c r="B145" s="17"/>
      <c r="C145" s="19" t="s">
        <v>358</v>
      </c>
      <c r="D145" s="9">
        <f>'№ 5-8 ведомственная'!F595</f>
        <v>257</v>
      </c>
      <c r="E145" s="9">
        <f>'№ 5-8 ведомственная'!G595</f>
        <v>0</v>
      </c>
      <c r="F145" s="9">
        <f>'№ 5-8 ведомственная'!H595</f>
        <v>0</v>
      </c>
      <c r="G145" s="79"/>
    </row>
    <row r="146" spans="1:7" ht="38.25" outlineLevel="4" x14ac:dyDescent="0.25">
      <c r="A146" s="18" t="s">
        <v>687</v>
      </c>
      <c r="B146" s="17"/>
      <c r="C146" s="60" t="s">
        <v>825</v>
      </c>
      <c r="D146" s="9">
        <f>D147</f>
        <v>0</v>
      </c>
      <c r="E146" s="9">
        <f t="shared" ref="E146:F146" si="64">E147</f>
        <v>249.5</v>
      </c>
      <c r="F146" s="9">
        <f t="shared" si="64"/>
        <v>300</v>
      </c>
      <c r="G146" s="79"/>
    </row>
    <row r="147" spans="1:7" ht="25.5" outlineLevel="4" x14ac:dyDescent="0.25">
      <c r="A147" s="18" t="s">
        <v>687</v>
      </c>
      <c r="B147" s="17" t="s">
        <v>39</v>
      </c>
      <c r="C147" s="19" t="s">
        <v>358</v>
      </c>
      <c r="D147" s="9">
        <f>'№ 5-8 ведомственная'!F599</f>
        <v>0</v>
      </c>
      <c r="E147" s="9">
        <f>'№ 5-8 ведомственная'!G599</f>
        <v>249.5</v>
      </c>
      <c r="F147" s="9">
        <f>'№ 5-8 ведомственная'!H599</f>
        <v>300</v>
      </c>
      <c r="G147" s="79"/>
    </row>
    <row r="148" spans="1:7" ht="38.25" outlineLevel="4" x14ac:dyDescent="0.25">
      <c r="A148" s="18" t="s">
        <v>624</v>
      </c>
      <c r="B148" s="17"/>
      <c r="C148" s="19" t="s">
        <v>622</v>
      </c>
      <c r="D148" s="9">
        <f>D149</f>
        <v>64.400000000000006</v>
      </c>
      <c r="E148" s="9">
        <f t="shared" ref="E148:F148" si="65">E149</f>
        <v>54.4</v>
      </c>
      <c r="F148" s="9">
        <f t="shared" si="65"/>
        <v>54.4</v>
      </c>
      <c r="G148" s="79"/>
    </row>
    <row r="149" spans="1:7" ht="25.5" outlineLevel="4" x14ac:dyDescent="0.25">
      <c r="A149" s="18" t="s">
        <v>624</v>
      </c>
      <c r="B149" s="17">
        <v>600</v>
      </c>
      <c r="C149" s="19" t="s">
        <v>358</v>
      </c>
      <c r="D149" s="9">
        <f>'№ 5-8 ведомственная'!F601</f>
        <v>64.400000000000006</v>
      </c>
      <c r="E149" s="9">
        <f>'№ 5-8 ведомственная'!G601</f>
        <v>54.4</v>
      </c>
      <c r="F149" s="9">
        <f>'№ 5-8 ведомственная'!H601</f>
        <v>54.4</v>
      </c>
      <c r="G149" s="79"/>
    </row>
    <row r="150" spans="1:7" ht="25.5" outlineLevel="4" x14ac:dyDescent="0.25">
      <c r="A150" s="57" t="s">
        <v>596</v>
      </c>
      <c r="B150" s="58"/>
      <c r="C150" s="60" t="s">
        <v>633</v>
      </c>
      <c r="D150" s="9">
        <f>D151+D153</f>
        <v>0</v>
      </c>
      <c r="E150" s="9">
        <f t="shared" ref="E150:F150" si="66">E151+E153</f>
        <v>289.7</v>
      </c>
      <c r="F150" s="9">
        <f t="shared" si="66"/>
        <v>2564</v>
      </c>
      <c r="G150" s="79"/>
    </row>
    <row r="151" spans="1:7" ht="38.25" outlineLevel="4" x14ac:dyDescent="0.25">
      <c r="A151" s="18" t="s">
        <v>747</v>
      </c>
      <c r="B151" s="17"/>
      <c r="C151" s="19" t="s">
        <v>688</v>
      </c>
      <c r="D151" s="9">
        <f>D152</f>
        <v>0</v>
      </c>
      <c r="E151" s="9">
        <f t="shared" ref="E151:F151" si="67">E152</f>
        <v>0</v>
      </c>
      <c r="F151" s="9">
        <f t="shared" si="67"/>
        <v>2150</v>
      </c>
      <c r="G151" s="79"/>
    </row>
    <row r="152" spans="1:7" ht="25.5" outlineLevel="4" x14ac:dyDescent="0.25">
      <c r="A152" s="18" t="s">
        <v>747</v>
      </c>
      <c r="B152" s="17" t="s">
        <v>39</v>
      </c>
      <c r="C152" s="19" t="s">
        <v>358</v>
      </c>
      <c r="D152" s="9">
        <f>'№ 5-8 ведомственная'!F604</f>
        <v>0</v>
      </c>
      <c r="E152" s="9">
        <f>'№ 5-8 ведомственная'!G604</f>
        <v>0</v>
      </c>
      <c r="F152" s="9">
        <f>'№ 5-8 ведомственная'!H604</f>
        <v>2150</v>
      </c>
      <c r="G152" s="79"/>
    </row>
    <row r="153" spans="1:7" ht="51" outlineLevel="4" x14ac:dyDescent="0.25">
      <c r="A153" s="57" t="s">
        <v>597</v>
      </c>
      <c r="B153" s="58"/>
      <c r="C153" s="60" t="s">
        <v>644</v>
      </c>
      <c r="D153" s="9">
        <f>D154</f>
        <v>0</v>
      </c>
      <c r="E153" s="9">
        <f t="shared" ref="E153:F153" si="68">E154</f>
        <v>289.7</v>
      </c>
      <c r="F153" s="9">
        <f t="shared" si="68"/>
        <v>414</v>
      </c>
      <c r="G153" s="79"/>
    </row>
    <row r="154" spans="1:7" ht="25.5" outlineLevel="4" x14ac:dyDescent="0.25">
      <c r="A154" s="57" t="s">
        <v>597</v>
      </c>
      <c r="B154" s="58">
        <v>600</v>
      </c>
      <c r="C154" s="60" t="s">
        <v>358</v>
      </c>
      <c r="D154" s="9">
        <f>'№ 5-8 ведомственная'!F606</f>
        <v>0</v>
      </c>
      <c r="E154" s="9">
        <f>'№ 5-8 ведомственная'!G606</f>
        <v>289.7</v>
      </c>
      <c r="F154" s="9">
        <f>'№ 5-8 ведомственная'!H606</f>
        <v>414</v>
      </c>
      <c r="G154" s="79"/>
    </row>
    <row r="155" spans="1:7" ht="25.5" outlineLevel="4" x14ac:dyDescent="0.25">
      <c r="A155" s="57" t="s">
        <v>826</v>
      </c>
      <c r="B155" s="58"/>
      <c r="C155" s="60" t="s">
        <v>827</v>
      </c>
      <c r="D155" s="9">
        <f>D156+D158</f>
        <v>0</v>
      </c>
      <c r="E155" s="9">
        <f t="shared" ref="E155:F155" si="69">E156+E158</f>
        <v>2</v>
      </c>
      <c r="F155" s="9">
        <f t="shared" si="69"/>
        <v>0</v>
      </c>
      <c r="G155" s="79"/>
    </row>
    <row r="156" spans="1:7" ht="25.5" outlineLevel="4" x14ac:dyDescent="0.25">
      <c r="A156" s="57" t="s">
        <v>829</v>
      </c>
      <c r="B156" s="58"/>
      <c r="C156" s="60" t="s">
        <v>830</v>
      </c>
      <c r="D156" s="9">
        <f>D157</f>
        <v>0</v>
      </c>
      <c r="E156" s="9">
        <f t="shared" ref="E156:F156" si="70">E157</f>
        <v>1</v>
      </c>
      <c r="F156" s="9">
        <f t="shared" si="70"/>
        <v>0</v>
      </c>
      <c r="G156" s="79"/>
    </row>
    <row r="157" spans="1:7" ht="25.5" outlineLevel="4" x14ac:dyDescent="0.25">
      <c r="A157" s="57" t="s">
        <v>829</v>
      </c>
      <c r="B157" s="58">
        <v>600</v>
      </c>
      <c r="C157" s="60" t="s">
        <v>358</v>
      </c>
      <c r="D157" s="9">
        <f>'№ 5-8 ведомственная'!F609</f>
        <v>0</v>
      </c>
      <c r="E157" s="9">
        <f>'№ 5-8 ведомственная'!G609</f>
        <v>1</v>
      </c>
      <c r="F157" s="9">
        <f>'№ 5-8 ведомственная'!H609</f>
        <v>0</v>
      </c>
      <c r="G157" s="79"/>
    </row>
    <row r="158" spans="1:7" ht="25.5" outlineLevel="4" x14ac:dyDescent="0.25">
      <c r="A158" s="57" t="s">
        <v>828</v>
      </c>
      <c r="B158" s="58"/>
      <c r="C158" s="60" t="s">
        <v>831</v>
      </c>
      <c r="D158" s="9">
        <f>D159</f>
        <v>0</v>
      </c>
      <c r="E158" s="9">
        <f t="shared" ref="E158:F158" si="71">E159</f>
        <v>1</v>
      </c>
      <c r="F158" s="9">
        <f t="shared" si="71"/>
        <v>0</v>
      </c>
      <c r="G158" s="79"/>
    </row>
    <row r="159" spans="1:7" ht="25.5" outlineLevel="4" x14ac:dyDescent="0.25">
      <c r="A159" s="57" t="s">
        <v>828</v>
      </c>
      <c r="B159" s="58">
        <v>600</v>
      </c>
      <c r="C159" s="60" t="s">
        <v>358</v>
      </c>
      <c r="D159" s="9">
        <f>'№ 5-8 ведомственная'!F611</f>
        <v>0</v>
      </c>
      <c r="E159" s="9">
        <f>'№ 5-8 ведомственная'!G611</f>
        <v>1</v>
      </c>
      <c r="F159" s="9">
        <f>'№ 5-8 ведомственная'!H611</f>
        <v>0</v>
      </c>
      <c r="G159" s="79"/>
    </row>
    <row r="160" spans="1:7" ht="38.25" outlineLevel="1" x14ac:dyDescent="0.25">
      <c r="A160" s="18" t="s">
        <v>232</v>
      </c>
      <c r="B160" s="18"/>
      <c r="C160" s="19" t="s">
        <v>516</v>
      </c>
      <c r="D160" s="9">
        <f>D161+D170</f>
        <v>6955.0999999999985</v>
      </c>
      <c r="E160" s="9">
        <f t="shared" ref="E160:F160" si="72">E161+E170</f>
        <v>6065.7</v>
      </c>
      <c r="F160" s="9">
        <f t="shared" si="72"/>
        <v>5075.7</v>
      </c>
      <c r="G160" s="79"/>
    </row>
    <row r="161" spans="1:7" ht="25.5" outlineLevel="2" x14ac:dyDescent="0.25">
      <c r="A161" s="18" t="s">
        <v>233</v>
      </c>
      <c r="B161" s="18"/>
      <c r="C161" s="19" t="s">
        <v>517</v>
      </c>
      <c r="D161" s="9">
        <f>D164+D162+D168+D166</f>
        <v>6655.0999999999985</v>
      </c>
      <c r="E161" s="9">
        <f t="shared" ref="E161:F161" si="73">E164+E162+E168+E166</f>
        <v>6065.7</v>
      </c>
      <c r="F161" s="9">
        <f t="shared" si="73"/>
        <v>5075.7</v>
      </c>
      <c r="G161" s="79"/>
    </row>
    <row r="162" spans="1:7" ht="38.25" outlineLevel="2" x14ac:dyDescent="0.25">
      <c r="A162" s="18" t="s">
        <v>617</v>
      </c>
      <c r="B162" s="18"/>
      <c r="C162" s="19" t="s">
        <v>618</v>
      </c>
      <c r="D162" s="9">
        <f>D163</f>
        <v>886.69999999999993</v>
      </c>
      <c r="E162" s="9">
        <f t="shared" ref="E162:F162" si="74">E163</f>
        <v>690.6</v>
      </c>
      <c r="F162" s="9">
        <f t="shared" si="74"/>
        <v>690.6</v>
      </c>
      <c r="G162" s="79"/>
    </row>
    <row r="163" spans="1:7" ht="25.5" outlineLevel="2" x14ac:dyDescent="0.25">
      <c r="A163" s="18" t="s">
        <v>617</v>
      </c>
      <c r="B163" s="18" t="s">
        <v>39</v>
      </c>
      <c r="C163" s="19" t="s">
        <v>358</v>
      </c>
      <c r="D163" s="9">
        <f>'№ 5-8 ведомственная'!F536</f>
        <v>886.69999999999993</v>
      </c>
      <c r="E163" s="9">
        <f>'№ 5-8 ведомственная'!G536</f>
        <v>690.6</v>
      </c>
      <c r="F163" s="9">
        <f>'№ 5-8 ведомственная'!H536</f>
        <v>690.6</v>
      </c>
      <c r="G163" s="79"/>
    </row>
    <row r="164" spans="1:7" ht="38.25" outlineLevel="3" x14ac:dyDescent="0.25">
      <c r="A164" s="18" t="s">
        <v>234</v>
      </c>
      <c r="B164" s="18"/>
      <c r="C164" s="19" t="s">
        <v>518</v>
      </c>
      <c r="D164" s="9">
        <f>D165</f>
        <v>5760.0999999999985</v>
      </c>
      <c r="E164" s="9">
        <f t="shared" ref="E164:F164" si="75">E165</f>
        <v>5353.0999999999995</v>
      </c>
      <c r="F164" s="9">
        <f t="shared" si="75"/>
        <v>4353.0999999999995</v>
      </c>
      <c r="G164" s="79"/>
    </row>
    <row r="165" spans="1:7" ht="25.5" outlineLevel="4" x14ac:dyDescent="0.25">
      <c r="A165" s="18" t="s">
        <v>234</v>
      </c>
      <c r="B165" s="18" t="s">
        <v>39</v>
      </c>
      <c r="C165" s="19" t="s">
        <v>358</v>
      </c>
      <c r="D165" s="9">
        <f>'№ 5-8 ведомственная'!F538</f>
        <v>5760.0999999999985</v>
      </c>
      <c r="E165" s="9">
        <f>'№ 5-8 ведомственная'!G538</f>
        <v>5353.0999999999995</v>
      </c>
      <c r="F165" s="9">
        <f>'№ 5-8 ведомственная'!H538</f>
        <v>4353.0999999999995</v>
      </c>
      <c r="G165" s="79"/>
    </row>
    <row r="166" spans="1:7" ht="25.5" outlineLevel="4" x14ac:dyDescent="0.25">
      <c r="A166" s="18" t="s">
        <v>684</v>
      </c>
      <c r="B166" s="17"/>
      <c r="C166" s="19" t="s">
        <v>685</v>
      </c>
      <c r="D166" s="9">
        <f>D167</f>
        <v>0</v>
      </c>
      <c r="E166" s="9">
        <f t="shared" ref="E166:F166" si="76">E167</f>
        <v>15</v>
      </c>
      <c r="F166" s="9">
        <f t="shared" si="76"/>
        <v>25</v>
      </c>
      <c r="G166" s="79"/>
    </row>
    <row r="167" spans="1:7" ht="25.5" outlineLevel="4" x14ac:dyDescent="0.25">
      <c r="A167" s="18" t="s">
        <v>684</v>
      </c>
      <c r="B167" s="17" t="s">
        <v>39</v>
      </c>
      <c r="C167" s="19" t="s">
        <v>358</v>
      </c>
      <c r="D167" s="9">
        <f>'№ 5-8 ведомственная'!F540</f>
        <v>0</v>
      </c>
      <c r="E167" s="9">
        <f>'№ 5-8 ведомственная'!G540</f>
        <v>15</v>
      </c>
      <c r="F167" s="9">
        <f>'№ 5-8 ведомственная'!H540</f>
        <v>25</v>
      </c>
      <c r="G167" s="79"/>
    </row>
    <row r="168" spans="1:7" ht="38.25" outlineLevel="4" x14ac:dyDescent="0.25">
      <c r="A168" s="57" t="s">
        <v>627</v>
      </c>
      <c r="B168" s="58"/>
      <c r="C168" s="60" t="s">
        <v>625</v>
      </c>
      <c r="D168" s="9">
        <f>D169</f>
        <v>8.2999999999999989</v>
      </c>
      <c r="E168" s="9">
        <f t="shared" ref="E168:F168" si="77">E169</f>
        <v>7</v>
      </c>
      <c r="F168" s="9">
        <f t="shared" si="77"/>
        <v>7</v>
      </c>
      <c r="G168" s="79"/>
    </row>
    <row r="169" spans="1:7" ht="25.5" outlineLevel="4" x14ac:dyDescent="0.25">
      <c r="A169" s="18" t="s">
        <v>627</v>
      </c>
      <c r="B169" s="17" t="s">
        <v>39</v>
      </c>
      <c r="C169" s="19" t="s">
        <v>358</v>
      </c>
      <c r="D169" s="9">
        <f>'№ 5-8 ведомственная'!F542</f>
        <v>8.2999999999999989</v>
      </c>
      <c r="E169" s="9">
        <f>'№ 5-8 ведомственная'!G542</f>
        <v>7</v>
      </c>
      <c r="F169" s="9">
        <f>'№ 5-8 ведомственная'!H542</f>
        <v>7</v>
      </c>
      <c r="G169" s="79"/>
    </row>
    <row r="170" spans="1:7" ht="25.5" outlineLevel="4" x14ac:dyDescent="0.25">
      <c r="A170" s="18" t="s">
        <v>738</v>
      </c>
      <c r="B170" s="17"/>
      <c r="C170" s="60" t="s">
        <v>739</v>
      </c>
      <c r="D170" s="9">
        <f>D171</f>
        <v>300</v>
      </c>
      <c r="E170" s="9">
        <f t="shared" ref="E170:F170" si="78">E171</f>
        <v>0</v>
      </c>
      <c r="F170" s="9">
        <f t="shared" si="78"/>
        <v>0</v>
      </c>
      <c r="G170" s="79"/>
    </row>
    <row r="171" spans="1:7" outlineLevel="4" x14ac:dyDescent="0.25">
      <c r="A171" s="18" t="s">
        <v>734</v>
      </c>
      <c r="B171" s="17"/>
      <c r="C171" s="60" t="s">
        <v>735</v>
      </c>
      <c r="D171" s="9">
        <f>D172</f>
        <v>300</v>
      </c>
      <c r="E171" s="9">
        <f t="shared" ref="E171:F171" si="79">E172</f>
        <v>0</v>
      </c>
      <c r="F171" s="9">
        <f t="shared" si="79"/>
        <v>0</v>
      </c>
      <c r="G171" s="79"/>
    </row>
    <row r="172" spans="1:7" ht="25.5" outlineLevel="4" x14ac:dyDescent="0.25">
      <c r="A172" s="18" t="s">
        <v>734</v>
      </c>
      <c r="B172" s="17">
        <v>600</v>
      </c>
      <c r="C172" s="60" t="s">
        <v>595</v>
      </c>
      <c r="D172" s="9">
        <f>'№ 5-8 ведомственная'!F545</f>
        <v>300</v>
      </c>
      <c r="E172" s="9">
        <f>'№ 5-8 ведомственная'!G545</f>
        <v>0</v>
      </c>
      <c r="F172" s="9">
        <f>'№ 5-8 ведомственная'!H545</f>
        <v>0</v>
      </c>
      <c r="G172" s="79"/>
    </row>
    <row r="173" spans="1:7" ht="38.25" outlineLevel="1" x14ac:dyDescent="0.25">
      <c r="A173" s="18" t="s">
        <v>254</v>
      </c>
      <c r="B173" s="18"/>
      <c r="C173" s="19" t="s">
        <v>561</v>
      </c>
      <c r="D173" s="9">
        <f>D174</f>
        <v>3826.9</v>
      </c>
      <c r="E173" s="9">
        <f t="shared" ref="E173:F173" si="80">E174</f>
        <v>3826.8999999999996</v>
      </c>
      <c r="F173" s="9">
        <f t="shared" si="80"/>
        <v>3826.8999999999996</v>
      </c>
      <c r="G173" s="79"/>
    </row>
    <row r="174" spans="1:7" ht="25.5" outlineLevel="3" x14ac:dyDescent="0.25">
      <c r="A174" s="18" t="s">
        <v>255</v>
      </c>
      <c r="B174" s="18"/>
      <c r="C174" s="19" t="s">
        <v>537</v>
      </c>
      <c r="D174" s="9">
        <f>D175+D176+D177</f>
        <v>3826.9</v>
      </c>
      <c r="E174" s="9">
        <f t="shared" ref="E174:F174" si="81">E175+E176</f>
        <v>3826.8999999999996</v>
      </c>
      <c r="F174" s="9">
        <f t="shared" si="81"/>
        <v>3826.8999999999996</v>
      </c>
      <c r="G174" s="79"/>
    </row>
    <row r="175" spans="1:7" ht="51" outlineLevel="4" x14ac:dyDescent="0.25">
      <c r="A175" s="18" t="s">
        <v>255</v>
      </c>
      <c r="B175" s="18" t="s">
        <v>6</v>
      </c>
      <c r="C175" s="19" t="s">
        <v>331</v>
      </c>
      <c r="D175" s="9">
        <f>'№ 5-8 ведомственная'!F616</f>
        <v>3610.7999999999997</v>
      </c>
      <c r="E175" s="9">
        <f>'№ 5-8 ведомственная'!G616</f>
        <v>3593.2</v>
      </c>
      <c r="F175" s="9">
        <f>'№ 5-8 ведомственная'!H616</f>
        <v>3593.2</v>
      </c>
      <c r="G175" s="79"/>
    </row>
    <row r="176" spans="1:7" ht="25.5" outlineLevel="4" x14ac:dyDescent="0.25">
      <c r="A176" s="18" t="s">
        <v>255</v>
      </c>
      <c r="B176" s="18" t="s">
        <v>7</v>
      </c>
      <c r="C176" s="19" t="s">
        <v>332</v>
      </c>
      <c r="D176" s="9">
        <f>'№ 5-8 ведомственная'!F617</f>
        <v>214.8</v>
      </c>
      <c r="E176" s="9">
        <f>'№ 5-8 ведомственная'!G617</f>
        <v>233.7</v>
      </c>
      <c r="F176" s="9">
        <f>'№ 5-8 ведомственная'!H617</f>
        <v>233.7</v>
      </c>
      <c r="G176" s="79"/>
    </row>
    <row r="177" spans="1:7" outlineLevel="4" x14ac:dyDescent="0.25">
      <c r="A177" s="18" t="s">
        <v>255</v>
      </c>
      <c r="B177" s="18" t="s">
        <v>8</v>
      </c>
      <c r="C177" s="19" t="s">
        <v>333</v>
      </c>
      <c r="D177" s="9">
        <f>'№ 5-8 ведомственная'!F618</f>
        <v>1.3</v>
      </c>
      <c r="E177" s="9">
        <v>0</v>
      </c>
      <c r="F177" s="9">
        <v>0</v>
      </c>
      <c r="G177" s="79"/>
    </row>
    <row r="178" spans="1:7" s="30" customFormat="1" ht="38.25" x14ac:dyDescent="0.25">
      <c r="A178" s="18" t="s">
        <v>257</v>
      </c>
      <c r="B178" s="18"/>
      <c r="C178" s="19" t="s">
        <v>328</v>
      </c>
      <c r="D178" s="9">
        <f>D179+D207</f>
        <v>6776.9</v>
      </c>
      <c r="E178" s="9">
        <f>E179+E207</f>
        <v>3297.9</v>
      </c>
      <c r="F178" s="9">
        <f>F179+F207</f>
        <v>2597.9</v>
      </c>
      <c r="G178" s="88"/>
    </row>
    <row r="179" spans="1:7" ht="25.5" outlineLevel="1" x14ac:dyDescent="0.25">
      <c r="A179" s="18" t="s">
        <v>258</v>
      </c>
      <c r="B179" s="18"/>
      <c r="C179" s="19" t="s">
        <v>538</v>
      </c>
      <c r="D179" s="9">
        <f>D180+D188+D192+D202+D195</f>
        <v>4879</v>
      </c>
      <c r="E179" s="9">
        <f>E180+E188+E192+E202+E195</f>
        <v>1400</v>
      </c>
      <c r="F179" s="9">
        <f>F180+F188+F192+F202+F195</f>
        <v>700</v>
      </c>
      <c r="G179" s="79"/>
    </row>
    <row r="180" spans="1:7" ht="63.75" outlineLevel="2" x14ac:dyDescent="0.25">
      <c r="A180" s="18" t="s">
        <v>259</v>
      </c>
      <c r="B180" s="18"/>
      <c r="C180" s="19" t="s">
        <v>539</v>
      </c>
      <c r="D180" s="9">
        <f>D181+D184+D186</f>
        <v>500.8</v>
      </c>
      <c r="E180" s="9">
        <f t="shared" ref="E180:F180" si="82">E181+E184+E186</f>
        <v>17.8</v>
      </c>
      <c r="F180" s="9">
        <f t="shared" si="82"/>
        <v>217.8</v>
      </c>
      <c r="G180" s="79"/>
    </row>
    <row r="181" spans="1:7" ht="76.5" outlineLevel="3" x14ac:dyDescent="0.25">
      <c r="A181" s="18" t="s">
        <v>260</v>
      </c>
      <c r="B181" s="18"/>
      <c r="C181" s="19" t="s">
        <v>540</v>
      </c>
      <c r="D181" s="9">
        <f>D182+D183</f>
        <v>500.8</v>
      </c>
      <c r="E181" s="9">
        <f t="shared" ref="E181:F181" si="83">E182+E183</f>
        <v>0.79999999999999982</v>
      </c>
      <c r="F181" s="9">
        <f t="shared" si="83"/>
        <v>200.8</v>
      </c>
      <c r="G181" s="79"/>
    </row>
    <row r="182" spans="1:7" ht="51" outlineLevel="4" x14ac:dyDescent="0.25">
      <c r="A182" s="18" t="s">
        <v>260</v>
      </c>
      <c r="B182" s="18" t="s">
        <v>6</v>
      </c>
      <c r="C182" s="19" t="s">
        <v>331</v>
      </c>
      <c r="D182" s="9">
        <f>'№ 5-8 ведомственная'!F635</f>
        <v>5.2</v>
      </c>
      <c r="E182" s="9">
        <f>'№ 5-8 ведомственная'!G635</f>
        <v>0.79999999999999982</v>
      </c>
      <c r="F182" s="9">
        <f>'№ 5-8 ведомственная'!H635</f>
        <v>5.2</v>
      </c>
      <c r="G182" s="79"/>
    </row>
    <row r="183" spans="1:7" ht="25.5" outlineLevel="4" x14ac:dyDescent="0.25">
      <c r="A183" s="18" t="s">
        <v>260</v>
      </c>
      <c r="B183" s="18" t="s">
        <v>7</v>
      </c>
      <c r="C183" s="19" t="s">
        <v>332</v>
      </c>
      <c r="D183" s="9">
        <f>'№ 5-8 ведомственная'!F636</f>
        <v>495.6</v>
      </c>
      <c r="E183" s="9">
        <f>'№ 5-8 ведомственная'!G636</f>
        <v>0</v>
      </c>
      <c r="F183" s="9">
        <f>'№ 5-8 ведомственная'!H636</f>
        <v>195.60000000000002</v>
      </c>
      <c r="G183" s="79"/>
    </row>
    <row r="184" spans="1:7" ht="25.5" outlineLevel="3" x14ac:dyDescent="0.25">
      <c r="A184" s="18" t="s">
        <v>261</v>
      </c>
      <c r="B184" s="18"/>
      <c r="C184" s="19" t="s">
        <v>541</v>
      </c>
      <c r="D184" s="9">
        <f>D185</f>
        <v>0</v>
      </c>
      <c r="E184" s="9">
        <f t="shared" ref="E184:F184" si="84">E185</f>
        <v>5</v>
      </c>
      <c r="F184" s="9">
        <f t="shared" si="84"/>
        <v>5</v>
      </c>
      <c r="G184" s="79"/>
    </row>
    <row r="185" spans="1:7" ht="25.5" outlineLevel="4" x14ac:dyDescent="0.25">
      <c r="A185" s="18" t="s">
        <v>261</v>
      </c>
      <c r="B185" s="18" t="s">
        <v>7</v>
      </c>
      <c r="C185" s="19" t="s">
        <v>332</v>
      </c>
      <c r="D185" s="9">
        <f>'№ 5-8 ведомственная'!F638</f>
        <v>0</v>
      </c>
      <c r="E185" s="9">
        <f>'№ 5-8 ведомственная'!G638</f>
        <v>5</v>
      </c>
      <c r="F185" s="9">
        <f>'№ 5-8 ведомственная'!H638</f>
        <v>5</v>
      </c>
      <c r="G185" s="79"/>
    </row>
    <row r="186" spans="1:7" ht="25.5" outlineLevel="4" x14ac:dyDescent="0.25">
      <c r="A186" s="18" t="s">
        <v>740</v>
      </c>
      <c r="B186" s="17"/>
      <c r="C186" s="19" t="s">
        <v>741</v>
      </c>
      <c r="D186" s="9">
        <f>D187</f>
        <v>0</v>
      </c>
      <c r="E186" s="9">
        <f t="shared" ref="E186:F186" si="85">E187</f>
        <v>12</v>
      </c>
      <c r="F186" s="9">
        <f t="shared" si="85"/>
        <v>12</v>
      </c>
      <c r="G186" s="79"/>
    </row>
    <row r="187" spans="1:7" ht="25.5" outlineLevel="4" x14ac:dyDescent="0.25">
      <c r="A187" s="18" t="s">
        <v>740</v>
      </c>
      <c r="B187" s="17">
        <v>200</v>
      </c>
      <c r="C187" s="19" t="s">
        <v>332</v>
      </c>
      <c r="D187" s="9">
        <f>'№ 5-8 ведомственная'!F640</f>
        <v>0</v>
      </c>
      <c r="E187" s="9">
        <f>'№ 5-8 ведомственная'!G640</f>
        <v>12</v>
      </c>
      <c r="F187" s="9">
        <f>'№ 5-8 ведомственная'!H640</f>
        <v>12</v>
      </c>
      <c r="G187" s="79"/>
    </row>
    <row r="188" spans="1:7" ht="38.25" outlineLevel="2" x14ac:dyDescent="0.25">
      <c r="A188" s="18" t="s">
        <v>262</v>
      </c>
      <c r="B188" s="18"/>
      <c r="C188" s="19" t="s">
        <v>542</v>
      </c>
      <c r="D188" s="9">
        <f>D189</f>
        <v>1224.0999999999999</v>
      </c>
      <c r="E188" s="9">
        <f t="shared" ref="E188:F188" si="86">E189</f>
        <v>365.8</v>
      </c>
      <c r="F188" s="9">
        <f t="shared" si="86"/>
        <v>459</v>
      </c>
      <c r="G188" s="79"/>
    </row>
    <row r="189" spans="1:7" ht="25.5" outlineLevel="3" x14ac:dyDescent="0.25">
      <c r="A189" s="18" t="s">
        <v>263</v>
      </c>
      <c r="B189" s="18"/>
      <c r="C189" s="19" t="s">
        <v>543</v>
      </c>
      <c r="D189" s="9">
        <f>D190+D191</f>
        <v>1224.0999999999999</v>
      </c>
      <c r="E189" s="9">
        <f t="shared" ref="E189:F189" si="87">E190+E191</f>
        <v>365.8</v>
      </c>
      <c r="F189" s="9">
        <f t="shared" si="87"/>
        <v>459</v>
      </c>
      <c r="G189" s="79"/>
    </row>
    <row r="190" spans="1:7" ht="51" outlineLevel="4" x14ac:dyDescent="0.25">
      <c r="A190" s="18" t="s">
        <v>263</v>
      </c>
      <c r="B190" s="18" t="s">
        <v>6</v>
      </c>
      <c r="C190" s="19" t="s">
        <v>331</v>
      </c>
      <c r="D190" s="9">
        <f>'№ 5-8 ведомственная'!F643</f>
        <v>409.5</v>
      </c>
      <c r="E190" s="9">
        <f>'№ 5-8 ведомственная'!G643</f>
        <v>365.8</v>
      </c>
      <c r="F190" s="9">
        <f>'№ 5-8 ведомственная'!H643</f>
        <v>197</v>
      </c>
      <c r="G190" s="79"/>
    </row>
    <row r="191" spans="1:7" ht="25.5" outlineLevel="4" x14ac:dyDescent="0.25">
      <c r="A191" s="18" t="s">
        <v>263</v>
      </c>
      <c r="B191" s="18" t="s">
        <v>7</v>
      </c>
      <c r="C191" s="19" t="s">
        <v>332</v>
      </c>
      <c r="D191" s="9">
        <f>'№ 5-8 ведомственная'!F644</f>
        <v>814.6</v>
      </c>
      <c r="E191" s="9">
        <f>'№ 5-8 ведомственная'!G644</f>
        <v>0</v>
      </c>
      <c r="F191" s="9">
        <f>'№ 5-8 ведомственная'!H644</f>
        <v>262</v>
      </c>
      <c r="G191" s="79"/>
    </row>
    <row r="192" spans="1:7" ht="25.5" outlineLevel="4" x14ac:dyDescent="0.25">
      <c r="A192" s="18" t="s">
        <v>264</v>
      </c>
      <c r="B192" s="17"/>
      <c r="C192" s="19" t="s">
        <v>598</v>
      </c>
      <c r="D192" s="9">
        <f>D193</f>
        <v>5.0999999999999996</v>
      </c>
      <c r="E192" s="9">
        <f t="shared" ref="E192:F192" si="88">E193</f>
        <v>23.2</v>
      </c>
      <c r="F192" s="9">
        <f t="shared" si="88"/>
        <v>23.2</v>
      </c>
      <c r="G192" s="79"/>
    </row>
    <row r="193" spans="1:7" outlineLevel="4" x14ac:dyDescent="0.25">
      <c r="A193" s="18" t="s">
        <v>265</v>
      </c>
      <c r="B193" s="17"/>
      <c r="C193" s="19" t="s">
        <v>599</v>
      </c>
      <c r="D193" s="9">
        <f>D194</f>
        <v>5.0999999999999996</v>
      </c>
      <c r="E193" s="9">
        <f t="shared" ref="E193:F193" si="89">E194</f>
        <v>23.2</v>
      </c>
      <c r="F193" s="9">
        <f t="shared" si="89"/>
        <v>23.2</v>
      </c>
      <c r="G193" s="79"/>
    </row>
    <row r="194" spans="1:7" ht="25.5" outlineLevel="4" x14ac:dyDescent="0.25">
      <c r="A194" s="18" t="s">
        <v>265</v>
      </c>
      <c r="B194" s="17">
        <v>200</v>
      </c>
      <c r="C194" s="19" t="s">
        <v>332</v>
      </c>
      <c r="D194" s="9">
        <f>'№ 5-8 ведомственная'!F647</f>
        <v>5.0999999999999996</v>
      </c>
      <c r="E194" s="9">
        <f>'№ 5-8 ведомственная'!G647</f>
        <v>23.2</v>
      </c>
      <c r="F194" s="9">
        <f>'№ 5-8 ведомственная'!H647</f>
        <v>23.2</v>
      </c>
      <c r="G194" s="79"/>
    </row>
    <row r="195" spans="1:7" ht="25.5" outlineLevel="4" x14ac:dyDescent="0.25">
      <c r="A195" s="18" t="s">
        <v>743</v>
      </c>
      <c r="B195" s="17"/>
      <c r="C195" s="19" t="s">
        <v>745</v>
      </c>
      <c r="D195" s="9">
        <f>D200+D196+D198</f>
        <v>1733</v>
      </c>
      <c r="E195" s="9">
        <f t="shared" ref="E195:F195" si="90">E200+E196+E198</f>
        <v>593.20000000000005</v>
      </c>
      <c r="F195" s="9">
        <f t="shared" si="90"/>
        <v>0</v>
      </c>
      <c r="G195" s="79"/>
    </row>
    <row r="196" spans="1:7" ht="51" outlineLevel="4" x14ac:dyDescent="0.25">
      <c r="A196" s="18" t="s">
        <v>812</v>
      </c>
      <c r="B196" s="17"/>
      <c r="C196" s="19" t="s">
        <v>792</v>
      </c>
      <c r="D196" s="9">
        <f>D197</f>
        <v>1500</v>
      </c>
      <c r="E196" s="9">
        <f t="shared" ref="E196:F196" si="91">E197</f>
        <v>0</v>
      </c>
      <c r="F196" s="9">
        <f t="shared" si="91"/>
        <v>0</v>
      </c>
      <c r="G196" s="79"/>
    </row>
    <row r="197" spans="1:7" ht="25.5" outlineLevel="4" x14ac:dyDescent="0.25">
      <c r="A197" s="18" t="s">
        <v>812</v>
      </c>
      <c r="B197" s="17">
        <v>200</v>
      </c>
      <c r="C197" s="19" t="s">
        <v>332</v>
      </c>
      <c r="D197" s="9">
        <f>'№ 5-8 ведомственная'!F625</f>
        <v>1500</v>
      </c>
      <c r="E197" s="9">
        <f>'№ 5-8 ведомственная'!G625</f>
        <v>0</v>
      </c>
      <c r="F197" s="9">
        <f>'№ 5-8 ведомственная'!H625</f>
        <v>0</v>
      </c>
      <c r="G197" s="79"/>
    </row>
    <row r="198" spans="1:7" ht="63.75" outlineLevel="4" x14ac:dyDescent="0.25">
      <c r="A198" s="18" t="s">
        <v>817</v>
      </c>
      <c r="B198" s="17"/>
      <c r="C198" s="19" t="s">
        <v>816</v>
      </c>
      <c r="D198" s="9">
        <f>D199</f>
        <v>0</v>
      </c>
      <c r="E198" s="9">
        <f t="shared" ref="E198:F198" si="92">E199</f>
        <v>593.20000000000005</v>
      </c>
      <c r="F198" s="9">
        <f t="shared" si="92"/>
        <v>0</v>
      </c>
      <c r="G198" s="79"/>
    </row>
    <row r="199" spans="1:7" ht="25.5" outlineLevel="4" x14ac:dyDescent="0.25">
      <c r="A199" s="18" t="s">
        <v>817</v>
      </c>
      <c r="B199" s="17">
        <v>200</v>
      </c>
      <c r="C199" s="19" t="s">
        <v>332</v>
      </c>
      <c r="D199" s="9">
        <f>'№ 5-8 ведомственная'!F629</f>
        <v>0</v>
      </c>
      <c r="E199" s="9">
        <f>'№ 5-8 ведомственная'!G629</f>
        <v>593.20000000000005</v>
      </c>
      <c r="F199" s="9">
        <f>'№ 5-8 ведомственная'!H629</f>
        <v>0</v>
      </c>
      <c r="G199" s="79"/>
    </row>
    <row r="200" spans="1:7" ht="63.75" outlineLevel="4" x14ac:dyDescent="0.25">
      <c r="A200" s="18" t="s">
        <v>813</v>
      </c>
      <c r="B200" s="17"/>
      <c r="C200" s="19" t="s">
        <v>746</v>
      </c>
      <c r="D200" s="9">
        <f>D201</f>
        <v>233</v>
      </c>
      <c r="E200" s="9">
        <f t="shared" ref="E200:F200" si="93">E201</f>
        <v>0</v>
      </c>
      <c r="F200" s="9">
        <f t="shared" si="93"/>
        <v>0</v>
      </c>
      <c r="G200" s="79"/>
    </row>
    <row r="201" spans="1:7" ht="25.5" outlineLevel="4" x14ac:dyDescent="0.25">
      <c r="A201" s="18" t="s">
        <v>813</v>
      </c>
      <c r="B201" s="17">
        <v>200</v>
      </c>
      <c r="C201" s="19" t="s">
        <v>332</v>
      </c>
      <c r="D201" s="9">
        <f>'№ 5-8 ведомственная'!F627</f>
        <v>233</v>
      </c>
      <c r="E201" s="9">
        <f>'№ 5-8 ведомственная'!G627</f>
        <v>0</v>
      </c>
      <c r="F201" s="9">
        <f>'№ 5-8 ведомственная'!H627</f>
        <v>0</v>
      </c>
      <c r="G201" s="79"/>
    </row>
    <row r="202" spans="1:7" ht="25.5" outlineLevel="4" x14ac:dyDescent="0.25">
      <c r="A202" s="76" t="s">
        <v>689</v>
      </c>
      <c r="B202" s="77"/>
      <c r="C202" s="19" t="s">
        <v>690</v>
      </c>
      <c r="D202" s="9">
        <f>D205+D203</f>
        <v>1416</v>
      </c>
      <c r="E202" s="9">
        <f t="shared" ref="E202:F202" si="94">E205+E203</f>
        <v>400</v>
      </c>
      <c r="F202" s="9">
        <f t="shared" si="94"/>
        <v>0</v>
      </c>
      <c r="G202" s="79"/>
    </row>
    <row r="203" spans="1:7" ht="38.25" outlineLevel="4" x14ac:dyDescent="0.25">
      <c r="A203" s="76" t="s">
        <v>763</v>
      </c>
      <c r="B203" s="77"/>
      <c r="C203" s="19" t="s">
        <v>764</v>
      </c>
      <c r="D203" s="9">
        <f>D204</f>
        <v>1116</v>
      </c>
      <c r="E203" s="9">
        <f t="shared" ref="E203:F203" si="95">E204</f>
        <v>0</v>
      </c>
      <c r="F203" s="9">
        <f t="shared" si="95"/>
        <v>0</v>
      </c>
      <c r="G203" s="79"/>
    </row>
    <row r="204" spans="1:7" ht="25.5" outlineLevel="4" x14ac:dyDescent="0.25">
      <c r="A204" s="76" t="s">
        <v>763</v>
      </c>
      <c r="B204" s="76">
        <v>200</v>
      </c>
      <c r="C204" s="19" t="s">
        <v>332</v>
      </c>
      <c r="D204" s="9">
        <f>'№ 5-8 ведомственная'!F650</f>
        <v>1116</v>
      </c>
      <c r="E204" s="9">
        <f>'№ 5-8 ведомственная'!G650</f>
        <v>0</v>
      </c>
      <c r="F204" s="9">
        <f>'№ 5-8 ведомственная'!H650</f>
        <v>0</v>
      </c>
      <c r="G204" s="79"/>
    </row>
    <row r="205" spans="1:7" ht="38.25" outlineLevel="4" x14ac:dyDescent="0.25">
      <c r="A205" s="76" t="s">
        <v>716</v>
      </c>
      <c r="B205" s="77"/>
      <c r="C205" s="19" t="s">
        <v>691</v>
      </c>
      <c r="D205" s="9">
        <f>D206</f>
        <v>300</v>
      </c>
      <c r="E205" s="9">
        <f t="shared" ref="E205:F205" si="96">E206</f>
        <v>400</v>
      </c>
      <c r="F205" s="9">
        <f t="shared" si="96"/>
        <v>0</v>
      </c>
      <c r="G205" s="79"/>
    </row>
    <row r="206" spans="1:7" ht="25.5" outlineLevel="4" x14ac:dyDescent="0.25">
      <c r="A206" s="76" t="s">
        <v>716</v>
      </c>
      <c r="B206" s="76">
        <v>200</v>
      </c>
      <c r="C206" s="19" t="s">
        <v>332</v>
      </c>
      <c r="D206" s="9">
        <f>'№ 5-8 ведомственная'!F652</f>
        <v>300</v>
      </c>
      <c r="E206" s="9">
        <f>'№ 5-8 ведомственная'!G652</f>
        <v>400</v>
      </c>
      <c r="F206" s="9">
        <f>'№ 5-8 ведомственная'!H652</f>
        <v>0</v>
      </c>
      <c r="G206" s="79"/>
    </row>
    <row r="207" spans="1:7" ht="25.5" outlineLevel="1" x14ac:dyDescent="0.25">
      <c r="A207" s="18" t="s">
        <v>266</v>
      </c>
      <c r="B207" s="18"/>
      <c r="C207" s="19" t="s">
        <v>546</v>
      </c>
      <c r="D207" s="9">
        <f>D208</f>
        <v>1897.8999999999999</v>
      </c>
      <c r="E207" s="9">
        <f t="shared" ref="E207:F208" si="97">E208</f>
        <v>1897.9</v>
      </c>
      <c r="F207" s="9">
        <f t="shared" si="97"/>
        <v>1897.9</v>
      </c>
      <c r="G207" s="79"/>
    </row>
    <row r="208" spans="1:7" ht="25.5" outlineLevel="2" x14ac:dyDescent="0.25">
      <c r="A208" s="18" t="s">
        <v>267</v>
      </c>
      <c r="B208" s="18"/>
      <c r="C208" s="19" t="s">
        <v>547</v>
      </c>
      <c r="D208" s="9">
        <f>D209</f>
        <v>1897.8999999999999</v>
      </c>
      <c r="E208" s="9">
        <f t="shared" si="97"/>
        <v>1897.9</v>
      </c>
      <c r="F208" s="9">
        <f t="shared" si="97"/>
        <v>1897.9</v>
      </c>
      <c r="G208" s="79"/>
    </row>
    <row r="209" spans="1:7" ht="25.5" outlineLevel="3" x14ac:dyDescent="0.25">
      <c r="A209" s="18" t="s">
        <v>268</v>
      </c>
      <c r="B209" s="18"/>
      <c r="C209" s="19" t="s">
        <v>548</v>
      </c>
      <c r="D209" s="9">
        <f>D210+D211+D212</f>
        <v>1897.8999999999999</v>
      </c>
      <c r="E209" s="9">
        <f t="shared" ref="E209:F209" si="98">E210+E211+E212</f>
        <v>1897.9</v>
      </c>
      <c r="F209" s="9">
        <f t="shared" si="98"/>
        <v>1897.9</v>
      </c>
      <c r="G209" s="79"/>
    </row>
    <row r="210" spans="1:7" ht="51" outlineLevel="4" x14ac:dyDescent="0.25">
      <c r="A210" s="18" t="s">
        <v>268</v>
      </c>
      <c r="B210" s="18" t="s">
        <v>6</v>
      </c>
      <c r="C210" s="19" t="s">
        <v>331</v>
      </c>
      <c r="D210" s="9">
        <f>'№ 5-8 ведомственная'!F656</f>
        <v>949</v>
      </c>
      <c r="E210" s="9">
        <f>'№ 5-8 ведомственная'!G656</f>
        <v>1064</v>
      </c>
      <c r="F210" s="9">
        <f>'№ 5-8 ведомственная'!H656</f>
        <v>1064</v>
      </c>
      <c r="G210" s="79"/>
    </row>
    <row r="211" spans="1:7" ht="25.5" outlineLevel="4" x14ac:dyDescent="0.25">
      <c r="A211" s="18" t="s">
        <v>268</v>
      </c>
      <c r="B211" s="18" t="s">
        <v>7</v>
      </c>
      <c r="C211" s="19" t="s">
        <v>332</v>
      </c>
      <c r="D211" s="9">
        <f>'№ 5-8 ведомственная'!F657</f>
        <v>675.1</v>
      </c>
      <c r="E211" s="9">
        <f>'№ 5-8 ведомственная'!G657</f>
        <v>463.9</v>
      </c>
      <c r="F211" s="9">
        <f>'№ 5-8 ведомственная'!H657</f>
        <v>463.9</v>
      </c>
      <c r="G211" s="79"/>
    </row>
    <row r="212" spans="1:7" outlineLevel="4" x14ac:dyDescent="0.25">
      <c r="A212" s="18" t="s">
        <v>268</v>
      </c>
      <c r="B212" s="17">
        <v>800</v>
      </c>
      <c r="C212" s="19" t="s">
        <v>333</v>
      </c>
      <c r="D212" s="9">
        <f>'№ 5-8 ведомственная'!F658</f>
        <v>273.8</v>
      </c>
      <c r="E212" s="9">
        <f>'№ 5-8 ведомственная'!G658</f>
        <v>370</v>
      </c>
      <c r="F212" s="9">
        <f>'№ 5-8 ведомственная'!H658</f>
        <v>370</v>
      </c>
      <c r="G212" s="79"/>
    </row>
    <row r="213" spans="1:7" s="30" customFormat="1" ht="38.25" x14ac:dyDescent="0.25">
      <c r="A213" s="18" t="s">
        <v>147</v>
      </c>
      <c r="B213" s="18"/>
      <c r="C213" s="19" t="s">
        <v>310</v>
      </c>
      <c r="D213" s="9">
        <f>D214</f>
        <v>100</v>
      </c>
      <c r="E213" s="9">
        <f t="shared" ref="E213:F216" si="99">E214</f>
        <v>100</v>
      </c>
      <c r="F213" s="9">
        <f t="shared" si="99"/>
        <v>100</v>
      </c>
      <c r="G213" s="88"/>
    </row>
    <row r="214" spans="1:7" ht="25.5" outlineLevel="1" x14ac:dyDescent="0.25">
      <c r="A214" s="18" t="s">
        <v>148</v>
      </c>
      <c r="B214" s="18"/>
      <c r="C214" s="19" t="s">
        <v>454</v>
      </c>
      <c r="D214" s="9">
        <f>D215</f>
        <v>100</v>
      </c>
      <c r="E214" s="9">
        <f t="shared" si="99"/>
        <v>100</v>
      </c>
      <c r="F214" s="9">
        <f t="shared" si="99"/>
        <v>100</v>
      </c>
      <c r="G214" s="79"/>
    </row>
    <row r="215" spans="1:7" ht="25.5" outlineLevel="2" x14ac:dyDescent="0.25">
      <c r="A215" s="18" t="s">
        <v>149</v>
      </c>
      <c r="B215" s="18"/>
      <c r="C215" s="19" t="s">
        <v>455</v>
      </c>
      <c r="D215" s="9">
        <f>D216</f>
        <v>100</v>
      </c>
      <c r="E215" s="9">
        <f t="shared" si="99"/>
        <v>100</v>
      </c>
      <c r="F215" s="9">
        <f t="shared" si="99"/>
        <v>100</v>
      </c>
      <c r="G215" s="79"/>
    </row>
    <row r="216" spans="1:7" ht="25.5" outlineLevel="3" x14ac:dyDescent="0.25">
      <c r="A216" s="18" t="s">
        <v>150</v>
      </c>
      <c r="B216" s="18"/>
      <c r="C216" s="19" t="s">
        <v>456</v>
      </c>
      <c r="D216" s="9">
        <f>D217</f>
        <v>100</v>
      </c>
      <c r="E216" s="9">
        <f t="shared" si="99"/>
        <v>100</v>
      </c>
      <c r="F216" s="9">
        <f t="shared" si="99"/>
        <v>100</v>
      </c>
      <c r="G216" s="79"/>
    </row>
    <row r="217" spans="1:7" outlineLevel="4" x14ac:dyDescent="0.25">
      <c r="A217" s="18" t="s">
        <v>150</v>
      </c>
      <c r="B217" s="18" t="s">
        <v>21</v>
      </c>
      <c r="C217" s="19" t="s">
        <v>343</v>
      </c>
      <c r="D217" s="9">
        <f>'№ 5-8 ведомственная'!F316</f>
        <v>100</v>
      </c>
      <c r="E217" s="9">
        <f>'№ 5-8 ведомственная'!G316</f>
        <v>100</v>
      </c>
      <c r="F217" s="9">
        <f>'№ 5-8 ведомственная'!H316</f>
        <v>100</v>
      </c>
      <c r="G217" s="79"/>
    </row>
    <row r="218" spans="1:7" s="30" customFormat="1" ht="51" x14ac:dyDescent="0.25">
      <c r="A218" s="18" t="s">
        <v>79</v>
      </c>
      <c r="B218" s="18"/>
      <c r="C218" s="19" t="s">
        <v>297</v>
      </c>
      <c r="D218" s="9">
        <f>D219+D256+D281+D287</f>
        <v>177690</v>
      </c>
      <c r="E218" s="9">
        <f>E219+E256+E281+E287</f>
        <v>123148.1</v>
      </c>
      <c r="F218" s="9">
        <f>F219+F256+F281+F287</f>
        <v>126169.70000000001</v>
      </c>
      <c r="G218" s="88"/>
    </row>
    <row r="219" spans="1:7" ht="25.5" outlineLevel="1" x14ac:dyDescent="0.25">
      <c r="A219" s="18" t="s">
        <v>104</v>
      </c>
      <c r="B219" s="18"/>
      <c r="C219" s="19" t="s">
        <v>417</v>
      </c>
      <c r="D219" s="9">
        <f>D220+D225+D240+D247</f>
        <v>51649.499999999993</v>
      </c>
      <c r="E219" s="9">
        <f>E220+E225+E240+E247</f>
        <v>17824.099999999999</v>
      </c>
      <c r="F219" s="9">
        <f>F220+F225+F240+F247</f>
        <v>17824.099999999999</v>
      </c>
      <c r="G219" s="79"/>
    </row>
    <row r="220" spans="1:7" ht="25.5" outlineLevel="2" x14ac:dyDescent="0.25">
      <c r="A220" s="18" t="s">
        <v>113</v>
      </c>
      <c r="B220" s="18"/>
      <c r="C220" s="19" t="s">
        <v>426</v>
      </c>
      <c r="D220" s="9">
        <f>D221+D223</f>
        <v>330.6</v>
      </c>
      <c r="E220" s="9">
        <f t="shared" ref="E220:F220" si="100">E221+E223</f>
        <v>200</v>
      </c>
      <c r="F220" s="9">
        <f t="shared" si="100"/>
        <v>200</v>
      </c>
      <c r="G220" s="79"/>
    </row>
    <row r="221" spans="1:7" outlineLevel="3" x14ac:dyDescent="0.25">
      <c r="A221" s="18" t="s">
        <v>114</v>
      </c>
      <c r="B221" s="18"/>
      <c r="C221" s="19" t="s">
        <v>427</v>
      </c>
      <c r="D221" s="9">
        <f>D222</f>
        <v>0</v>
      </c>
      <c r="E221" s="9">
        <f t="shared" ref="E221:F221" si="101">E222</f>
        <v>100</v>
      </c>
      <c r="F221" s="9">
        <f t="shared" si="101"/>
        <v>100</v>
      </c>
      <c r="G221" s="79"/>
    </row>
    <row r="222" spans="1:7" ht="25.5" outlineLevel="4" x14ac:dyDescent="0.25">
      <c r="A222" s="18" t="s">
        <v>114</v>
      </c>
      <c r="B222" s="18" t="s">
        <v>7</v>
      </c>
      <c r="C222" s="19" t="s">
        <v>332</v>
      </c>
      <c r="D222" s="9">
        <f>'№ 5-8 ведомственная'!F215</f>
        <v>0</v>
      </c>
      <c r="E222" s="9">
        <f>'№ 5-8 ведомственная'!G215</f>
        <v>100</v>
      </c>
      <c r="F222" s="9">
        <f>'№ 5-8 ведомственная'!H215</f>
        <v>100</v>
      </c>
      <c r="G222" s="79"/>
    </row>
    <row r="223" spans="1:7" outlineLevel="3" x14ac:dyDescent="0.25">
      <c r="A223" s="18" t="s">
        <v>115</v>
      </c>
      <c r="B223" s="18"/>
      <c r="C223" s="19" t="s">
        <v>428</v>
      </c>
      <c r="D223" s="9">
        <f>D224</f>
        <v>330.6</v>
      </c>
      <c r="E223" s="9">
        <f t="shared" ref="E223:F223" si="102">E224</f>
        <v>100</v>
      </c>
      <c r="F223" s="9">
        <f t="shared" si="102"/>
        <v>100</v>
      </c>
      <c r="G223" s="79"/>
    </row>
    <row r="224" spans="1:7" ht="25.5" outlineLevel="4" x14ac:dyDescent="0.25">
      <c r="A224" s="18" t="s">
        <v>115</v>
      </c>
      <c r="B224" s="18" t="s">
        <v>7</v>
      </c>
      <c r="C224" s="19" t="s">
        <v>332</v>
      </c>
      <c r="D224" s="9">
        <f>'№ 5-8 ведомственная'!F217</f>
        <v>330.6</v>
      </c>
      <c r="E224" s="9">
        <f>'№ 5-8 ведомственная'!G217</f>
        <v>100</v>
      </c>
      <c r="F224" s="9">
        <f>'№ 5-8 ведомственная'!H217</f>
        <v>100</v>
      </c>
      <c r="G224" s="79"/>
    </row>
    <row r="225" spans="1:7" ht="25.5" outlineLevel="2" x14ac:dyDescent="0.25">
      <c r="A225" s="18" t="s">
        <v>116</v>
      </c>
      <c r="B225" s="18"/>
      <c r="C225" s="19" t="s">
        <v>429</v>
      </c>
      <c r="D225" s="9">
        <f>D226+D228+D230+D232+D234+D236+D238</f>
        <v>37699.399999999994</v>
      </c>
      <c r="E225" s="9">
        <f t="shared" ref="E225:F225" si="103">E226+E228+E230+E232+E234+E236+E238</f>
        <v>15624.1</v>
      </c>
      <c r="F225" s="9">
        <f t="shared" si="103"/>
        <v>15624.1</v>
      </c>
      <c r="G225" s="79"/>
    </row>
    <row r="226" spans="1:7" outlineLevel="3" x14ac:dyDescent="0.25">
      <c r="A226" s="18" t="s">
        <v>117</v>
      </c>
      <c r="B226" s="18"/>
      <c r="C226" s="19" t="s">
        <v>430</v>
      </c>
      <c r="D226" s="9">
        <f>D227</f>
        <v>15788.3</v>
      </c>
      <c r="E226" s="9">
        <f t="shared" ref="E226:F226" si="104">E227</f>
        <v>100</v>
      </c>
      <c r="F226" s="9">
        <f t="shared" si="104"/>
        <v>100</v>
      </c>
      <c r="G226" s="79"/>
    </row>
    <row r="227" spans="1:7" ht="25.5" outlineLevel="4" x14ac:dyDescent="0.25">
      <c r="A227" s="18" t="s">
        <v>117</v>
      </c>
      <c r="B227" s="18" t="s">
        <v>7</v>
      </c>
      <c r="C227" s="19" t="s">
        <v>332</v>
      </c>
      <c r="D227" s="9">
        <f>'№ 5-8 ведомственная'!F220</f>
        <v>15788.3</v>
      </c>
      <c r="E227" s="9">
        <f>'№ 5-8 ведомственная'!G220</f>
        <v>100</v>
      </c>
      <c r="F227" s="9">
        <f>'№ 5-8 ведомственная'!H220</f>
        <v>100</v>
      </c>
      <c r="G227" s="79"/>
    </row>
    <row r="228" spans="1:7" ht="25.5" outlineLevel="3" x14ac:dyDescent="0.25">
      <c r="A228" s="18" t="s">
        <v>118</v>
      </c>
      <c r="B228" s="18"/>
      <c r="C228" s="19" t="s">
        <v>668</v>
      </c>
      <c r="D228" s="9">
        <f>D229</f>
        <v>2482.8000000000002</v>
      </c>
      <c r="E228" s="9">
        <f t="shared" ref="E228:F228" si="105">E229</f>
        <v>100</v>
      </c>
      <c r="F228" s="9">
        <f t="shared" si="105"/>
        <v>100</v>
      </c>
      <c r="G228" s="79"/>
    </row>
    <row r="229" spans="1:7" ht="25.5" outlineLevel="4" x14ac:dyDescent="0.25">
      <c r="A229" s="18" t="s">
        <v>118</v>
      </c>
      <c r="B229" s="18" t="s">
        <v>7</v>
      </c>
      <c r="C229" s="19" t="s">
        <v>332</v>
      </c>
      <c r="D229" s="9">
        <f>'№ 5-8 ведомственная'!F222</f>
        <v>2482.8000000000002</v>
      </c>
      <c r="E229" s="9">
        <f>'№ 5-8 ведомственная'!G222</f>
        <v>100</v>
      </c>
      <c r="F229" s="9">
        <f>'№ 5-8 ведомственная'!H222</f>
        <v>100</v>
      </c>
      <c r="G229" s="79"/>
    </row>
    <row r="230" spans="1:7" ht="38.25" outlineLevel="3" x14ac:dyDescent="0.25">
      <c r="A230" s="18" t="s">
        <v>119</v>
      </c>
      <c r="B230" s="18"/>
      <c r="C230" s="19" t="s">
        <v>431</v>
      </c>
      <c r="D230" s="9">
        <f>D231</f>
        <v>300</v>
      </c>
      <c r="E230" s="9">
        <f t="shared" ref="E230:F230" si="106">E231</f>
        <v>200</v>
      </c>
      <c r="F230" s="9">
        <f t="shared" si="106"/>
        <v>200</v>
      </c>
      <c r="G230" s="79"/>
    </row>
    <row r="231" spans="1:7" ht="25.5" outlineLevel="4" x14ac:dyDescent="0.25">
      <c r="A231" s="18" t="s">
        <v>119</v>
      </c>
      <c r="B231" s="18" t="s">
        <v>7</v>
      </c>
      <c r="C231" s="19" t="s">
        <v>332</v>
      </c>
      <c r="D231" s="9">
        <f>'№ 5-8 ведомственная'!F224</f>
        <v>300</v>
      </c>
      <c r="E231" s="9">
        <f>'№ 5-8 ведомственная'!G224</f>
        <v>200</v>
      </c>
      <c r="F231" s="9">
        <f>'№ 5-8 ведомственная'!H224</f>
        <v>200</v>
      </c>
      <c r="G231" s="79"/>
    </row>
    <row r="232" spans="1:7" ht="25.5" outlineLevel="3" x14ac:dyDescent="0.25">
      <c r="A232" s="18" t="s">
        <v>139</v>
      </c>
      <c r="B232" s="18"/>
      <c r="C232" s="19" t="s">
        <v>451</v>
      </c>
      <c r="D232" s="9">
        <f>D233</f>
        <v>16374.1</v>
      </c>
      <c r="E232" s="9">
        <f t="shared" ref="E232:F232" si="107">E233</f>
        <v>14374.1</v>
      </c>
      <c r="F232" s="9">
        <f t="shared" si="107"/>
        <v>14374.1</v>
      </c>
      <c r="G232" s="79"/>
    </row>
    <row r="233" spans="1:7" ht="25.5" outlineLevel="4" x14ac:dyDescent="0.25">
      <c r="A233" s="18" t="s">
        <v>139</v>
      </c>
      <c r="B233" s="18" t="s">
        <v>39</v>
      </c>
      <c r="C233" s="19" t="s">
        <v>358</v>
      </c>
      <c r="D233" s="9">
        <f>'№ 5-8 ведомственная'!F297</f>
        <v>16374.1</v>
      </c>
      <c r="E233" s="9">
        <f>'№ 5-8 ведомственная'!G297</f>
        <v>14374.1</v>
      </c>
      <c r="F233" s="9">
        <f>'№ 5-8 ведомственная'!H297</f>
        <v>14374.1</v>
      </c>
      <c r="G233" s="79"/>
    </row>
    <row r="234" spans="1:7" ht="51" outlineLevel="3" x14ac:dyDescent="0.25">
      <c r="A234" s="18" t="s">
        <v>591</v>
      </c>
      <c r="B234" s="18"/>
      <c r="C234" s="19" t="s">
        <v>639</v>
      </c>
      <c r="D234" s="9">
        <f>D235</f>
        <v>0</v>
      </c>
      <c r="E234" s="9">
        <f t="shared" ref="E234:F234" si="108">E235</f>
        <v>100</v>
      </c>
      <c r="F234" s="9">
        <f t="shared" si="108"/>
        <v>100</v>
      </c>
      <c r="G234" s="79"/>
    </row>
    <row r="235" spans="1:7" outlineLevel="4" x14ac:dyDescent="0.25">
      <c r="A235" s="18" t="s">
        <v>591</v>
      </c>
      <c r="B235" s="18" t="s">
        <v>8</v>
      </c>
      <c r="C235" s="19" t="s">
        <v>333</v>
      </c>
      <c r="D235" s="9">
        <f>'№ 5-8 ведомственная'!F226</f>
        <v>0</v>
      </c>
      <c r="E235" s="9">
        <f>'№ 5-8 ведомственная'!G226</f>
        <v>100</v>
      </c>
      <c r="F235" s="9">
        <f>'№ 5-8 ведомственная'!H226</f>
        <v>100</v>
      </c>
      <c r="G235" s="79"/>
    </row>
    <row r="236" spans="1:7" ht="25.5" outlineLevel="4" x14ac:dyDescent="0.25">
      <c r="A236" s="18" t="s">
        <v>642</v>
      </c>
      <c r="B236" s="17"/>
      <c r="C236" s="19" t="s">
        <v>643</v>
      </c>
      <c r="D236" s="9">
        <f>D237</f>
        <v>2754.2</v>
      </c>
      <c r="E236" s="9">
        <f t="shared" ref="E236:F236" si="109">E237</f>
        <v>500</v>
      </c>
      <c r="F236" s="9">
        <f t="shared" si="109"/>
        <v>500</v>
      </c>
      <c r="G236" s="79"/>
    </row>
    <row r="237" spans="1:7" ht="25.5" outlineLevel="4" x14ac:dyDescent="0.25">
      <c r="A237" s="18" t="s">
        <v>642</v>
      </c>
      <c r="B237" s="17">
        <v>200</v>
      </c>
      <c r="C237" s="19" t="s">
        <v>332</v>
      </c>
      <c r="D237" s="9">
        <f>'№ 5-8 ведомственная'!F228</f>
        <v>2754.2</v>
      </c>
      <c r="E237" s="9">
        <f>'№ 5-8 ведомственная'!G228</f>
        <v>500</v>
      </c>
      <c r="F237" s="9">
        <f>'№ 5-8 ведомственная'!H228</f>
        <v>500</v>
      </c>
      <c r="G237" s="79"/>
    </row>
    <row r="238" spans="1:7" ht="25.5" outlineLevel="4" x14ac:dyDescent="0.25">
      <c r="A238" s="18" t="s">
        <v>669</v>
      </c>
      <c r="B238" s="17"/>
      <c r="C238" s="19" t="s">
        <v>670</v>
      </c>
      <c r="D238" s="9">
        <f>D239</f>
        <v>0</v>
      </c>
      <c r="E238" s="9">
        <f t="shared" ref="E238:F238" si="110">E239</f>
        <v>250</v>
      </c>
      <c r="F238" s="9">
        <f t="shared" si="110"/>
        <v>250</v>
      </c>
      <c r="G238" s="79"/>
    </row>
    <row r="239" spans="1:7" ht="25.5" outlineLevel="4" x14ac:dyDescent="0.25">
      <c r="A239" s="18" t="s">
        <v>669</v>
      </c>
      <c r="B239" s="17">
        <v>200</v>
      </c>
      <c r="C239" s="19" t="s">
        <v>332</v>
      </c>
      <c r="D239" s="9">
        <f>'№ 5-8 ведомственная'!F230</f>
        <v>0</v>
      </c>
      <c r="E239" s="9">
        <f>'№ 5-8 ведомственная'!G230</f>
        <v>250</v>
      </c>
      <c r="F239" s="9">
        <f>'№ 5-8 ведомственная'!H230</f>
        <v>250</v>
      </c>
      <c r="G239" s="79"/>
    </row>
    <row r="240" spans="1:7" ht="25.5" outlineLevel="2" x14ac:dyDescent="0.25">
      <c r="A240" s="18" t="s">
        <v>105</v>
      </c>
      <c r="B240" s="18"/>
      <c r="C240" s="19" t="s">
        <v>418</v>
      </c>
      <c r="D240" s="9">
        <f>D243+D245+D241</f>
        <v>2254.9</v>
      </c>
      <c r="E240" s="9">
        <f t="shared" ref="E240:F240" si="111">E243+E245+E241</f>
        <v>1000</v>
      </c>
      <c r="F240" s="9">
        <f t="shared" si="111"/>
        <v>1000</v>
      </c>
      <c r="G240" s="79"/>
    </row>
    <row r="241" spans="1:7" ht="25.5" outlineLevel="2" x14ac:dyDescent="0.25">
      <c r="A241" s="18" t="s">
        <v>815</v>
      </c>
      <c r="B241" s="17"/>
      <c r="C241" s="19" t="s">
        <v>419</v>
      </c>
      <c r="D241" s="9">
        <f>D242</f>
        <v>0</v>
      </c>
      <c r="E241" s="9">
        <f t="shared" ref="E241:F241" si="112">E242</f>
        <v>500</v>
      </c>
      <c r="F241" s="9">
        <f t="shared" si="112"/>
        <v>500</v>
      </c>
      <c r="G241" s="79"/>
    </row>
    <row r="242" spans="1:7" outlineLevel="2" x14ac:dyDescent="0.25">
      <c r="A242" s="18" t="s">
        <v>815</v>
      </c>
      <c r="B242" s="17" t="s">
        <v>8</v>
      </c>
      <c r="C242" s="19" t="s">
        <v>333</v>
      </c>
      <c r="D242" s="9">
        <f>'№ 5-8 ведомственная'!F200</f>
        <v>0</v>
      </c>
      <c r="E242" s="9">
        <f>'№ 5-8 ведомственная'!G200</f>
        <v>500</v>
      </c>
      <c r="F242" s="9">
        <f>'№ 5-8 ведомственная'!H200</f>
        <v>500</v>
      </c>
      <c r="G242" s="79"/>
    </row>
    <row r="243" spans="1:7" ht="25.5" outlineLevel="3" x14ac:dyDescent="0.25">
      <c r="A243" s="18" t="s">
        <v>808</v>
      </c>
      <c r="B243" s="17"/>
      <c r="C243" s="19" t="s">
        <v>807</v>
      </c>
      <c r="D243" s="9">
        <f>D244</f>
        <v>439.6</v>
      </c>
      <c r="E243" s="9">
        <f t="shared" ref="E243:F243" si="113">E244</f>
        <v>0</v>
      </c>
      <c r="F243" s="9">
        <f t="shared" si="113"/>
        <v>0</v>
      </c>
      <c r="G243" s="79"/>
    </row>
    <row r="244" spans="1:7" ht="25.5" outlineLevel="4" x14ac:dyDescent="0.25">
      <c r="A244" s="18" t="s">
        <v>808</v>
      </c>
      <c r="B244" s="17">
        <v>200</v>
      </c>
      <c r="C244" s="19" t="s">
        <v>332</v>
      </c>
      <c r="D244" s="9">
        <f>'№ 5-8 ведомственная'!F202</f>
        <v>439.6</v>
      </c>
      <c r="E244" s="9">
        <f>'№ 5-8 ведомственная'!G202</f>
        <v>0</v>
      </c>
      <c r="F244" s="9">
        <f>'№ 5-8 ведомственная'!H202</f>
        <v>0</v>
      </c>
      <c r="G244" s="79"/>
    </row>
    <row r="245" spans="1:7" ht="38.25" outlineLevel="3" x14ac:dyDescent="0.25">
      <c r="A245" s="18" t="s">
        <v>106</v>
      </c>
      <c r="B245" s="18"/>
      <c r="C245" s="19" t="s">
        <v>420</v>
      </c>
      <c r="D245" s="9">
        <f>D246</f>
        <v>1815.3</v>
      </c>
      <c r="E245" s="9">
        <f t="shared" ref="E245:F245" si="114">E246</f>
        <v>500</v>
      </c>
      <c r="F245" s="9">
        <f t="shared" si="114"/>
        <v>500</v>
      </c>
      <c r="G245" s="79"/>
    </row>
    <row r="246" spans="1:7" ht="25.5" outlineLevel="4" x14ac:dyDescent="0.25">
      <c r="A246" s="18" t="s">
        <v>106</v>
      </c>
      <c r="B246" s="18" t="s">
        <v>7</v>
      </c>
      <c r="C246" s="19" t="s">
        <v>332</v>
      </c>
      <c r="D246" s="9">
        <f>'№ 5-8 ведомственная'!F204</f>
        <v>1815.3</v>
      </c>
      <c r="E246" s="9">
        <f>'№ 5-8 ведомственная'!G204</f>
        <v>500</v>
      </c>
      <c r="F246" s="9">
        <f>'№ 5-8 ведомственная'!H204</f>
        <v>500</v>
      </c>
      <c r="G246" s="79"/>
    </row>
    <row r="247" spans="1:7" ht="25.5" outlineLevel="2" x14ac:dyDescent="0.25">
      <c r="A247" s="18" t="s">
        <v>120</v>
      </c>
      <c r="B247" s="18"/>
      <c r="C247" s="19" t="s">
        <v>432</v>
      </c>
      <c r="D247" s="9">
        <f>D254+D250+D252+D248</f>
        <v>11364.599999999999</v>
      </c>
      <c r="E247" s="9">
        <f t="shared" ref="E247:F247" si="115">E254+E250+E252+E248</f>
        <v>1000</v>
      </c>
      <c r="F247" s="9">
        <f t="shared" si="115"/>
        <v>1000</v>
      </c>
      <c r="G247" s="79"/>
    </row>
    <row r="248" spans="1:7" ht="38.25" outlineLevel="2" x14ac:dyDescent="0.25">
      <c r="A248" s="18" t="s">
        <v>765</v>
      </c>
      <c r="B248" s="17"/>
      <c r="C248" s="19" t="s">
        <v>766</v>
      </c>
      <c r="D248" s="9">
        <f>D249</f>
        <v>6641.2</v>
      </c>
      <c r="E248" s="9">
        <f t="shared" ref="E248:F248" si="116">E249</f>
        <v>0</v>
      </c>
      <c r="F248" s="9">
        <f t="shared" si="116"/>
        <v>0</v>
      </c>
      <c r="G248" s="79"/>
    </row>
    <row r="249" spans="1:7" ht="25.5" outlineLevel="2" x14ac:dyDescent="0.25">
      <c r="A249" s="18" t="s">
        <v>765</v>
      </c>
      <c r="B249" s="17">
        <v>200</v>
      </c>
      <c r="C249" s="19" t="s">
        <v>332</v>
      </c>
      <c r="D249" s="9">
        <f>'№ 5-8 ведомственная'!F233</f>
        <v>6641.2</v>
      </c>
      <c r="E249" s="9">
        <f>'№ 5-8 ведомственная'!G233</f>
        <v>0</v>
      </c>
      <c r="F249" s="9">
        <f>'№ 5-8 ведомственная'!H233</f>
        <v>0</v>
      </c>
      <c r="G249" s="79"/>
    </row>
    <row r="250" spans="1:7" ht="25.5" outlineLevel="2" x14ac:dyDescent="0.25">
      <c r="A250" s="18" t="s">
        <v>756</v>
      </c>
      <c r="B250" s="17"/>
      <c r="C250" s="19" t="s">
        <v>671</v>
      </c>
      <c r="D250" s="9">
        <f>D251</f>
        <v>0</v>
      </c>
      <c r="E250" s="9">
        <f t="shared" ref="E250:F250" si="117">E251</f>
        <v>500</v>
      </c>
      <c r="F250" s="9">
        <f t="shared" si="117"/>
        <v>500</v>
      </c>
      <c r="G250" s="79"/>
    </row>
    <row r="251" spans="1:7" outlineLevel="2" x14ac:dyDescent="0.25">
      <c r="A251" s="18" t="s">
        <v>756</v>
      </c>
      <c r="B251" s="17">
        <v>800</v>
      </c>
      <c r="C251" s="19" t="s">
        <v>333</v>
      </c>
      <c r="D251" s="9">
        <f>'№ 5-8 ведомственная'!F237</f>
        <v>0</v>
      </c>
      <c r="E251" s="9">
        <f>'№ 5-8 ведомственная'!G237</f>
        <v>500</v>
      </c>
      <c r="F251" s="9">
        <f>'№ 5-8 ведомственная'!H237</f>
        <v>500</v>
      </c>
      <c r="G251" s="79"/>
    </row>
    <row r="252" spans="1:7" outlineLevel="2" x14ac:dyDescent="0.25">
      <c r="A252" s="18" t="s">
        <v>753</v>
      </c>
      <c r="B252" s="17"/>
      <c r="C252" s="19" t="s">
        <v>752</v>
      </c>
      <c r="D252" s="9">
        <f>D253</f>
        <v>3071.7999999999997</v>
      </c>
      <c r="E252" s="9">
        <f t="shared" ref="E252:F252" si="118">E253</f>
        <v>0</v>
      </c>
      <c r="F252" s="9">
        <f t="shared" si="118"/>
        <v>0</v>
      </c>
      <c r="G252" s="79"/>
    </row>
    <row r="253" spans="1:7" ht="25.5" outlineLevel="2" x14ac:dyDescent="0.25">
      <c r="A253" s="18" t="s">
        <v>753</v>
      </c>
      <c r="B253" s="17">
        <v>200</v>
      </c>
      <c r="C253" s="19" t="s">
        <v>332</v>
      </c>
      <c r="D253" s="9">
        <f>'№ 5-8 ведомственная'!F235</f>
        <v>3071.7999999999997</v>
      </c>
      <c r="E253" s="9">
        <f>'№ 5-8 ведомственная'!G235</f>
        <v>0</v>
      </c>
      <c r="F253" s="9">
        <f>'№ 5-8 ведомственная'!H235</f>
        <v>0</v>
      </c>
      <c r="G253" s="79"/>
    </row>
    <row r="254" spans="1:7" ht="43.5" customHeight="1" outlineLevel="3" x14ac:dyDescent="0.25">
      <c r="A254" s="18" t="s">
        <v>631</v>
      </c>
      <c r="B254" s="18"/>
      <c r="C254" s="19" t="str">
        <f>'№ 5-8 ведомственная'!E238</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54" s="9">
        <f>D255</f>
        <v>1651.6</v>
      </c>
      <c r="E254" s="9">
        <f t="shared" ref="E254:F254" si="119">E255</f>
        <v>500</v>
      </c>
      <c r="F254" s="9">
        <f t="shared" si="119"/>
        <v>500</v>
      </c>
      <c r="G254" s="79"/>
    </row>
    <row r="255" spans="1:7" ht="25.5" outlineLevel="4" x14ac:dyDescent="0.25">
      <c r="A255" s="18" t="s">
        <v>631</v>
      </c>
      <c r="B255" s="18" t="s">
        <v>7</v>
      </c>
      <c r="C255" s="19" t="s">
        <v>332</v>
      </c>
      <c r="D255" s="9">
        <f>'№ 5-8 ведомственная'!F239</f>
        <v>1651.6</v>
      </c>
      <c r="E255" s="9">
        <f>'№ 5-8 ведомственная'!G239</f>
        <v>500</v>
      </c>
      <c r="F255" s="9">
        <f>'№ 5-8 ведомственная'!H239</f>
        <v>500</v>
      </c>
      <c r="G255" s="79"/>
    </row>
    <row r="256" spans="1:7" outlineLevel="1" x14ac:dyDescent="0.25">
      <c r="A256" s="18" t="s">
        <v>83</v>
      </c>
      <c r="B256" s="18"/>
      <c r="C256" s="19" t="s">
        <v>397</v>
      </c>
      <c r="D256" s="9">
        <f>D257+D266+D271+D276</f>
        <v>101621.5</v>
      </c>
      <c r="E256" s="9">
        <f>E257+E266+E271+E276</f>
        <v>86763.6</v>
      </c>
      <c r="F256" s="9">
        <f>F257+F266+F271+F276</f>
        <v>89790.1</v>
      </c>
      <c r="G256" s="79"/>
    </row>
    <row r="257" spans="1:7" ht="25.5" outlineLevel="2" x14ac:dyDescent="0.25">
      <c r="A257" s="18" t="s">
        <v>87</v>
      </c>
      <c r="B257" s="18"/>
      <c r="C257" s="19" t="s">
        <v>400</v>
      </c>
      <c r="D257" s="9">
        <f>D258+D260+D262+D264</f>
        <v>23954.9</v>
      </c>
      <c r="E257" s="9">
        <f t="shared" ref="E257:F257" si="120">E258+E260+E262+E264</f>
        <v>23262.6</v>
      </c>
      <c r="F257" s="9">
        <f t="shared" si="120"/>
        <v>23693.1</v>
      </c>
      <c r="G257" s="79"/>
    </row>
    <row r="258" spans="1:7" ht="63.75" outlineLevel="3" x14ac:dyDescent="0.25">
      <c r="A258" s="18" t="s">
        <v>88</v>
      </c>
      <c r="B258" s="18"/>
      <c r="C258" s="19" t="s">
        <v>401</v>
      </c>
      <c r="D258" s="9">
        <f>D259</f>
        <v>10348.700000000001</v>
      </c>
      <c r="E258" s="9">
        <f t="shared" ref="E258:F258" si="121">E259</f>
        <v>10762.6</v>
      </c>
      <c r="F258" s="9">
        <f t="shared" si="121"/>
        <v>11193.1</v>
      </c>
      <c r="G258" s="79"/>
    </row>
    <row r="259" spans="1:7" ht="25.5" outlineLevel="4" x14ac:dyDescent="0.25">
      <c r="A259" s="18" t="s">
        <v>88</v>
      </c>
      <c r="B259" s="18" t="s">
        <v>7</v>
      </c>
      <c r="C259" s="19" t="s">
        <v>332</v>
      </c>
      <c r="D259" s="9">
        <f>'№ 5-8 ведомственная'!F165</f>
        <v>10348.700000000001</v>
      </c>
      <c r="E259" s="9">
        <f>'№ 5-8 ведомственная'!G165</f>
        <v>10762.6</v>
      </c>
      <c r="F259" s="9">
        <f>'№ 5-8 ведомственная'!H165</f>
        <v>11193.1</v>
      </c>
      <c r="G259" s="79"/>
    </row>
    <row r="260" spans="1:7" ht="25.5" outlineLevel="3" x14ac:dyDescent="0.25">
      <c r="A260" s="18" t="s">
        <v>89</v>
      </c>
      <c r="B260" s="18"/>
      <c r="C260" s="19" t="s">
        <v>402</v>
      </c>
      <c r="D260" s="9">
        <f>D261</f>
        <v>7180</v>
      </c>
      <c r="E260" s="9">
        <f t="shared" ref="E260:F260" si="122">E261</f>
        <v>6500</v>
      </c>
      <c r="F260" s="9">
        <f t="shared" si="122"/>
        <v>6500</v>
      </c>
      <c r="G260" s="79"/>
    </row>
    <row r="261" spans="1:7" ht="25.5" outlineLevel="4" x14ac:dyDescent="0.25">
      <c r="A261" s="18" t="s">
        <v>89</v>
      </c>
      <c r="B261" s="18" t="s">
        <v>39</v>
      </c>
      <c r="C261" s="19" t="s">
        <v>358</v>
      </c>
      <c r="D261" s="9">
        <f>'№ 5-8 ведомственная'!F167</f>
        <v>7180</v>
      </c>
      <c r="E261" s="9">
        <f>'№ 5-8 ведомственная'!G167</f>
        <v>6500</v>
      </c>
      <c r="F261" s="9">
        <f>'№ 5-8 ведомственная'!H167</f>
        <v>6500</v>
      </c>
      <c r="G261" s="79"/>
    </row>
    <row r="262" spans="1:7" ht="25.5" outlineLevel="3" x14ac:dyDescent="0.25">
      <c r="A262" s="18" t="s">
        <v>90</v>
      </c>
      <c r="B262" s="18"/>
      <c r="C262" s="19" t="s">
        <v>403</v>
      </c>
      <c r="D262" s="9">
        <f>D263</f>
        <v>1996.1999999999998</v>
      </c>
      <c r="E262" s="9">
        <f t="shared" ref="E262:F262" si="123">E263</f>
        <v>2000</v>
      </c>
      <c r="F262" s="9">
        <f t="shared" si="123"/>
        <v>2000</v>
      </c>
      <c r="G262" s="79"/>
    </row>
    <row r="263" spans="1:7" ht="25.5" outlineLevel="4" x14ac:dyDescent="0.25">
      <c r="A263" s="18" t="s">
        <v>90</v>
      </c>
      <c r="B263" s="18" t="s">
        <v>7</v>
      </c>
      <c r="C263" s="19" t="s">
        <v>332</v>
      </c>
      <c r="D263" s="9">
        <f>'№ 5-8 ведомственная'!F169</f>
        <v>1996.1999999999998</v>
      </c>
      <c r="E263" s="9">
        <f>'№ 5-8 ведомственная'!G169</f>
        <v>2000</v>
      </c>
      <c r="F263" s="9">
        <f>'№ 5-8 ведомственная'!H169</f>
        <v>2000</v>
      </c>
      <c r="G263" s="79"/>
    </row>
    <row r="264" spans="1:7" ht="51" outlineLevel="3" x14ac:dyDescent="0.25">
      <c r="A264" s="18" t="s">
        <v>91</v>
      </c>
      <c r="B264" s="18"/>
      <c r="C264" s="19" t="s">
        <v>404</v>
      </c>
      <c r="D264" s="9">
        <f>D265</f>
        <v>4430</v>
      </c>
      <c r="E264" s="9">
        <f t="shared" ref="E264:F264" si="124">E265</f>
        <v>4000</v>
      </c>
      <c r="F264" s="9">
        <f t="shared" si="124"/>
        <v>4000</v>
      </c>
      <c r="G264" s="79"/>
    </row>
    <row r="265" spans="1:7" ht="25.5" outlineLevel="4" x14ac:dyDescent="0.25">
      <c r="A265" s="18" t="s">
        <v>91</v>
      </c>
      <c r="B265" s="18" t="s">
        <v>7</v>
      </c>
      <c r="C265" s="19" t="s">
        <v>332</v>
      </c>
      <c r="D265" s="9">
        <f>'№ 5-8 ведомственная'!F171</f>
        <v>4430</v>
      </c>
      <c r="E265" s="9">
        <f>'№ 5-8 ведомственная'!G171</f>
        <v>4000</v>
      </c>
      <c r="F265" s="9">
        <f>'№ 5-8 ведомственная'!H171</f>
        <v>4000</v>
      </c>
      <c r="G265" s="79"/>
    </row>
    <row r="266" spans="1:7" outlineLevel="2" x14ac:dyDescent="0.25">
      <c r="A266" s="18" t="s">
        <v>92</v>
      </c>
      <c r="B266" s="18"/>
      <c r="C266" s="19" t="s">
        <v>677</v>
      </c>
      <c r="D266" s="9">
        <f>D269+D267</f>
        <v>58720.7</v>
      </c>
      <c r="E266" s="9">
        <f t="shared" ref="E266:F266" si="125">E269+E267</f>
        <v>43230</v>
      </c>
      <c r="F266" s="9">
        <f t="shared" si="125"/>
        <v>45683.399999999994</v>
      </c>
      <c r="G266" s="79"/>
    </row>
    <row r="267" spans="1:7" ht="25.5" outlineLevel="2" x14ac:dyDescent="0.25">
      <c r="A267" s="18" t="s">
        <v>601</v>
      </c>
      <c r="B267" s="17"/>
      <c r="C267" s="19" t="s">
        <v>635</v>
      </c>
      <c r="D267" s="9">
        <f>D268</f>
        <v>47604</v>
      </c>
      <c r="E267" s="9">
        <f t="shared" ref="E267:F267" si="126">E268</f>
        <v>34784</v>
      </c>
      <c r="F267" s="9">
        <f t="shared" si="126"/>
        <v>36546.699999999997</v>
      </c>
      <c r="G267" s="79"/>
    </row>
    <row r="268" spans="1:7" ht="25.5" outlineLevel="2" x14ac:dyDescent="0.25">
      <c r="A268" s="18" t="s">
        <v>601</v>
      </c>
      <c r="B268" s="17">
        <v>200</v>
      </c>
      <c r="C268" s="19" t="s">
        <v>332</v>
      </c>
      <c r="D268" s="9">
        <f>'№ 5-8 ведомственная'!F174</f>
        <v>47604</v>
      </c>
      <c r="E268" s="9">
        <f>'№ 5-8 ведомственная'!G174</f>
        <v>34784</v>
      </c>
      <c r="F268" s="9">
        <f>'№ 5-8 ведомственная'!H174</f>
        <v>36546.699999999997</v>
      </c>
      <c r="G268" s="79"/>
    </row>
    <row r="269" spans="1:7" ht="25.5" outlineLevel="3" x14ac:dyDescent="0.25">
      <c r="A269" s="18" t="s">
        <v>93</v>
      </c>
      <c r="B269" s="18"/>
      <c r="C269" s="19" t="s">
        <v>636</v>
      </c>
      <c r="D269" s="9">
        <f>D270</f>
        <v>11116.7</v>
      </c>
      <c r="E269" s="9">
        <f t="shared" ref="E269:F269" si="127">E270</f>
        <v>8446</v>
      </c>
      <c r="F269" s="9">
        <f t="shared" si="127"/>
        <v>9136.7000000000007</v>
      </c>
      <c r="G269" s="79"/>
    </row>
    <row r="270" spans="1:7" ht="25.5" outlineLevel="4" x14ac:dyDescent="0.25">
      <c r="A270" s="18" t="s">
        <v>93</v>
      </c>
      <c r="B270" s="18" t="s">
        <v>7</v>
      </c>
      <c r="C270" s="19" t="s">
        <v>332</v>
      </c>
      <c r="D270" s="9">
        <f>'№ 5-8 ведомственная'!F176</f>
        <v>11116.7</v>
      </c>
      <c r="E270" s="9">
        <f>'№ 5-8 ведомственная'!G176</f>
        <v>8446</v>
      </c>
      <c r="F270" s="9">
        <f>'№ 5-8 ведомственная'!H176</f>
        <v>9136.7000000000007</v>
      </c>
      <c r="G270" s="79"/>
    </row>
    <row r="271" spans="1:7" ht="38.25" outlineLevel="2" x14ac:dyDescent="0.25">
      <c r="A271" s="18" t="s">
        <v>94</v>
      </c>
      <c r="B271" s="18"/>
      <c r="C271" s="19" t="s">
        <v>678</v>
      </c>
      <c r="D271" s="9">
        <f>D272+D274</f>
        <v>4516.3999999999996</v>
      </c>
      <c r="E271" s="9">
        <f t="shared" ref="E271:F271" si="128">E272+E274</f>
        <v>4697</v>
      </c>
      <c r="F271" s="9">
        <f t="shared" si="128"/>
        <v>4753.1000000000004</v>
      </c>
      <c r="G271" s="79"/>
    </row>
    <row r="272" spans="1:7" outlineLevel="2" x14ac:dyDescent="0.25">
      <c r="A272" s="18" t="s">
        <v>602</v>
      </c>
      <c r="B272" s="17"/>
      <c r="C272" s="19" t="s">
        <v>603</v>
      </c>
      <c r="D272" s="9">
        <f>D273</f>
        <v>3613.1</v>
      </c>
      <c r="E272" s="9">
        <f t="shared" ref="E272:F272" si="129">E273</f>
        <v>3757.6</v>
      </c>
      <c r="F272" s="9">
        <f t="shared" si="129"/>
        <v>3802.5</v>
      </c>
      <c r="G272" s="79"/>
    </row>
    <row r="273" spans="1:7" ht="25.5" outlineLevel="2" x14ac:dyDescent="0.25">
      <c r="A273" s="18" t="s">
        <v>602</v>
      </c>
      <c r="B273" s="17" t="s">
        <v>7</v>
      </c>
      <c r="C273" s="19" t="s">
        <v>332</v>
      </c>
      <c r="D273" s="9">
        <f>'№ 5-8 ведомственная'!F179</f>
        <v>3613.1</v>
      </c>
      <c r="E273" s="9">
        <f>'№ 5-8 ведомственная'!G179</f>
        <v>3757.6</v>
      </c>
      <c r="F273" s="9">
        <f>'№ 5-8 ведомственная'!H179</f>
        <v>3802.5</v>
      </c>
      <c r="G273" s="79"/>
    </row>
    <row r="274" spans="1:7" outlineLevel="3" x14ac:dyDescent="0.25">
      <c r="A274" s="18" t="s">
        <v>95</v>
      </c>
      <c r="B274" s="18"/>
      <c r="C274" s="19" t="s">
        <v>407</v>
      </c>
      <c r="D274" s="9">
        <f>D275</f>
        <v>903.3</v>
      </c>
      <c r="E274" s="9">
        <f t="shared" ref="E274:F274" si="130">E275</f>
        <v>939.4</v>
      </c>
      <c r="F274" s="9">
        <f t="shared" si="130"/>
        <v>950.6</v>
      </c>
      <c r="G274" s="79"/>
    </row>
    <row r="275" spans="1:7" ht="25.5" outlineLevel="4" x14ac:dyDescent="0.25">
      <c r="A275" s="18" t="s">
        <v>95</v>
      </c>
      <c r="B275" s="18" t="s">
        <v>7</v>
      </c>
      <c r="C275" s="19" t="s">
        <v>332</v>
      </c>
      <c r="D275" s="9">
        <f>'№ 5-8 ведомственная'!F181</f>
        <v>903.3</v>
      </c>
      <c r="E275" s="9">
        <f>'№ 5-8 ведомственная'!G181</f>
        <v>939.4</v>
      </c>
      <c r="F275" s="9">
        <f>'№ 5-8 ведомственная'!H181</f>
        <v>950.6</v>
      </c>
      <c r="G275" s="79"/>
    </row>
    <row r="276" spans="1:7" outlineLevel="2" x14ac:dyDescent="0.25">
      <c r="A276" s="18" t="s">
        <v>84</v>
      </c>
      <c r="B276" s="18"/>
      <c r="C276" s="19" t="s">
        <v>398</v>
      </c>
      <c r="D276" s="9">
        <f>D277+D279</f>
        <v>14429.5</v>
      </c>
      <c r="E276" s="9">
        <f t="shared" ref="E276:F276" si="131">E277+E279</f>
        <v>15574</v>
      </c>
      <c r="F276" s="9">
        <f t="shared" si="131"/>
        <v>15660.5</v>
      </c>
      <c r="G276" s="79"/>
    </row>
    <row r="277" spans="1:7" ht="38.25" outlineLevel="3" x14ac:dyDescent="0.25">
      <c r="A277" s="18" t="s">
        <v>85</v>
      </c>
      <c r="B277" s="18"/>
      <c r="C277" s="19" t="s">
        <v>399</v>
      </c>
      <c r="D277" s="9">
        <f>D278</f>
        <v>2885.8999999999996</v>
      </c>
      <c r="E277" s="9">
        <f t="shared" ref="E277:F277" si="132">E278</f>
        <v>3114.8</v>
      </c>
      <c r="F277" s="9">
        <f t="shared" si="132"/>
        <v>3132.1</v>
      </c>
      <c r="G277" s="79"/>
    </row>
    <row r="278" spans="1:7" ht="25.5" outlineLevel="4" x14ac:dyDescent="0.25">
      <c r="A278" s="18" t="s">
        <v>85</v>
      </c>
      <c r="B278" s="18" t="s">
        <v>7</v>
      </c>
      <c r="C278" s="19" t="s">
        <v>332</v>
      </c>
      <c r="D278" s="9">
        <f>'№ 5-8 ведомственная'!F157</f>
        <v>2885.8999999999996</v>
      </c>
      <c r="E278" s="9">
        <f>'№ 5-8 ведомственная'!G157</f>
        <v>3114.8</v>
      </c>
      <c r="F278" s="9">
        <f>'№ 5-8 ведомственная'!H157</f>
        <v>3132.1</v>
      </c>
      <c r="G278" s="79"/>
    </row>
    <row r="279" spans="1:7" ht="38.25" outlineLevel="4" x14ac:dyDescent="0.25">
      <c r="A279" s="18" t="s">
        <v>600</v>
      </c>
      <c r="B279" s="17"/>
      <c r="C279" s="19" t="s">
        <v>399</v>
      </c>
      <c r="D279" s="9">
        <f>D280</f>
        <v>11543.6</v>
      </c>
      <c r="E279" s="9">
        <f t="shared" ref="E279:F279" si="133">E280</f>
        <v>12459.2</v>
      </c>
      <c r="F279" s="9">
        <f t="shared" si="133"/>
        <v>12528.4</v>
      </c>
      <c r="G279" s="79"/>
    </row>
    <row r="280" spans="1:7" ht="25.5" outlineLevel="4" x14ac:dyDescent="0.25">
      <c r="A280" s="18" t="s">
        <v>600</v>
      </c>
      <c r="B280" s="17">
        <v>200</v>
      </c>
      <c r="C280" s="19" t="s">
        <v>332</v>
      </c>
      <c r="D280" s="9">
        <f>'№ 5-8 ведомственная'!F159</f>
        <v>11543.6</v>
      </c>
      <c r="E280" s="9">
        <f>'№ 5-8 ведомственная'!G159</f>
        <v>12459.2</v>
      </c>
      <c r="F280" s="9">
        <f>'№ 5-8 ведомственная'!H159</f>
        <v>12528.4</v>
      </c>
      <c r="G280" s="79"/>
    </row>
    <row r="281" spans="1:7" outlineLevel="1" x14ac:dyDescent="0.25">
      <c r="A281" s="18" t="s">
        <v>96</v>
      </c>
      <c r="B281" s="18"/>
      <c r="C281" s="19" t="s">
        <v>408</v>
      </c>
      <c r="D281" s="9">
        <f>D282</f>
        <v>2679.4</v>
      </c>
      <c r="E281" s="9">
        <f t="shared" ref="E281:F281" si="134">E282</f>
        <v>3160.4</v>
      </c>
      <c r="F281" s="9">
        <f t="shared" si="134"/>
        <v>3155.5</v>
      </c>
      <c r="G281" s="79"/>
    </row>
    <row r="282" spans="1:7" ht="38.25" outlineLevel="2" x14ac:dyDescent="0.25">
      <c r="A282" s="18" t="s">
        <v>97</v>
      </c>
      <c r="B282" s="18"/>
      <c r="C282" s="19" t="s">
        <v>679</v>
      </c>
      <c r="D282" s="9">
        <f>D285+D283</f>
        <v>2679.4</v>
      </c>
      <c r="E282" s="9">
        <f t="shared" ref="E282:F282" si="135">E285+E283</f>
        <v>3160.4</v>
      </c>
      <c r="F282" s="9">
        <f t="shared" si="135"/>
        <v>3155.5</v>
      </c>
      <c r="G282" s="79"/>
    </row>
    <row r="283" spans="1:7" ht="38.25" outlineLevel="2" x14ac:dyDescent="0.25">
      <c r="A283" s="18" t="s">
        <v>604</v>
      </c>
      <c r="B283" s="17"/>
      <c r="C283" s="19" t="s">
        <v>605</v>
      </c>
      <c r="D283" s="9">
        <f>D284</f>
        <v>2528.3000000000002</v>
      </c>
      <c r="E283" s="9">
        <f t="shared" ref="E283:F283" si="136">E284</f>
        <v>2528.3000000000002</v>
      </c>
      <c r="F283" s="9">
        <f t="shared" si="136"/>
        <v>2524.4</v>
      </c>
      <c r="G283" s="79"/>
    </row>
    <row r="284" spans="1:7" ht="25.5" outlineLevel="2" x14ac:dyDescent="0.25">
      <c r="A284" s="18" t="s">
        <v>604</v>
      </c>
      <c r="B284" s="17" t="s">
        <v>7</v>
      </c>
      <c r="C284" s="19" t="s">
        <v>332</v>
      </c>
      <c r="D284" s="9">
        <f>'№ 5-8 ведомственная'!F185</f>
        <v>2528.3000000000002</v>
      </c>
      <c r="E284" s="9">
        <f>'№ 5-8 ведомственная'!G185</f>
        <v>2528.3000000000002</v>
      </c>
      <c r="F284" s="9">
        <f>'№ 5-8 ведомственная'!H185</f>
        <v>2524.4</v>
      </c>
      <c r="G284" s="79"/>
    </row>
    <row r="285" spans="1:7" ht="38.25" outlineLevel="3" x14ac:dyDescent="0.25">
      <c r="A285" s="18" t="s">
        <v>98</v>
      </c>
      <c r="B285" s="18"/>
      <c r="C285" s="19" t="s">
        <v>411</v>
      </c>
      <c r="D285" s="9">
        <f>D286</f>
        <v>151.10000000000005</v>
      </c>
      <c r="E285" s="9">
        <f t="shared" ref="E285:F285" si="137">E286</f>
        <v>632.1</v>
      </c>
      <c r="F285" s="9">
        <f t="shared" si="137"/>
        <v>631.1</v>
      </c>
      <c r="G285" s="79"/>
    </row>
    <row r="286" spans="1:7" ht="25.5" outlineLevel="4" x14ac:dyDescent="0.25">
      <c r="A286" s="18" t="s">
        <v>98</v>
      </c>
      <c r="B286" s="18" t="s">
        <v>7</v>
      </c>
      <c r="C286" s="19" t="s">
        <v>332</v>
      </c>
      <c r="D286" s="9">
        <f>'№ 5-8 ведомственная'!F187</f>
        <v>151.10000000000005</v>
      </c>
      <c r="E286" s="9">
        <f>'№ 5-8 ведомственная'!G187</f>
        <v>632.1</v>
      </c>
      <c r="F286" s="9">
        <f>'№ 5-8 ведомственная'!H187</f>
        <v>631.1</v>
      </c>
      <c r="G286" s="79"/>
    </row>
    <row r="287" spans="1:7" ht="25.5" outlineLevel="1" x14ac:dyDescent="0.25">
      <c r="A287" s="18" t="s">
        <v>80</v>
      </c>
      <c r="B287" s="18"/>
      <c r="C287" s="19" t="s">
        <v>394</v>
      </c>
      <c r="D287" s="9">
        <f>D288+D295+D310</f>
        <v>21739.599999999999</v>
      </c>
      <c r="E287" s="9">
        <f>E288+E295+E310</f>
        <v>15400</v>
      </c>
      <c r="F287" s="9">
        <f>F288+F295+F310</f>
        <v>15400</v>
      </c>
      <c r="G287" s="79"/>
    </row>
    <row r="288" spans="1:7" outlineLevel="2" x14ac:dyDescent="0.25">
      <c r="A288" s="18" t="s">
        <v>122</v>
      </c>
      <c r="B288" s="18"/>
      <c r="C288" s="19" t="s">
        <v>434</v>
      </c>
      <c r="D288" s="9">
        <f>D289+D291+D293</f>
        <v>11572.9</v>
      </c>
      <c r="E288" s="9">
        <f t="shared" ref="E288:F288" si="138">E289+E291+E293</f>
        <v>7500</v>
      </c>
      <c r="F288" s="9">
        <f t="shared" si="138"/>
        <v>7500</v>
      </c>
      <c r="G288" s="79"/>
    </row>
    <row r="289" spans="1:7" ht="25.5" outlineLevel="3" x14ac:dyDescent="0.25">
      <c r="A289" s="18" t="s">
        <v>123</v>
      </c>
      <c r="B289" s="18"/>
      <c r="C289" s="19" t="s">
        <v>435</v>
      </c>
      <c r="D289" s="9">
        <f>D290</f>
        <v>8500</v>
      </c>
      <c r="E289" s="9">
        <f t="shared" ref="E289:F289" si="139">E290</f>
        <v>4500</v>
      </c>
      <c r="F289" s="9">
        <f t="shared" si="139"/>
        <v>4500</v>
      </c>
      <c r="G289" s="79"/>
    </row>
    <row r="290" spans="1:7" ht="25.5" outlineLevel="4" x14ac:dyDescent="0.25">
      <c r="A290" s="18" t="s">
        <v>123</v>
      </c>
      <c r="B290" s="18" t="s">
        <v>7</v>
      </c>
      <c r="C290" s="19" t="s">
        <v>332</v>
      </c>
      <c r="D290" s="9">
        <f>'№ 5-8 ведомственная'!F245</f>
        <v>8500</v>
      </c>
      <c r="E290" s="9">
        <f>'№ 5-8 ведомственная'!G245</f>
        <v>4500</v>
      </c>
      <c r="F290" s="9">
        <f>'№ 5-8 ведомственная'!H245</f>
        <v>4500</v>
      </c>
      <c r="G290" s="79"/>
    </row>
    <row r="291" spans="1:7" outlineLevel="3" x14ac:dyDescent="0.25">
      <c r="A291" s="18" t="s">
        <v>124</v>
      </c>
      <c r="B291" s="18"/>
      <c r="C291" s="19" t="s">
        <v>436</v>
      </c>
      <c r="D291" s="9">
        <f>D292</f>
        <v>1500</v>
      </c>
      <c r="E291" s="9">
        <f t="shared" ref="E291:F291" si="140">E292</f>
        <v>1500</v>
      </c>
      <c r="F291" s="9">
        <f t="shared" si="140"/>
        <v>1500</v>
      </c>
      <c r="G291" s="79"/>
    </row>
    <row r="292" spans="1:7" ht="25.5" outlineLevel="4" x14ac:dyDescent="0.25">
      <c r="A292" s="18" t="s">
        <v>124</v>
      </c>
      <c r="B292" s="18" t="s">
        <v>39</v>
      </c>
      <c r="C292" s="19" t="s">
        <v>358</v>
      </c>
      <c r="D292" s="9">
        <f>'№ 5-8 ведомственная'!F247</f>
        <v>1500</v>
      </c>
      <c r="E292" s="9">
        <f>'№ 5-8 ведомственная'!G247</f>
        <v>1500</v>
      </c>
      <c r="F292" s="9">
        <f>'№ 5-8 ведомственная'!H247</f>
        <v>1500</v>
      </c>
      <c r="G292" s="79"/>
    </row>
    <row r="293" spans="1:7" ht="38.25" outlineLevel="3" x14ac:dyDescent="0.25">
      <c r="A293" s="18" t="s">
        <v>125</v>
      </c>
      <c r="B293" s="18"/>
      <c r="C293" s="19" t="s">
        <v>437</v>
      </c>
      <c r="D293" s="9">
        <f>D294</f>
        <v>1572.9</v>
      </c>
      <c r="E293" s="9">
        <f t="shared" ref="E293:F293" si="141">E294</f>
        <v>1500</v>
      </c>
      <c r="F293" s="9">
        <f t="shared" si="141"/>
        <v>1500</v>
      </c>
      <c r="G293" s="79"/>
    </row>
    <row r="294" spans="1:7" ht="25.5" outlineLevel="4" x14ac:dyDescent="0.25">
      <c r="A294" s="18" t="s">
        <v>125</v>
      </c>
      <c r="B294" s="18" t="s">
        <v>7</v>
      </c>
      <c r="C294" s="19" t="s">
        <v>332</v>
      </c>
      <c r="D294" s="9">
        <f>'№ 5-8 ведомственная'!F249</f>
        <v>1572.9</v>
      </c>
      <c r="E294" s="9">
        <f>'№ 5-8 ведомственная'!G249</f>
        <v>1500</v>
      </c>
      <c r="F294" s="9">
        <f>'№ 5-8 ведомственная'!H249</f>
        <v>1500</v>
      </c>
      <c r="G294" s="79"/>
    </row>
    <row r="295" spans="1:7" outlineLevel="2" x14ac:dyDescent="0.25">
      <c r="A295" s="18" t="s">
        <v>81</v>
      </c>
      <c r="B295" s="18"/>
      <c r="C295" s="19" t="s">
        <v>395</v>
      </c>
      <c r="D295" s="9">
        <f>D298+D300+D302+D304+D306+D308+D296</f>
        <v>7147.1</v>
      </c>
      <c r="E295" s="9">
        <f t="shared" ref="E295:F295" si="142">E298+E300+E302+E304+E306+E308+E296</f>
        <v>6400</v>
      </c>
      <c r="F295" s="9">
        <f t="shared" si="142"/>
        <v>6400</v>
      </c>
      <c r="G295" s="79"/>
    </row>
    <row r="296" spans="1:7" ht="51" outlineLevel="2" x14ac:dyDescent="0.25">
      <c r="A296" s="18" t="s">
        <v>769</v>
      </c>
      <c r="B296" s="17"/>
      <c r="C296" s="19" t="s">
        <v>805</v>
      </c>
      <c r="D296" s="9">
        <f>D297</f>
        <v>250</v>
      </c>
      <c r="E296" s="9">
        <f t="shared" ref="E296:F296" si="143">E297</f>
        <v>0</v>
      </c>
      <c r="F296" s="9">
        <f t="shared" si="143"/>
        <v>0</v>
      </c>
      <c r="G296" s="79"/>
    </row>
    <row r="297" spans="1:7" ht="25.5" outlineLevel="2" x14ac:dyDescent="0.25">
      <c r="A297" s="18" t="s">
        <v>769</v>
      </c>
      <c r="B297" s="17">
        <v>200</v>
      </c>
      <c r="C297" s="19" t="s">
        <v>332</v>
      </c>
      <c r="D297" s="9">
        <f>'№ 5-8 ведомственная'!F252</f>
        <v>250</v>
      </c>
      <c r="E297" s="9">
        <f>'№ 5-8 ведомственная'!G252</f>
        <v>0</v>
      </c>
      <c r="F297" s="9">
        <f>'№ 5-8 ведомственная'!H252</f>
        <v>0</v>
      </c>
      <c r="G297" s="79"/>
    </row>
    <row r="298" spans="1:7" outlineLevel="3" x14ac:dyDescent="0.25">
      <c r="A298" s="18" t="s">
        <v>126</v>
      </c>
      <c r="B298" s="18"/>
      <c r="C298" s="19" t="s">
        <v>439</v>
      </c>
      <c r="D298" s="9">
        <f>D299</f>
        <v>5000</v>
      </c>
      <c r="E298" s="9">
        <f t="shared" ref="E298:F298" si="144">E299</f>
        <v>5000</v>
      </c>
      <c r="F298" s="9">
        <f t="shared" si="144"/>
        <v>5000</v>
      </c>
      <c r="G298" s="79"/>
    </row>
    <row r="299" spans="1:7" ht="25.5" outlineLevel="4" x14ac:dyDescent="0.25">
      <c r="A299" s="18" t="s">
        <v>126</v>
      </c>
      <c r="B299" s="18" t="s">
        <v>39</v>
      </c>
      <c r="C299" s="19" t="s">
        <v>358</v>
      </c>
      <c r="D299" s="9">
        <f>'№ 5-8 ведомственная'!F254</f>
        <v>5000</v>
      </c>
      <c r="E299" s="9">
        <f>'№ 5-8 ведомственная'!G254</f>
        <v>5000</v>
      </c>
      <c r="F299" s="9">
        <f>'№ 5-8 ведомственная'!H254</f>
        <v>5000</v>
      </c>
      <c r="G299" s="79"/>
    </row>
    <row r="300" spans="1:7" outlineLevel="3" x14ac:dyDescent="0.25">
      <c r="A300" s="18" t="s">
        <v>127</v>
      </c>
      <c r="B300" s="18"/>
      <c r="C300" s="19" t="s">
        <v>440</v>
      </c>
      <c r="D300" s="9">
        <f>D301</f>
        <v>300</v>
      </c>
      <c r="E300" s="9">
        <f t="shared" ref="E300:F300" si="145">E301</f>
        <v>300</v>
      </c>
      <c r="F300" s="9">
        <f t="shared" si="145"/>
        <v>300</v>
      </c>
      <c r="G300" s="79"/>
    </row>
    <row r="301" spans="1:7" ht="25.5" outlineLevel="4" x14ac:dyDescent="0.25">
      <c r="A301" s="18" t="s">
        <v>127</v>
      </c>
      <c r="B301" s="18" t="s">
        <v>7</v>
      </c>
      <c r="C301" s="19" t="s">
        <v>332</v>
      </c>
      <c r="D301" s="9">
        <f>'№ 5-8 ведомственная'!F256</f>
        <v>300</v>
      </c>
      <c r="E301" s="9">
        <f>'№ 5-8 ведомственная'!G256</f>
        <v>300</v>
      </c>
      <c r="F301" s="9">
        <f>'№ 5-8 ведомственная'!H256</f>
        <v>300</v>
      </c>
      <c r="G301" s="79"/>
    </row>
    <row r="302" spans="1:7" ht="38.25" outlineLevel="3" x14ac:dyDescent="0.25">
      <c r="A302" s="18" t="s">
        <v>128</v>
      </c>
      <c r="B302" s="18"/>
      <c r="C302" s="19" t="s">
        <v>441</v>
      </c>
      <c r="D302" s="9">
        <f>D303</f>
        <v>0</v>
      </c>
      <c r="E302" s="9">
        <f t="shared" ref="E302:F302" si="146">E303</f>
        <v>250</v>
      </c>
      <c r="F302" s="9">
        <f t="shared" si="146"/>
        <v>250</v>
      </c>
      <c r="G302" s="79"/>
    </row>
    <row r="303" spans="1:7" outlineLevel="4" x14ac:dyDescent="0.25">
      <c r="A303" s="18" t="s">
        <v>128</v>
      </c>
      <c r="B303" s="18" t="s">
        <v>8</v>
      </c>
      <c r="C303" s="19" t="s">
        <v>333</v>
      </c>
      <c r="D303" s="9">
        <f>'№ 5-8 ведомственная'!F258</f>
        <v>0</v>
      </c>
      <c r="E303" s="9">
        <f>'№ 5-8 ведомственная'!G258</f>
        <v>250</v>
      </c>
      <c r="F303" s="9">
        <f>'№ 5-8 ведомственная'!H258</f>
        <v>250</v>
      </c>
      <c r="G303" s="79"/>
    </row>
    <row r="304" spans="1:7" outlineLevel="3" x14ac:dyDescent="0.25">
      <c r="A304" s="18" t="s">
        <v>129</v>
      </c>
      <c r="B304" s="18"/>
      <c r="C304" s="19" t="s">
        <v>442</v>
      </c>
      <c r="D304" s="9">
        <f>D305</f>
        <v>250</v>
      </c>
      <c r="E304" s="9">
        <f t="shared" ref="E304:F304" si="147">E305</f>
        <v>250</v>
      </c>
      <c r="F304" s="9">
        <f t="shared" si="147"/>
        <v>250</v>
      </c>
      <c r="G304" s="79"/>
    </row>
    <row r="305" spans="1:7" ht="25.5" outlineLevel="4" x14ac:dyDescent="0.25">
      <c r="A305" s="18" t="s">
        <v>129</v>
      </c>
      <c r="B305" s="18" t="s">
        <v>7</v>
      </c>
      <c r="C305" s="19" t="s">
        <v>332</v>
      </c>
      <c r="D305" s="9">
        <f>'№ 5-8 ведомственная'!F260</f>
        <v>250</v>
      </c>
      <c r="E305" s="9">
        <f>'№ 5-8 ведомственная'!G260</f>
        <v>250</v>
      </c>
      <c r="F305" s="9">
        <f>'№ 5-8 ведомственная'!H260</f>
        <v>250</v>
      </c>
      <c r="G305" s="79"/>
    </row>
    <row r="306" spans="1:7" ht="38.25" outlineLevel="3" x14ac:dyDescent="0.25">
      <c r="A306" s="18" t="s">
        <v>130</v>
      </c>
      <c r="B306" s="18"/>
      <c r="C306" s="19" t="s">
        <v>443</v>
      </c>
      <c r="D306" s="9">
        <f>D307</f>
        <v>997.1</v>
      </c>
      <c r="E306" s="9">
        <f t="shared" ref="E306:F306" si="148">E307</f>
        <v>500</v>
      </c>
      <c r="F306" s="9">
        <f t="shared" si="148"/>
        <v>500</v>
      </c>
      <c r="G306" s="79"/>
    </row>
    <row r="307" spans="1:7" ht="25.5" outlineLevel="4" x14ac:dyDescent="0.25">
      <c r="A307" s="18" t="s">
        <v>130</v>
      </c>
      <c r="B307" s="18" t="s">
        <v>7</v>
      </c>
      <c r="C307" s="19" t="s">
        <v>332</v>
      </c>
      <c r="D307" s="9">
        <f>'№ 5-8 ведомственная'!F262</f>
        <v>997.1</v>
      </c>
      <c r="E307" s="9">
        <f>'№ 5-8 ведомственная'!G262</f>
        <v>500</v>
      </c>
      <c r="F307" s="9">
        <f>'№ 5-8 ведомственная'!H262</f>
        <v>500</v>
      </c>
      <c r="G307" s="79"/>
    </row>
    <row r="308" spans="1:7" outlineLevel="3" x14ac:dyDescent="0.25">
      <c r="A308" s="18" t="s">
        <v>131</v>
      </c>
      <c r="B308" s="18"/>
      <c r="C308" s="19" t="s">
        <v>444</v>
      </c>
      <c r="D308" s="9">
        <f>D309</f>
        <v>350</v>
      </c>
      <c r="E308" s="9">
        <f t="shared" ref="E308:F308" si="149">E309</f>
        <v>100</v>
      </c>
      <c r="F308" s="9">
        <f t="shared" si="149"/>
        <v>100</v>
      </c>
      <c r="G308" s="79"/>
    </row>
    <row r="309" spans="1:7" ht="25.5" outlineLevel="4" x14ac:dyDescent="0.25">
      <c r="A309" s="18" t="s">
        <v>131</v>
      </c>
      <c r="B309" s="18" t="s">
        <v>7</v>
      </c>
      <c r="C309" s="19" t="s">
        <v>332</v>
      </c>
      <c r="D309" s="9">
        <f>'№ 5-8 ведомственная'!F264</f>
        <v>350</v>
      </c>
      <c r="E309" s="9">
        <f>'№ 5-8 ведомственная'!G264</f>
        <v>100</v>
      </c>
      <c r="F309" s="9">
        <f>'№ 5-8 ведомственная'!H264</f>
        <v>100</v>
      </c>
      <c r="G309" s="79"/>
    </row>
    <row r="310" spans="1:7" ht="25.5" outlineLevel="2" x14ac:dyDescent="0.25">
      <c r="A310" s="18" t="s">
        <v>99</v>
      </c>
      <c r="B310" s="18"/>
      <c r="C310" s="19" t="s">
        <v>413</v>
      </c>
      <c r="D310" s="9">
        <f>D317+D319+D313+D315+D311+D321+D323+D325</f>
        <v>3019.6000000000004</v>
      </c>
      <c r="E310" s="9">
        <f t="shared" ref="E310:F310" si="150">E317+E319+E313+E315+E311+E321+E323+E325</f>
        <v>1500</v>
      </c>
      <c r="F310" s="9">
        <f t="shared" si="150"/>
        <v>1500</v>
      </c>
      <c r="G310" s="79"/>
    </row>
    <row r="311" spans="1:7" ht="38.25" outlineLevel="2" x14ac:dyDescent="0.25">
      <c r="A311" s="18" t="s">
        <v>809</v>
      </c>
      <c r="B311" s="17"/>
      <c r="C311" s="19" t="s">
        <v>791</v>
      </c>
      <c r="D311" s="9">
        <f>D312</f>
        <v>1497.4</v>
      </c>
      <c r="E311" s="9">
        <f t="shared" ref="E311:F311" si="151">E312</f>
        <v>0</v>
      </c>
      <c r="F311" s="9">
        <f t="shared" si="151"/>
        <v>0</v>
      </c>
      <c r="G311" s="79"/>
    </row>
    <row r="312" spans="1:7" ht="25.5" outlineLevel="2" x14ac:dyDescent="0.25">
      <c r="A312" s="18" t="s">
        <v>809</v>
      </c>
      <c r="B312" s="17">
        <v>200</v>
      </c>
      <c r="C312" s="19" t="s">
        <v>332</v>
      </c>
      <c r="D312" s="9">
        <f>'№ 5-8 ведомственная'!F267</f>
        <v>1497.4</v>
      </c>
      <c r="E312" s="9">
        <f>'№ 5-8 ведомственная'!G267</f>
        <v>0</v>
      </c>
      <c r="F312" s="9">
        <f>'№ 5-8 ведомственная'!H267</f>
        <v>0</v>
      </c>
      <c r="G312" s="79"/>
    </row>
    <row r="313" spans="1:7" ht="76.5" outlineLevel="2" x14ac:dyDescent="0.25">
      <c r="A313" s="18" t="s">
        <v>810</v>
      </c>
      <c r="B313" s="17"/>
      <c r="C313" s="19" t="s">
        <v>770</v>
      </c>
      <c r="D313" s="9">
        <f>D314</f>
        <v>100</v>
      </c>
      <c r="E313" s="9">
        <f t="shared" ref="E313:F313" si="152">E314</f>
        <v>0</v>
      </c>
      <c r="F313" s="9">
        <f t="shared" si="152"/>
        <v>0</v>
      </c>
      <c r="G313" s="79"/>
    </row>
    <row r="314" spans="1:7" ht="25.5" outlineLevel="2" x14ac:dyDescent="0.25">
      <c r="A314" s="18" t="s">
        <v>810</v>
      </c>
      <c r="B314" s="17">
        <v>200</v>
      </c>
      <c r="C314" s="19" t="s">
        <v>332</v>
      </c>
      <c r="D314" s="9">
        <f>'№ 5-8 ведомственная'!F269</f>
        <v>100</v>
      </c>
      <c r="E314" s="9">
        <f>'№ 5-8 ведомственная'!G269</f>
        <v>0</v>
      </c>
      <c r="F314" s="9">
        <f>'№ 5-8 ведомственная'!H269</f>
        <v>0</v>
      </c>
      <c r="G314" s="79"/>
    </row>
    <row r="315" spans="1:7" outlineLevel="2" x14ac:dyDescent="0.25">
      <c r="A315" s="18" t="s">
        <v>787</v>
      </c>
      <c r="B315" s="17"/>
      <c r="C315" s="19" t="s">
        <v>788</v>
      </c>
      <c r="D315" s="9">
        <f>D316</f>
        <v>204.5</v>
      </c>
      <c r="E315" s="9">
        <f t="shared" ref="E315:F315" si="153">E316</f>
        <v>0</v>
      </c>
      <c r="F315" s="9">
        <f t="shared" si="153"/>
        <v>0</v>
      </c>
      <c r="G315" s="79"/>
    </row>
    <row r="316" spans="1:7" ht="25.5" outlineLevel="2" x14ac:dyDescent="0.25">
      <c r="A316" s="18" t="s">
        <v>787</v>
      </c>
      <c r="B316" s="17">
        <v>200</v>
      </c>
      <c r="C316" s="19" t="s">
        <v>332</v>
      </c>
      <c r="D316" s="9">
        <f>'№ 5-8 ведомственная'!F271</f>
        <v>204.5</v>
      </c>
      <c r="E316" s="9">
        <f>'№ 5-8 ведомственная'!G271</f>
        <v>0</v>
      </c>
      <c r="F316" s="9">
        <f>'№ 5-8 ведомственная'!H271</f>
        <v>0</v>
      </c>
      <c r="G316" s="79"/>
    </row>
    <row r="317" spans="1:7" ht="38.25" outlineLevel="3" x14ac:dyDescent="0.25">
      <c r="A317" s="76" t="s">
        <v>728</v>
      </c>
      <c r="B317" s="17"/>
      <c r="C317" s="19" t="s">
        <v>723</v>
      </c>
      <c r="D317" s="9">
        <f>D318</f>
        <v>64.999999999999986</v>
      </c>
      <c r="E317" s="9">
        <f t="shared" ref="E317:F317" si="154">E318</f>
        <v>1002.2</v>
      </c>
      <c r="F317" s="9">
        <f t="shared" si="154"/>
        <v>1500</v>
      </c>
      <c r="G317" s="79"/>
    </row>
    <row r="318" spans="1:7" ht="25.5" outlineLevel="4" x14ac:dyDescent="0.25">
      <c r="A318" s="76" t="s">
        <v>728</v>
      </c>
      <c r="B318" s="17" t="s">
        <v>7</v>
      </c>
      <c r="C318" s="19" t="s">
        <v>332</v>
      </c>
      <c r="D318" s="9">
        <f>'№ 5-8 ведомственная'!F273</f>
        <v>64.999999999999986</v>
      </c>
      <c r="E318" s="9">
        <f>'№ 5-8 ведомственная'!G273</f>
        <v>1002.2</v>
      </c>
      <c r="F318" s="9">
        <f>'№ 5-8 ведомственная'!H273</f>
        <v>1500</v>
      </c>
      <c r="G318" s="79"/>
    </row>
    <row r="319" spans="1:7" ht="51" outlineLevel="4" x14ac:dyDescent="0.25">
      <c r="A319" s="76" t="s">
        <v>811</v>
      </c>
      <c r="B319" s="76"/>
      <c r="C319" s="81" t="s">
        <v>727</v>
      </c>
      <c r="D319" s="9">
        <f>D320</f>
        <v>1152.7</v>
      </c>
      <c r="E319" s="9">
        <f t="shared" ref="E319:F319" si="155">E320</f>
        <v>0</v>
      </c>
      <c r="F319" s="9">
        <f t="shared" si="155"/>
        <v>0</v>
      </c>
      <c r="G319" s="79"/>
    </row>
    <row r="320" spans="1:7" ht="25.5" outlineLevel="4" x14ac:dyDescent="0.25">
      <c r="A320" s="76" t="s">
        <v>811</v>
      </c>
      <c r="B320" s="76" t="s">
        <v>7</v>
      </c>
      <c r="C320" s="81" t="s">
        <v>332</v>
      </c>
      <c r="D320" s="9">
        <f>'№ 5-8 ведомственная'!F275</f>
        <v>1152.7</v>
      </c>
      <c r="E320" s="9">
        <f>'№ 5-8 ведомственная'!G275</f>
        <v>0</v>
      </c>
      <c r="F320" s="9">
        <f>'№ 5-8 ведомственная'!H275</f>
        <v>0</v>
      </c>
      <c r="G320" s="79"/>
    </row>
    <row r="321" spans="1:7" ht="63.75" outlineLevel="4" x14ac:dyDescent="0.25">
      <c r="A321" s="90" t="s">
        <v>819</v>
      </c>
      <c r="B321" s="90"/>
      <c r="C321" s="91" t="s">
        <v>818</v>
      </c>
      <c r="D321" s="9">
        <f>D322</f>
        <v>0</v>
      </c>
      <c r="E321" s="9">
        <f t="shared" ref="E321:F321" si="156">E322</f>
        <v>84.8</v>
      </c>
      <c r="F321" s="9">
        <f t="shared" si="156"/>
        <v>0</v>
      </c>
      <c r="G321" s="79"/>
    </row>
    <row r="322" spans="1:7" ht="25.5" outlineLevel="4" x14ac:dyDescent="0.25">
      <c r="A322" s="90" t="s">
        <v>819</v>
      </c>
      <c r="B322" s="90" t="s">
        <v>7</v>
      </c>
      <c r="C322" s="91" t="s">
        <v>332</v>
      </c>
      <c r="D322" s="9">
        <f>'№ 5-8 ведомственная'!F277</f>
        <v>0</v>
      </c>
      <c r="E322" s="9">
        <f>'№ 5-8 ведомственная'!G277</f>
        <v>84.8</v>
      </c>
      <c r="F322" s="9">
        <f>'№ 5-8 ведомственная'!H277</f>
        <v>0</v>
      </c>
      <c r="G322" s="79"/>
    </row>
    <row r="323" spans="1:7" ht="51" outlineLevel="4" x14ac:dyDescent="0.25">
      <c r="A323" s="90" t="s">
        <v>820</v>
      </c>
      <c r="B323" s="90"/>
      <c r="C323" s="91" t="s">
        <v>821</v>
      </c>
      <c r="D323" s="9">
        <f>D324</f>
        <v>0</v>
      </c>
      <c r="E323" s="9">
        <f t="shared" ref="E323:F323" si="157">E324</f>
        <v>255.4</v>
      </c>
      <c r="F323" s="9">
        <f t="shared" si="157"/>
        <v>0</v>
      </c>
      <c r="G323" s="79"/>
    </row>
    <row r="324" spans="1:7" ht="25.5" outlineLevel="4" x14ac:dyDescent="0.25">
      <c r="A324" s="90" t="s">
        <v>820</v>
      </c>
      <c r="B324" s="90" t="s">
        <v>7</v>
      </c>
      <c r="C324" s="91" t="s">
        <v>332</v>
      </c>
      <c r="D324" s="9">
        <f>'№ 5-8 ведомственная'!F279</f>
        <v>0</v>
      </c>
      <c r="E324" s="9">
        <f>'№ 5-8 ведомственная'!G279</f>
        <v>255.4</v>
      </c>
      <c r="F324" s="9">
        <f>'№ 5-8 ведомственная'!H279</f>
        <v>0</v>
      </c>
      <c r="G324" s="79"/>
    </row>
    <row r="325" spans="1:7" ht="63.75" outlineLevel="4" x14ac:dyDescent="0.25">
      <c r="A325" s="90" t="s">
        <v>822</v>
      </c>
      <c r="B325" s="90"/>
      <c r="C325" s="91" t="s">
        <v>823</v>
      </c>
      <c r="D325" s="9">
        <f>D326</f>
        <v>0</v>
      </c>
      <c r="E325" s="9">
        <f t="shared" ref="E325:F325" si="158">E326</f>
        <v>157.6</v>
      </c>
      <c r="F325" s="9">
        <f t="shared" si="158"/>
        <v>0</v>
      </c>
      <c r="G325" s="79"/>
    </row>
    <row r="326" spans="1:7" ht="25.5" outlineLevel="4" x14ac:dyDescent="0.25">
      <c r="A326" s="90" t="s">
        <v>822</v>
      </c>
      <c r="B326" s="90" t="s">
        <v>7</v>
      </c>
      <c r="C326" s="91" t="s">
        <v>332</v>
      </c>
      <c r="D326" s="9">
        <f>'№ 5-8 ведомственная'!F281</f>
        <v>0</v>
      </c>
      <c r="E326" s="9">
        <f>'№ 5-8 ведомственная'!G281</f>
        <v>157.6</v>
      </c>
      <c r="F326" s="9">
        <f>'№ 5-8 ведомственная'!H281</f>
        <v>0</v>
      </c>
      <c r="G326" s="79"/>
    </row>
    <row r="327" spans="1:7" s="30" customFormat="1" ht="38.25" x14ac:dyDescent="0.25">
      <c r="A327" s="18" t="s">
        <v>29</v>
      </c>
      <c r="B327" s="18"/>
      <c r="C327" s="19" t="s">
        <v>634</v>
      </c>
      <c r="D327" s="9">
        <f>D328+D336</f>
        <v>2769</v>
      </c>
      <c r="E327" s="9">
        <f t="shared" ref="E327:F327" si="159">E328+E336</f>
        <v>1569</v>
      </c>
      <c r="F327" s="9">
        <f t="shared" si="159"/>
        <v>1569</v>
      </c>
      <c r="G327" s="88"/>
    </row>
    <row r="328" spans="1:7" ht="25.5" outlineLevel="1" x14ac:dyDescent="0.25">
      <c r="A328" s="18" t="s">
        <v>30</v>
      </c>
      <c r="B328" s="18"/>
      <c r="C328" s="19" t="s">
        <v>347</v>
      </c>
      <c r="D328" s="9">
        <f>D329</f>
        <v>2421</v>
      </c>
      <c r="E328" s="9">
        <f t="shared" ref="E328:F328" si="160">E329</f>
        <v>1469</v>
      </c>
      <c r="F328" s="9">
        <f t="shared" si="160"/>
        <v>1469</v>
      </c>
      <c r="G328" s="79"/>
    </row>
    <row r="329" spans="1:7" ht="38.25" outlineLevel="2" x14ac:dyDescent="0.25">
      <c r="A329" s="18" t="s">
        <v>31</v>
      </c>
      <c r="B329" s="18"/>
      <c r="C329" s="19" t="s">
        <v>349</v>
      </c>
      <c r="D329" s="9">
        <f>D330+D332+D334</f>
        <v>2421</v>
      </c>
      <c r="E329" s="9">
        <f t="shared" ref="E329:F329" si="161">E330+E332+E334</f>
        <v>1469</v>
      </c>
      <c r="F329" s="9">
        <f t="shared" si="161"/>
        <v>1469</v>
      </c>
      <c r="G329" s="79"/>
    </row>
    <row r="330" spans="1:7" ht="38.25" customHeight="1" outlineLevel="3" x14ac:dyDescent="0.25">
      <c r="A330" s="18" t="s">
        <v>32</v>
      </c>
      <c r="B330" s="18"/>
      <c r="C330" s="19" t="s">
        <v>350</v>
      </c>
      <c r="D330" s="9">
        <f>D331</f>
        <v>160</v>
      </c>
      <c r="E330" s="9">
        <f t="shared" ref="E330:F330" si="162">E331</f>
        <v>160</v>
      </c>
      <c r="F330" s="9">
        <f t="shared" si="162"/>
        <v>160</v>
      </c>
      <c r="G330" s="79"/>
    </row>
    <row r="331" spans="1:7" ht="25.5" customHeight="1" outlineLevel="4" x14ac:dyDescent="0.25">
      <c r="A331" s="18" t="s">
        <v>32</v>
      </c>
      <c r="B331" s="18" t="s">
        <v>7</v>
      </c>
      <c r="C331" s="19" t="s">
        <v>332</v>
      </c>
      <c r="D331" s="9">
        <f>'№ 5-8 ведомственная'!F71</f>
        <v>160</v>
      </c>
      <c r="E331" s="9">
        <f>'№ 5-8 ведомственная'!G71</f>
        <v>160</v>
      </c>
      <c r="F331" s="9">
        <f>'№ 5-8 ведомственная'!H71</f>
        <v>160</v>
      </c>
      <c r="G331" s="79"/>
    </row>
    <row r="332" spans="1:7" ht="51" customHeight="1" outlineLevel="3" x14ac:dyDescent="0.25">
      <c r="A332" s="18" t="s">
        <v>33</v>
      </c>
      <c r="B332" s="18"/>
      <c r="C332" s="19" t="s">
        <v>351</v>
      </c>
      <c r="D332" s="9">
        <f>D333</f>
        <v>209</v>
      </c>
      <c r="E332" s="9">
        <f t="shared" ref="E332:F332" si="163">E333</f>
        <v>209</v>
      </c>
      <c r="F332" s="9">
        <f t="shared" si="163"/>
        <v>209</v>
      </c>
      <c r="G332" s="79"/>
    </row>
    <row r="333" spans="1:7" ht="25.5" customHeight="1" outlineLevel="4" x14ac:dyDescent="0.25">
      <c r="A333" s="18" t="s">
        <v>33</v>
      </c>
      <c r="B333" s="18" t="s">
        <v>7</v>
      </c>
      <c r="C333" s="19" t="s">
        <v>332</v>
      </c>
      <c r="D333" s="9">
        <f>'№ 5-8 ведомственная'!F73</f>
        <v>209</v>
      </c>
      <c r="E333" s="9">
        <f>'№ 5-8 ведомственная'!G73</f>
        <v>209</v>
      </c>
      <c r="F333" s="9">
        <f>'№ 5-8 ведомственная'!H73</f>
        <v>209</v>
      </c>
      <c r="G333" s="79"/>
    </row>
    <row r="334" spans="1:7" ht="25.5" customHeight="1" outlineLevel="3" x14ac:dyDescent="0.25">
      <c r="A334" s="18" t="s">
        <v>34</v>
      </c>
      <c r="B334" s="18"/>
      <c r="C334" s="19" t="s">
        <v>352</v>
      </c>
      <c r="D334" s="9">
        <f>D335</f>
        <v>2052</v>
      </c>
      <c r="E334" s="9">
        <f t="shared" ref="E334:F334" si="164">E335</f>
        <v>1100</v>
      </c>
      <c r="F334" s="9">
        <f t="shared" si="164"/>
        <v>1100</v>
      </c>
      <c r="G334" s="79"/>
    </row>
    <row r="335" spans="1:7" ht="25.5" customHeight="1" outlineLevel="4" x14ac:dyDescent="0.25">
      <c r="A335" s="18" t="s">
        <v>34</v>
      </c>
      <c r="B335" s="18" t="s">
        <v>7</v>
      </c>
      <c r="C335" s="19" t="s">
        <v>332</v>
      </c>
      <c r="D335" s="9">
        <f>'№ 5-8 ведомственная'!F75</f>
        <v>2052</v>
      </c>
      <c r="E335" s="9">
        <f>'№ 5-8 ведомственная'!G75</f>
        <v>1100</v>
      </c>
      <c r="F335" s="9">
        <f>'№ 5-8 ведомственная'!H75</f>
        <v>1100</v>
      </c>
      <c r="G335" s="79"/>
    </row>
    <row r="336" spans="1:7" ht="25.5" customHeight="1" outlineLevel="4" x14ac:dyDescent="0.25">
      <c r="A336" s="18" t="s">
        <v>35</v>
      </c>
      <c r="B336" s="17"/>
      <c r="C336" s="19" t="s">
        <v>353</v>
      </c>
      <c r="D336" s="9">
        <f>D337</f>
        <v>348</v>
      </c>
      <c r="E336" s="9">
        <f t="shared" ref="E336:F336" si="165">E337</f>
        <v>100</v>
      </c>
      <c r="F336" s="9">
        <f t="shared" si="165"/>
        <v>100</v>
      </c>
      <c r="G336" s="79"/>
    </row>
    <row r="337" spans="1:7" ht="25.5" customHeight="1" outlineLevel="4" x14ac:dyDescent="0.25">
      <c r="A337" s="18" t="s">
        <v>36</v>
      </c>
      <c r="B337" s="17"/>
      <c r="C337" s="19" t="s">
        <v>354</v>
      </c>
      <c r="D337" s="9">
        <f>D338</f>
        <v>348</v>
      </c>
      <c r="E337" s="9">
        <f t="shared" ref="E337:F337" si="166">E338</f>
        <v>100</v>
      </c>
      <c r="F337" s="9">
        <f t="shared" si="166"/>
        <v>100</v>
      </c>
      <c r="G337" s="79"/>
    </row>
    <row r="338" spans="1:7" ht="15" customHeight="1" outlineLevel="3" x14ac:dyDescent="0.25">
      <c r="A338" s="18" t="s">
        <v>101</v>
      </c>
      <c r="B338" s="18"/>
      <c r="C338" s="19" t="s">
        <v>415</v>
      </c>
      <c r="D338" s="9">
        <f>D339</f>
        <v>348</v>
      </c>
      <c r="E338" s="9">
        <f t="shared" ref="E338:F338" si="167">E339</f>
        <v>100</v>
      </c>
      <c r="F338" s="9">
        <f t="shared" si="167"/>
        <v>100</v>
      </c>
      <c r="G338" s="79"/>
    </row>
    <row r="339" spans="1:7" ht="25.5" customHeight="1" outlineLevel="4" x14ac:dyDescent="0.25">
      <c r="A339" s="18" t="s">
        <v>101</v>
      </c>
      <c r="B339" s="18" t="s">
        <v>7</v>
      </c>
      <c r="C339" s="19" t="s">
        <v>332</v>
      </c>
      <c r="D339" s="9">
        <f>'№ 5-8 ведомственная'!F193</f>
        <v>348</v>
      </c>
      <c r="E339" s="9">
        <f>'№ 5-8 ведомственная'!G193</f>
        <v>100</v>
      </c>
      <c r="F339" s="9">
        <f>'№ 5-8 ведомственная'!H193</f>
        <v>100</v>
      </c>
      <c r="G339" s="79"/>
    </row>
    <row r="340" spans="1:7" s="30" customFormat="1" ht="38.25" x14ac:dyDescent="0.25">
      <c r="A340" s="18" t="s">
        <v>161</v>
      </c>
      <c r="B340" s="18"/>
      <c r="C340" s="19" t="s">
        <v>313</v>
      </c>
      <c r="D340" s="9">
        <f>D341+D348</f>
        <v>7760.3</v>
      </c>
      <c r="E340" s="9">
        <f t="shared" ref="E340:F340" si="168">E341+E348</f>
        <v>3482.9</v>
      </c>
      <c r="F340" s="9">
        <f t="shared" si="168"/>
        <v>4613.8</v>
      </c>
      <c r="G340" s="88"/>
    </row>
    <row r="341" spans="1:7" ht="25.5" outlineLevel="1" x14ac:dyDescent="0.25">
      <c r="A341" s="18" t="s">
        <v>172</v>
      </c>
      <c r="B341" s="18"/>
      <c r="C341" s="19" t="s">
        <v>469</v>
      </c>
      <c r="D341" s="9">
        <f>D342+D345</f>
        <v>90</v>
      </c>
      <c r="E341" s="9">
        <f t="shared" ref="E341:F341" si="169">E342+E345</f>
        <v>90</v>
      </c>
      <c r="F341" s="9">
        <f t="shared" si="169"/>
        <v>90</v>
      </c>
      <c r="G341" s="79"/>
    </row>
    <row r="342" spans="1:7" ht="38.25" outlineLevel="2" x14ac:dyDescent="0.25">
      <c r="A342" s="18" t="s">
        <v>223</v>
      </c>
      <c r="B342" s="18"/>
      <c r="C342" s="19" t="s">
        <v>509</v>
      </c>
      <c r="D342" s="9">
        <f>D343</f>
        <v>50</v>
      </c>
      <c r="E342" s="9">
        <f t="shared" ref="E342:F343" si="170">E343</f>
        <v>50</v>
      </c>
      <c r="F342" s="9">
        <f t="shared" si="170"/>
        <v>50</v>
      </c>
      <c r="G342" s="79"/>
    </row>
    <row r="343" spans="1:7" ht="25.5" customHeight="1" outlineLevel="3" x14ac:dyDescent="0.25">
      <c r="A343" s="18" t="s">
        <v>224</v>
      </c>
      <c r="B343" s="18"/>
      <c r="C343" s="19" t="s">
        <v>510</v>
      </c>
      <c r="D343" s="9">
        <f>D344</f>
        <v>50</v>
      </c>
      <c r="E343" s="9">
        <f t="shared" si="170"/>
        <v>50</v>
      </c>
      <c r="F343" s="9">
        <f t="shared" si="170"/>
        <v>50</v>
      </c>
      <c r="G343" s="79"/>
    </row>
    <row r="344" spans="1:7" ht="54" customHeight="1" outlineLevel="4" x14ac:dyDescent="0.25">
      <c r="A344" s="18" t="s">
        <v>224</v>
      </c>
      <c r="B344" s="18">
        <v>100</v>
      </c>
      <c r="C344" s="19" t="s">
        <v>331</v>
      </c>
      <c r="D344" s="9">
        <f>'№ 5-8 ведомственная'!F518</f>
        <v>50</v>
      </c>
      <c r="E344" s="9">
        <f>'№ 5-8 ведомственная'!G518</f>
        <v>50</v>
      </c>
      <c r="F344" s="9">
        <f>'№ 5-8 ведомственная'!H518</f>
        <v>50</v>
      </c>
      <c r="G344" s="79"/>
    </row>
    <row r="345" spans="1:7" ht="38.25" customHeight="1" outlineLevel="2" x14ac:dyDescent="0.25">
      <c r="A345" s="18" t="s">
        <v>173</v>
      </c>
      <c r="B345" s="18"/>
      <c r="C345" s="19" t="s">
        <v>470</v>
      </c>
      <c r="D345" s="9">
        <f>D346</f>
        <v>40</v>
      </c>
      <c r="E345" s="9">
        <f t="shared" ref="E345:F346" si="171">E346</f>
        <v>40</v>
      </c>
      <c r="F345" s="9">
        <f t="shared" si="171"/>
        <v>40</v>
      </c>
      <c r="G345" s="79"/>
    </row>
    <row r="346" spans="1:7" ht="25.5" customHeight="1" outlineLevel="3" x14ac:dyDescent="0.25">
      <c r="A346" s="18" t="s">
        <v>174</v>
      </c>
      <c r="B346" s="18"/>
      <c r="C346" s="19" t="s">
        <v>471</v>
      </c>
      <c r="D346" s="9">
        <f>D347</f>
        <v>40</v>
      </c>
      <c r="E346" s="9">
        <f t="shared" si="171"/>
        <v>40</v>
      </c>
      <c r="F346" s="9">
        <f t="shared" si="171"/>
        <v>40</v>
      </c>
      <c r="G346" s="79"/>
    </row>
    <row r="347" spans="1:7" ht="25.5" customHeight="1" outlineLevel="4" x14ac:dyDescent="0.25">
      <c r="A347" s="18" t="s">
        <v>174</v>
      </c>
      <c r="B347" s="18" t="s">
        <v>39</v>
      </c>
      <c r="C347" s="19" t="s">
        <v>358</v>
      </c>
      <c r="D347" s="9">
        <f>'№ 5-8 ведомственная'!F368</f>
        <v>40</v>
      </c>
      <c r="E347" s="9">
        <f>'№ 5-8 ведомственная'!G368</f>
        <v>40</v>
      </c>
      <c r="F347" s="9">
        <f>'№ 5-8 ведомственная'!H368</f>
        <v>40</v>
      </c>
      <c r="G347" s="79"/>
    </row>
    <row r="348" spans="1:7" outlineLevel="1" x14ac:dyDescent="0.25">
      <c r="A348" s="18" t="s">
        <v>162</v>
      </c>
      <c r="B348" s="18"/>
      <c r="C348" s="19" t="s">
        <v>621</v>
      </c>
      <c r="D348" s="9">
        <f>D349+D354</f>
        <v>7670.3</v>
      </c>
      <c r="E348" s="9">
        <f t="shared" ref="E348:F348" si="172">E349+E354</f>
        <v>3392.9</v>
      </c>
      <c r="F348" s="9">
        <f t="shared" si="172"/>
        <v>4523.8</v>
      </c>
      <c r="G348" s="79"/>
    </row>
    <row r="349" spans="1:7" ht="76.5" customHeight="1" outlineLevel="2" x14ac:dyDescent="0.25">
      <c r="A349" s="18" t="s">
        <v>163</v>
      </c>
      <c r="B349" s="18"/>
      <c r="C349" s="19" t="s">
        <v>465</v>
      </c>
      <c r="D349" s="9">
        <f>D350+D352</f>
        <v>3355.8</v>
      </c>
      <c r="E349" s="9">
        <f t="shared" ref="E349:F349" si="173">E350+E352</f>
        <v>3392.9</v>
      </c>
      <c r="F349" s="9">
        <f t="shared" si="173"/>
        <v>4523.8</v>
      </c>
      <c r="G349" s="79"/>
    </row>
    <row r="350" spans="1:7" ht="38.25" outlineLevel="3" x14ac:dyDescent="0.25">
      <c r="A350" s="18" t="s">
        <v>164</v>
      </c>
      <c r="B350" s="18"/>
      <c r="C350" s="19" t="s">
        <v>466</v>
      </c>
      <c r="D350" s="9">
        <f>D351</f>
        <v>3355.8</v>
      </c>
      <c r="E350" s="9">
        <f t="shared" ref="E350:F350" si="174">E351</f>
        <v>1131</v>
      </c>
      <c r="F350" s="9">
        <f t="shared" si="174"/>
        <v>2261.9</v>
      </c>
      <c r="G350" s="79"/>
    </row>
    <row r="351" spans="1:7" ht="25.5" outlineLevel="4" x14ac:dyDescent="0.25">
      <c r="A351" s="18" t="s">
        <v>164</v>
      </c>
      <c r="B351" s="18" t="s">
        <v>111</v>
      </c>
      <c r="C351" s="19" t="s">
        <v>424</v>
      </c>
      <c r="D351" s="9">
        <f>'№ 5-8 ведомственная'!F334</f>
        <v>3355.8</v>
      </c>
      <c r="E351" s="9">
        <f>'№ 5-8 ведомственная'!G334</f>
        <v>1131</v>
      </c>
      <c r="F351" s="9">
        <f>'№ 5-8 ведомственная'!H334</f>
        <v>2261.9</v>
      </c>
      <c r="G351" s="79"/>
    </row>
    <row r="352" spans="1:7" ht="38.25" outlineLevel="4" x14ac:dyDescent="0.25">
      <c r="A352" s="18" t="s">
        <v>632</v>
      </c>
      <c r="B352" s="18"/>
      <c r="C352" s="19" t="s">
        <v>466</v>
      </c>
      <c r="D352" s="9">
        <f>D353</f>
        <v>0</v>
      </c>
      <c r="E352" s="9">
        <f t="shared" ref="E352:F352" si="175">E353</f>
        <v>2261.9</v>
      </c>
      <c r="F352" s="9">
        <f t="shared" si="175"/>
        <v>2261.9</v>
      </c>
      <c r="G352" s="79"/>
    </row>
    <row r="353" spans="1:7" ht="25.5" outlineLevel="4" x14ac:dyDescent="0.25">
      <c r="A353" s="18" t="s">
        <v>632</v>
      </c>
      <c r="B353" s="18" t="s">
        <v>111</v>
      </c>
      <c r="C353" s="19" t="s">
        <v>424</v>
      </c>
      <c r="D353" s="9">
        <f>'№ 5-8 ведомственная'!F336</f>
        <v>0</v>
      </c>
      <c r="E353" s="9">
        <f>'№ 5-8 ведомственная'!G336</f>
        <v>2261.9</v>
      </c>
      <c r="F353" s="9">
        <f>'№ 5-8 ведомственная'!H336</f>
        <v>2261.9</v>
      </c>
      <c r="G353" s="79"/>
    </row>
    <row r="354" spans="1:7" ht="25.5" outlineLevel="4" x14ac:dyDescent="0.25">
      <c r="A354" s="18" t="s">
        <v>592</v>
      </c>
      <c r="B354" s="17"/>
      <c r="C354" s="19" t="s">
        <v>593</v>
      </c>
      <c r="D354" s="9">
        <f>D357+D355</f>
        <v>4314.5</v>
      </c>
      <c r="E354" s="9">
        <f t="shared" ref="E354:F354" si="176">E357+E355</f>
        <v>0</v>
      </c>
      <c r="F354" s="9">
        <f t="shared" si="176"/>
        <v>0</v>
      </c>
      <c r="G354" s="79"/>
    </row>
    <row r="355" spans="1:7" ht="25.5" outlineLevel="4" x14ac:dyDescent="0.25">
      <c r="A355" s="18" t="s">
        <v>771</v>
      </c>
      <c r="B355" s="17"/>
      <c r="C355" s="19" t="s">
        <v>772</v>
      </c>
      <c r="D355" s="9">
        <f>D356</f>
        <v>3451.6</v>
      </c>
      <c r="E355" s="9">
        <f t="shared" ref="E355:F355" si="177">E356</f>
        <v>0</v>
      </c>
      <c r="F355" s="9">
        <f t="shared" si="177"/>
        <v>0</v>
      </c>
      <c r="G355" s="79"/>
    </row>
    <row r="356" spans="1:7" ht="25.5" outlineLevel="4" x14ac:dyDescent="0.25">
      <c r="A356" s="18" t="s">
        <v>771</v>
      </c>
      <c r="B356" s="17">
        <v>400</v>
      </c>
      <c r="C356" s="19" t="s">
        <v>424</v>
      </c>
      <c r="D356" s="9">
        <f>'№ 5-8 ведомственная'!F339</f>
        <v>3451.6</v>
      </c>
      <c r="E356" s="9">
        <f>'№ 5-8 ведомственная'!G339</f>
        <v>0</v>
      </c>
      <c r="F356" s="9">
        <f>'№ 5-8 ведомственная'!H339</f>
        <v>0</v>
      </c>
      <c r="G356" s="79"/>
    </row>
    <row r="357" spans="1:7" ht="25.5" outlineLevel="4" x14ac:dyDescent="0.25">
      <c r="A357" s="18" t="s">
        <v>594</v>
      </c>
      <c r="B357" s="17"/>
      <c r="C357" s="19" t="s">
        <v>661</v>
      </c>
      <c r="D357" s="9">
        <f>D358</f>
        <v>862.9</v>
      </c>
      <c r="E357" s="9">
        <f t="shared" ref="E357:F357" si="178">E358</f>
        <v>0</v>
      </c>
      <c r="F357" s="9">
        <f t="shared" si="178"/>
        <v>0</v>
      </c>
      <c r="G357" s="79"/>
    </row>
    <row r="358" spans="1:7" ht="25.5" outlineLevel="4" x14ac:dyDescent="0.25">
      <c r="A358" s="18" t="s">
        <v>594</v>
      </c>
      <c r="B358" s="18" t="s">
        <v>111</v>
      </c>
      <c r="C358" s="19" t="s">
        <v>424</v>
      </c>
      <c r="D358" s="9">
        <f>'№ 5-8 ведомственная'!F341</f>
        <v>862.9</v>
      </c>
      <c r="E358" s="9">
        <f>'№ 5-8 ведомственная'!G341</f>
        <v>0</v>
      </c>
      <c r="F358" s="9">
        <f>'№ 5-8 ведомственная'!H341</f>
        <v>0</v>
      </c>
      <c r="G358" s="79"/>
    </row>
    <row r="359" spans="1:7" s="30" customFormat="1" ht="38.25" x14ac:dyDescent="0.25">
      <c r="A359" s="18" t="s">
        <v>13</v>
      </c>
      <c r="B359" s="18"/>
      <c r="C359" s="19" t="s">
        <v>288</v>
      </c>
      <c r="D359" s="9">
        <f>D360+D381+D394+D405</f>
        <v>46449.3</v>
      </c>
      <c r="E359" s="9">
        <f>E360+E381+E394+E405</f>
        <v>43626.9</v>
      </c>
      <c r="F359" s="9">
        <f>F360+F381+F394+F405</f>
        <v>43471.100000000006</v>
      </c>
      <c r="G359" s="88"/>
    </row>
    <row r="360" spans="1:7" ht="51" outlineLevel="1" x14ac:dyDescent="0.25">
      <c r="A360" s="18" t="s">
        <v>18</v>
      </c>
      <c r="B360" s="18"/>
      <c r="C360" s="19" t="s">
        <v>340</v>
      </c>
      <c r="D360" s="9">
        <f>D361</f>
        <v>2581.5</v>
      </c>
      <c r="E360" s="9">
        <f t="shared" ref="E360:F360" si="179">E361</f>
        <v>2194.9</v>
      </c>
      <c r="F360" s="9">
        <f t="shared" si="179"/>
        <v>2039.1000000000001</v>
      </c>
      <c r="G360" s="79"/>
    </row>
    <row r="361" spans="1:7" ht="51" outlineLevel="2" x14ac:dyDescent="0.25">
      <c r="A361" s="18" t="s">
        <v>19</v>
      </c>
      <c r="B361" s="18"/>
      <c r="C361" s="19" t="s">
        <v>341</v>
      </c>
      <c r="D361" s="9">
        <f>D362+D365+D368+D370+D374+D378+D376+D372</f>
        <v>2581.5</v>
      </c>
      <c r="E361" s="9">
        <f t="shared" ref="E361:F361" si="180">E362+E365+E368+E370+E374+E378+E376+E372</f>
        <v>2194.9</v>
      </c>
      <c r="F361" s="9">
        <f t="shared" si="180"/>
        <v>2039.1000000000001</v>
      </c>
      <c r="G361" s="79"/>
    </row>
    <row r="362" spans="1:7" ht="38.25" outlineLevel="3" x14ac:dyDescent="0.25">
      <c r="A362" s="18" t="s">
        <v>20</v>
      </c>
      <c r="B362" s="18"/>
      <c r="C362" s="19" t="s">
        <v>342</v>
      </c>
      <c r="D362" s="9">
        <f>D363+D364</f>
        <v>338.20000000000005</v>
      </c>
      <c r="E362" s="9">
        <f t="shared" ref="E362:F362" si="181">E363+E364</f>
        <v>341.40000000000003</v>
      </c>
      <c r="F362" s="9">
        <f t="shared" si="181"/>
        <v>344.70000000000005</v>
      </c>
      <c r="G362" s="79"/>
    </row>
    <row r="363" spans="1:7" ht="51" outlineLevel="4" x14ac:dyDescent="0.25">
      <c r="A363" s="18" t="s">
        <v>20</v>
      </c>
      <c r="B363" s="18" t="s">
        <v>6</v>
      </c>
      <c r="C363" s="19" t="s">
        <v>331</v>
      </c>
      <c r="D363" s="9">
        <f>'№ 5-8 ведомственная'!F40</f>
        <v>284.60000000000002</v>
      </c>
      <c r="E363" s="9">
        <f>'№ 5-8 ведомственная'!G40</f>
        <v>284.60000000000002</v>
      </c>
      <c r="F363" s="9">
        <f>'№ 5-8 ведомственная'!H40</f>
        <v>284.60000000000002</v>
      </c>
      <c r="G363" s="79"/>
    </row>
    <row r="364" spans="1:7" ht="25.5" outlineLevel="4" x14ac:dyDescent="0.25">
      <c r="A364" s="18" t="s">
        <v>20</v>
      </c>
      <c r="B364" s="18" t="s">
        <v>7</v>
      </c>
      <c r="C364" s="19" t="s">
        <v>332</v>
      </c>
      <c r="D364" s="9">
        <f>'№ 5-8 ведомственная'!F41</f>
        <v>53.6</v>
      </c>
      <c r="E364" s="9">
        <f>'№ 5-8 ведомственная'!G41</f>
        <v>56.8</v>
      </c>
      <c r="F364" s="9">
        <f>'№ 5-8 ведомственная'!H41</f>
        <v>60.1</v>
      </c>
      <c r="G364" s="79"/>
    </row>
    <row r="365" spans="1:7" ht="51" outlineLevel="3" x14ac:dyDescent="0.25">
      <c r="A365" s="18" t="s">
        <v>37</v>
      </c>
      <c r="B365" s="18"/>
      <c r="C365" s="19" t="s">
        <v>356</v>
      </c>
      <c r="D365" s="9">
        <f>D366+D367</f>
        <v>199.8</v>
      </c>
      <c r="E365" s="9">
        <f t="shared" ref="E365:F365" si="182">E366+E367</f>
        <v>201.7</v>
      </c>
      <c r="F365" s="9">
        <f t="shared" si="182"/>
        <v>203.60000000000002</v>
      </c>
      <c r="G365" s="79"/>
    </row>
    <row r="366" spans="1:7" ht="51" outlineLevel="4" x14ac:dyDescent="0.25">
      <c r="A366" s="18" t="s">
        <v>37</v>
      </c>
      <c r="B366" s="18" t="s">
        <v>6</v>
      </c>
      <c r="C366" s="19" t="s">
        <v>331</v>
      </c>
      <c r="D366" s="9">
        <f>'№ 5-8 ведомственная'!F80</f>
        <v>167.9</v>
      </c>
      <c r="E366" s="9">
        <f>'№ 5-8 ведомственная'!G80</f>
        <v>167.9</v>
      </c>
      <c r="F366" s="9">
        <f>'№ 5-8 ведомственная'!H80</f>
        <v>167.9</v>
      </c>
      <c r="G366" s="79"/>
    </row>
    <row r="367" spans="1:7" ht="25.5" outlineLevel="4" x14ac:dyDescent="0.25">
      <c r="A367" s="18" t="s">
        <v>37</v>
      </c>
      <c r="B367" s="18" t="s">
        <v>7</v>
      </c>
      <c r="C367" s="19" t="s">
        <v>332</v>
      </c>
      <c r="D367" s="9">
        <f>'№ 5-8 ведомственная'!F81</f>
        <v>31.9</v>
      </c>
      <c r="E367" s="9">
        <f>'№ 5-8 ведомственная'!G81</f>
        <v>33.799999999999997</v>
      </c>
      <c r="F367" s="9">
        <f>'№ 5-8 ведомственная'!H81</f>
        <v>35.700000000000003</v>
      </c>
      <c r="G367" s="79"/>
    </row>
    <row r="368" spans="1:7" outlineLevel="3" x14ac:dyDescent="0.25">
      <c r="A368" s="18" t="s">
        <v>38</v>
      </c>
      <c r="B368" s="18"/>
      <c r="C368" s="19" t="s">
        <v>357</v>
      </c>
      <c r="D368" s="9">
        <f>D369</f>
        <v>220</v>
      </c>
      <c r="E368" s="9">
        <f t="shared" ref="E368:F368" si="183">E369</f>
        <v>220</v>
      </c>
      <c r="F368" s="9">
        <f t="shared" si="183"/>
        <v>220</v>
      </c>
      <c r="G368" s="79"/>
    </row>
    <row r="369" spans="1:7" ht="25.5" outlineLevel="4" x14ac:dyDescent="0.25">
      <c r="A369" s="18" t="s">
        <v>38</v>
      </c>
      <c r="B369" s="18" t="s">
        <v>39</v>
      </c>
      <c r="C369" s="19" t="s">
        <v>358</v>
      </c>
      <c r="D369" s="9">
        <f>'№ 5-8 ведомственная'!F83</f>
        <v>220</v>
      </c>
      <c r="E369" s="9">
        <f>'№ 5-8 ведомственная'!G83</f>
        <v>220</v>
      </c>
      <c r="F369" s="9">
        <f>'№ 5-8 ведомственная'!H83</f>
        <v>220</v>
      </c>
      <c r="G369" s="79"/>
    </row>
    <row r="370" spans="1:7" ht="25.5" outlineLevel="3" x14ac:dyDescent="0.25">
      <c r="A370" s="18" t="s">
        <v>40</v>
      </c>
      <c r="B370" s="18"/>
      <c r="C370" s="19" t="s">
        <v>359</v>
      </c>
      <c r="D370" s="9">
        <f>D371</f>
        <v>470.1</v>
      </c>
      <c r="E370" s="9">
        <f t="shared" ref="E370:F370" si="184">E371</f>
        <v>460.1</v>
      </c>
      <c r="F370" s="9">
        <f t="shared" si="184"/>
        <v>460.1</v>
      </c>
      <c r="G370" s="79"/>
    </row>
    <row r="371" spans="1:7" ht="25.5" outlineLevel="4" x14ac:dyDescent="0.25">
      <c r="A371" s="18" t="s">
        <v>40</v>
      </c>
      <c r="B371" s="18" t="s">
        <v>7</v>
      </c>
      <c r="C371" s="19" t="s">
        <v>332</v>
      </c>
      <c r="D371" s="9">
        <f>'№ 5-8 ведомственная'!F85</f>
        <v>470.1</v>
      </c>
      <c r="E371" s="9">
        <f>'№ 5-8 ведомственная'!G85</f>
        <v>460.1</v>
      </c>
      <c r="F371" s="9">
        <f>'№ 5-8 ведомственная'!H85</f>
        <v>460.1</v>
      </c>
      <c r="G371" s="79"/>
    </row>
    <row r="372" spans="1:7" outlineLevel="4" x14ac:dyDescent="0.25">
      <c r="A372" s="18" t="s">
        <v>773</v>
      </c>
      <c r="B372" s="17"/>
      <c r="C372" s="19" t="s">
        <v>774</v>
      </c>
      <c r="D372" s="9">
        <f>D373</f>
        <v>130</v>
      </c>
      <c r="E372" s="9">
        <f t="shared" ref="E372:F372" si="185">E373</f>
        <v>0</v>
      </c>
      <c r="F372" s="9">
        <f t="shared" si="185"/>
        <v>0</v>
      </c>
      <c r="G372" s="79"/>
    </row>
    <row r="373" spans="1:7" outlineLevel="4" x14ac:dyDescent="0.25">
      <c r="A373" s="18" t="s">
        <v>773</v>
      </c>
      <c r="B373" s="17">
        <v>800</v>
      </c>
      <c r="C373" s="19" t="s">
        <v>333</v>
      </c>
      <c r="D373" s="9">
        <f>'№ 5-8 ведомственная'!F60</f>
        <v>130</v>
      </c>
      <c r="E373" s="9">
        <f>'№ 5-8 ведомственная'!G60</f>
        <v>0</v>
      </c>
      <c r="F373" s="9">
        <f>'№ 5-8 ведомственная'!H60</f>
        <v>0</v>
      </c>
      <c r="G373" s="79"/>
    </row>
    <row r="374" spans="1:7" ht="38.25" outlineLevel="3" x14ac:dyDescent="0.25">
      <c r="A374" s="18" t="s">
        <v>24</v>
      </c>
      <c r="B374" s="18"/>
      <c r="C374" s="19" t="s">
        <v>662</v>
      </c>
      <c r="D374" s="9">
        <f>D375</f>
        <v>23.2</v>
      </c>
      <c r="E374" s="9">
        <f t="shared" ref="E374:F374" si="186">E375</f>
        <v>140.19999999999999</v>
      </c>
      <c r="F374" s="9">
        <f t="shared" si="186"/>
        <v>11.2</v>
      </c>
      <c r="G374" s="79"/>
    </row>
    <row r="375" spans="1:7" ht="25.5" outlineLevel="4" x14ac:dyDescent="0.25">
      <c r="A375" s="18" t="s">
        <v>24</v>
      </c>
      <c r="B375" s="18" t="s">
        <v>7</v>
      </c>
      <c r="C375" s="19" t="s">
        <v>332</v>
      </c>
      <c r="D375" s="9">
        <f>'№ 5-8 ведомственная'!F54</f>
        <v>23.2</v>
      </c>
      <c r="E375" s="9">
        <f>'№ 5-8 ведомственная'!G54</f>
        <v>140.19999999999999</v>
      </c>
      <c r="F375" s="9">
        <f>'№ 5-8 ведомственная'!H54</f>
        <v>11.2</v>
      </c>
      <c r="G375" s="79"/>
    </row>
    <row r="376" spans="1:7" ht="38.25" outlineLevel="4" x14ac:dyDescent="0.25">
      <c r="A376" s="18" t="s">
        <v>682</v>
      </c>
      <c r="B376" s="17"/>
      <c r="C376" s="19" t="s">
        <v>683</v>
      </c>
      <c r="D376" s="9">
        <f>D377</f>
        <v>364.2</v>
      </c>
      <c r="E376" s="9">
        <f t="shared" ref="E376:F376" si="187">E377</f>
        <v>0</v>
      </c>
      <c r="F376" s="9">
        <f t="shared" si="187"/>
        <v>0</v>
      </c>
      <c r="G376" s="79"/>
    </row>
    <row r="377" spans="1:7" ht="25.5" outlineLevel="4" x14ac:dyDescent="0.25">
      <c r="A377" s="18" t="s">
        <v>682</v>
      </c>
      <c r="B377" s="17">
        <v>200</v>
      </c>
      <c r="C377" s="19" t="s">
        <v>332</v>
      </c>
      <c r="D377" s="9">
        <f>'№ 5-8 ведомственная'!F87</f>
        <v>364.2</v>
      </c>
      <c r="E377" s="9">
        <f>'№ 5-8 ведомственная'!G87</f>
        <v>0</v>
      </c>
      <c r="F377" s="9">
        <f>'№ 5-8 ведомственная'!H87</f>
        <v>0</v>
      </c>
      <c r="G377" s="79"/>
    </row>
    <row r="378" spans="1:7" ht="25.5" outlineLevel="3" x14ac:dyDescent="0.25">
      <c r="A378" s="18" t="s">
        <v>630</v>
      </c>
      <c r="B378" s="18"/>
      <c r="C378" s="19" t="s">
        <v>378</v>
      </c>
      <c r="D378" s="9">
        <f>D379+D380</f>
        <v>836</v>
      </c>
      <c r="E378" s="9">
        <f t="shared" ref="E378:F378" si="188">E379+E380</f>
        <v>831.5</v>
      </c>
      <c r="F378" s="9">
        <f t="shared" si="188"/>
        <v>799.5</v>
      </c>
      <c r="G378" s="79"/>
    </row>
    <row r="379" spans="1:7" ht="51" outlineLevel="4" x14ac:dyDescent="0.25">
      <c r="A379" s="18" t="s">
        <v>630</v>
      </c>
      <c r="B379" s="18" t="s">
        <v>6</v>
      </c>
      <c r="C379" s="19" t="s">
        <v>331</v>
      </c>
      <c r="D379" s="9">
        <f>'№ 5-8 ведомственная'!F109</f>
        <v>820.7</v>
      </c>
      <c r="E379" s="9">
        <f>'№ 5-8 ведомственная'!G109</f>
        <v>831.5</v>
      </c>
      <c r="F379" s="9">
        <f>'№ 5-8 ведомственная'!H109</f>
        <v>799.5</v>
      </c>
      <c r="G379" s="79"/>
    </row>
    <row r="380" spans="1:7" ht="25.5" outlineLevel="4" x14ac:dyDescent="0.25">
      <c r="A380" s="18" t="s">
        <v>630</v>
      </c>
      <c r="B380" s="17">
        <v>200</v>
      </c>
      <c r="C380" s="60" t="s">
        <v>332</v>
      </c>
      <c r="D380" s="9">
        <f>'№ 5-8 ведомственная'!F110</f>
        <v>15.3</v>
      </c>
      <c r="E380" s="9">
        <f>'№ 5-8 ведомственная'!G110</f>
        <v>0</v>
      </c>
      <c r="F380" s="9">
        <f>'№ 5-8 ведомственная'!H110</f>
        <v>0</v>
      </c>
      <c r="G380" s="79"/>
    </row>
    <row r="381" spans="1:7" ht="25.5" outlineLevel="1" x14ac:dyDescent="0.25">
      <c r="A381" s="18" t="s">
        <v>41</v>
      </c>
      <c r="B381" s="18"/>
      <c r="C381" s="19" t="s">
        <v>360</v>
      </c>
      <c r="D381" s="9">
        <f>D382+D387</f>
        <v>2293</v>
      </c>
      <c r="E381" s="9">
        <f t="shared" ref="E381:F381" si="189">E382+E387</f>
        <v>2393</v>
      </c>
      <c r="F381" s="9">
        <f t="shared" si="189"/>
        <v>2393</v>
      </c>
      <c r="G381" s="79"/>
    </row>
    <row r="382" spans="1:7" ht="25.5" outlineLevel="2" x14ac:dyDescent="0.25">
      <c r="A382" s="18" t="s">
        <v>42</v>
      </c>
      <c r="B382" s="18"/>
      <c r="C382" s="19" t="s">
        <v>361</v>
      </c>
      <c r="D382" s="9">
        <f>D383+D385</f>
        <v>400</v>
      </c>
      <c r="E382" s="9">
        <f t="shared" ref="E382:F382" si="190">E383+E385</f>
        <v>400</v>
      </c>
      <c r="F382" s="9">
        <f t="shared" si="190"/>
        <v>400</v>
      </c>
      <c r="G382" s="79"/>
    </row>
    <row r="383" spans="1:7" ht="25.5" outlineLevel="3" x14ac:dyDescent="0.25">
      <c r="A383" s="18" t="s">
        <v>43</v>
      </c>
      <c r="B383" s="18"/>
      <c r="C383" s="19" t="s">
        <v>362</v>
      </c>
      <c r="D383" s="9">
        <f>D384</f>
        <v>181</v>
      </c>
      <c r="E383" s="9">
        <f t="shared" ref="E383:F383" si="191">E384</f>
        <v>200</v>
      </c>
      <c r="F383" s="9">
        <f t="shared" si="191"/>
        <v>200</v>
      </c>
      <c r="G383" s="79"/>
    </row>
    <row r="384" spans="1:7" ht="25.5" outlineLevel="4" x14ac:dyDescent="0.25">
      <c r="A384" s="18" t="s">
        <v>43</v>
      </c>
      <c r="B384" s="18" t="s">
        <v>7</v>
      </c>
      <c r="C384" s="19" t="s">
        <v>332</v>
      </c>
      <c r="D384" s="9">
        <f>'№ 5-8 ведомственная'!F91</f>
        <v>181</v>
      </c>
      <c r="E384" s="9">
        <f>'№ 5-8 ведомственная'!G91</f>
        <v>200</v>
      </c>
      <c r="F384" s="9">
        <f>'№ 5-8 ведомственная'!H91</f>
        <v>200</v>
      </c>
      <c r="G384" s="79"/>
    </row>
    <row r="385" spans="1:7" ht="38.25" outlineLevel="3" x14ac:dyDescent="0.25">
      <c r="A385" s="18" t="s">
        <v>44</v>
      </c>
      <c r="B385" s="18"/>
      <c r="C385" s="19" t="s">
        <v>363</v>
      </c>
      <c r="D385" s="9">
        <f>D386</f>
        <v>219</v>
      </c>
      <c r="E385" s="9">
        <f t="shared" ref="E385:F385" si="192">E386</f>
        <v>200</v>
      </c>
      <c r="F385" s="9">
        <f t="shared" si="192"/>
        <v>200</v>
      </c>
      <c r="G385" s="79"/>
    </row>
    <row r="386" spans="1:7" ht="25.5" outlineLevel="4" x14ac:dyDescent="0.25">
      <c r="A386" s="18" t="s">
        <v>44</v>
      </c>
      <c r="B386" s="18" t="s">
        <v>7</v>
      </c>
      <c r="C386" s="19" t="s">
        <v>332</v>
      </c>
      <c r="D386" s="9">
        <f>'№ 5-8 ведомственная'!F93</f>
        <v>219</v>
      </c>
      <c r="E386" s="9">
        <f>'№ 5-8 ведомственная'!G93</f>
        <v>200</v>
      </c>
      <c r="F386" s="9">
        <f>'№ 5-8 ведомственная'!H93</f>
        <v>200</v>
      </c>
      <c r="G386" s="79"/>
    </row>
    <row r="387" spans="1:7" ht="38.25" outlineLevel="2" x14ac:dyDescent="0.25">
      <c r="A387" s="18" t="s">
        <v>144</v>
      </c>
      <c r="B387" s="18"/>
      <c r="C387" s="19" t="s">
        <v>452</v>
      </c>
      <c r="D387" s="9">
        <f>D388+D390+D392</f>
        <v>1893</v>
      </c>
      <c r="E387" s="9">
        <f t="shared" ref="E387:F387" si="193">E388+E390+E392</f>
        <v>1993</v>
      </c>
      <c r="F387" s="9">
        <f t="shared" si="193"/>
        <v>1993</v>
      </c>
      <c r="G387" s="79"/>
    </row>
    <row r="388" spans="1:7" ht="25.5" outlineLevel="3" x14ac:dyDescent="0.25">
      <c r="A388" s="18" t="s">
        <v>151</v>
      </c>
      <c r="B388" s="18"/>
      <c r="C388" s="19" t="s">
        <v>457</v>
      </c>
      <c r="D388" s="9">
        <f>D389</f>
        <v>205</v>
      </c>
      <c r="E388" s="9">
        <f t="shared" ref="E388:F388" si="194">E389</f>
        <v>205</v>
      </c>
      <c r="F388" s="9">
        <f t="shared" si="194"/>
        <v>205</v>
      </c>
      <c r="G388" s="79"/>
    </row>
    <row r="389" spans="1:7" outlineLevel="4" x14ac:dyDescent="0.25">
      <c r="A389" s="18" t="s">
        <v>151</v>
      </c>
      <c r="B389" s="18" t="s">
        <v>21</v>
      </c>
      <c r="C389" s="19" t="s">
        <v>343</v>
      </c>
      <c r="D389" s="9">
        <f>'№ 5-8 ведомственная'!F321</f>
        <v>205</v>
      </c>
      <c r="E389" s="9">
        <f>'№ 5-8 ведомственная'!G321</f>
        <v>205</v>
      </c>
      <c r="F389" s="9">
        <f>'№ 5-8 ведомственная'!H321</f>
        <v>205</v>
      </c>
      <c r="G389" s="79"/>
    </row>
    <row r="390" spans="1:7" ht="25.5" outlineLevel="3" x14ac:dyDescent="0.25">
      <c r="A390" s="18" t="s">
        <v>152</v>
      </c>
      <c r="B390" s="18"/>
      <c r="C390" s="19" t="s">
        <v>564</v>
      </c>
      <c r="D390" s="9">
        <f>D391</f>
        <v>488</v>
      </c>
      <c r="E390" s="9">
        <f t="shared" ref="E390:F390" si="195">E391</f>
        <v>488</v>
      </c>
      <c r="F390" s="9">
        <f t="shared" si="195"/>
        <v>488</v>
      </c>
      <c r="G390" s="79"/>
    </row>
    <row r="391" spans="1:7" outlineLevel="4" x14ac:dyDescent="0.25">
      <c r="A391" s="18" t="s">
        <v>152</v>
      </c>
      <c r="B391" s="18" t="s">
        <v>21</v>
      </c>
      <c r="C391" s="19" t="s">
        <v>343</v>
      </c>
      <c r="D391" s="9">
        <f>'№ 5-8 ведомственная'!F323</f>
        <v>488</v>
      </c>
      <c r="E391" s="9">
        <f>'№ 5-8 ведомственная'!G323</f>
        <v>488</v>
      </c>
      <c r="F391" s="9">
        <f>'№ 5-8 ведомственная'!H323</f>
        <v>488</v>
      </c>
      <c r="G391" s="79"/>
    </row>
    <row r="392" spans="1:7" ht="25.5" outlineLevel="3" x14ac:dyDescent="0.25">
      <c r="A392" s="18" t="s">
        <v>145</v>
      </c>
      <c r="B392" s="18"/>
      <c r="C392" s="19" t="s">
        <v>453</v>
      </c>
      <c r="D392" s="9">
        <f>D393</f>
        <v>1200</v>
      </c>
      <c r="E392" s="9">
        <f t="shared" ref="E392:F392" si="196">E393</f>
        <v>1300</v>
      </c>
      <c r="F392" s="9">
        <f t="shared" si="196"/>
        <v>1300</v>
      </c>
      <c r="G392" s="79"/>
    </row>
    <row r="393" spans="1:7" outlineLevel="4" x14ac:dyDescent="0.25">
      <c r="A393" s="18" t="s">
        <v>145</v>
      </c>
      <c r="B393" s="18" t="s">
        <v>21</v>
      </c>
      <c r="C393" s="19" t="s">
        <v>343</v>
      </c>
      <c r="D393" s="9">
        <f>'№ 5-8 ведомственная'!F310</f>
        <v>1200</v>
      </c>
      <c r="E393" s="9">
        <f>'№ 5-8 ведомственная'!G310</f>
        <v>1300</v>
      </c>
      <c r="F393" s="9">
        <f>'№ 5-8 ведомственная'!H310</f>
        <v>1300</v>
      </c>
      <c r="G393" s="79"/>
    </row>
    <row r="394" spans="1:7" ht="25.5" outlineLevel="1" x14ac:dyDescent="0.25">
      <c r="A394" s="18" t="s">
        <v>167</v>
      </c>
      <c r="B394" s="18"/>
      <c r="C394" s="19" t="s">
        <v>467</v>
      </c>
      <c r="D394" s="9">
        <f>D395+D400</f>
        <v>2301.6</v>
      </c>
      <c r="E394" s="9">
        <f t="shared" ref="E394:F394" si="197">E395+E400</f>
        <v>2191.6</v>
      </c>
      <c r="F394" s="9">
        <f t="shared" si="197"/>
        <v>2191.6</v>
      </c>
      <c r="G394" s="79"/>
    </row>
    <row r="395" spans="1:7" outlineLevel="2" x14ac:dyDescent="0.25">
      <c r="A395" s="18" t="s">
        <v>168</v>
      </c>
      <c r="B395" s="18"/>
      <c r="C395" s="19" t="s">
        <v>565</v>
      </c>
      <c r="D395" s="9">
        <f>D398+D396</f>
        <v>2191.6</v>
      </c>
      <c r="E395" s="9">
        <f t="shared" ref="E395:F395" si="198">E398+E396</f>
        <v>2191.6</v>
      </c>
      <c r="F395" s="9">
        <f t="shared" si="198"/>
        <v>2191.6</v>
      </c>
      <c r="G395" s="79"/>
    </row>
    <row r="396" spans="1:7" ht="25.5" outlineLevel="2" x14ac:dyDescent="0.25">
      <c r="A396" s="18" t="s">
        <v>606</v>
      </c>
      <c r="B396" s="17"/>
      <c r="C396" s="19" t="s">
        <v>607</v>
      </c>
      <c r="D396" s="9">
        <f>D397</f>
        <v>956</v>
      </c>
      <c r="E396" s="9">
        <f t="shared" ref="E396:F396" si="199">E397</f>
        <v>956</v>
      </c>
      <c r="F396" s="9">
        <f t="shared" si="199"/>
        <v>956</v>
      </c>
      <c r="G396" s="79"/>
    </row>
    <row r="397" spans="1:7" ht="25.5" outlineLevel="2" x14ac:dyDescent="0.25">
      <c r="A397" s="18" t="s">
        <v>606</v>
      </c>
      <c r="B397" s="17" t="s">
        <v>39</v>
      </c>
      <c r="C397" s="19" t="s">
        <v>358</v>
      </c>
      <c r="D397" s="9">
        <f>'№ 5-8 ведомственная'!F353</f>
        <v>956</v>
      </c>
      <c r="E397" s="9">
        <f>'№ 5-8 ведомственная'!G353</f>
        <v>956</v>
      </c>
      <c r="F397" s="9">
        <f>'№ 5-8 ведомственная'!H353</f>
        <v>956</v>
      </c>
      <c r="G397" s="79"/>
    </row>
    <row r="398" spans="1:7" outlineLevel="3" x14ac:dyDescent="0.25">
      <c r="A398" s="18" t="s">
        <v>169</v>
      </c>
      <c r="B398" s="18"/>
      <c r="C398" s="19" t="s">
        <v>468</v>
      </c>
      <c r="D398" s="9">
        <f>D399</f>
        <v>1235.5999999999999</v>
      </c>
      <c r="E398" s="9">
        <f t="shared" ref="E398:F398" si="200">E399</f>
        <v>1235.5999999999999</v>
      </c>
      <c r="F398" s="9">
        <f t="shared" si="200"/>
        <v>1235.5999999999999</v>
      </c>
      <c r="G398" s="79"/>
    </row>
    <row r="399" spans="1:7" ht="25.5" outlineLevel="4" x14ac:dyDescent="0.25">
      <c r="A399" s="18" t="s">
        <v>169</v>
      </c>
      <c r="B399" s="18" t="s">
        <v>39</v>
      </c>
      <c r="C399" s="19" t="s">
        <v>358</v>
      </c>
      <c r="D399" s="9">
        <f>'№ 5-8 ведомственная'!F355</f>
        <v>1235.5999999999999</v>
      </c>
      <c r="E399" s="9">
        <f>'№ 5-8 ведомственная'!G355</f>
        <v>1235.5999999999999</v>
      </c>
      <c r="F399" s="9">
        <f>'№ 5-8 ведомственная'!H355</f>
        <v>1235.5999999999999</v>
      </c>
      <c r="G399" s="79"/>
    </row>
    <row r="400" spans="1:7" ht="25.5" outlineLevel="4" x14ac:dyDescent="0.25">
      <c r="A400" s="82" t="s">
        <v>730</v>
      </c>
      <c r="B400" s="76"/>
      <c r="C400" s="81" t="s">
        <v>731</v>
      </c>
      <c r="D400" s="9">
        <f>D401+D403</f>
        <v>110</v>
      </c>
      <c r="E400" s="9">
        <f t="shared" ref="E400:F400" si="201">E403</f>
        <v>0</v>
      </c>
      <c r="F400" s="9">
        <f t="shared" si="201"/>
        <v>0</v>
      </c>
      <c r="G400" s="79"/>
    </row>
    <row r="401" spans="1:7" ht="25.5" outlineLevel="4" x14ac:dyDescent="0.25">
      <c r="A401" s="82" t="s">
        <v>798</v>
      </c>
      <c r="B401" s="76"/>
      <c r="C401" s="81" t="s">
        <v>799</v>
      </c>
      <c r="D401" s="9">
        <f>D402</f>
        <v>85</v>
      </c>
      <c r="E401" s="9">
        <v>0</v>
      </c>
      <c r="F401" s="9">
        <v>0</v>
      </c>
      <c r="G401" s="79"/>
    </row>
    <row r="402" spans="1:7" ht="25.5" outlineLevel="4" x14ac:dyDescent="0.25">
      <c r="A402" s="82" t="s">
        <v>798</v>
      </c>
      <c r="B402" s="76" t="s">
        <v>39</v>
      </c>
      <c r="C402" s="81" t="s">
        <v>358</v>
      </c>
      <c r="D402" s="9">
        <f>'№ 5-8 ведомственная'!F358</f>
        <v>85</v>
      </c>
      <c r="E402" s="9">
        <v>0</v>
      </c>
      <c r="F402" s="9">
        <v>0</v>
      </c>
      <c r="G402" s="79"/>
    </row>
    <row r="403" spans="1:7" ht="25.5" outlineLevel="4" x14ac:dyDescent="0.25">
      <c r="A403" s="76" t="s">
        <v>732</v>
      </c>
      <c r="B403" s="76" t="s">
        <v>724</v>
      </c>
      <c r="C403" s="81" t="s">
        <v>733</v>
      </c>
      <c r="D403" s="9">
        <f>D404</f>
        <v>25</v>
      </c>
      <c r="E403" s="9">
        <f t="shared" ref="E403:F403" si="202">E404</f>
        <v>0</v>
      </c>
      <c r="F403" s="9">
        <f t="shared" si="202"/>
        <v>0</v>
      </c>
      <c r="G403" s="79"/>
    </row>
    <row r="404" spans="1:7" ht="25.5" outlineLevel="4" x14ac:dyDescent="0.25">
      <c r="A404" s="76" t="s">
        <v>732</v>
      </c>
      <c r="B404" s="76" t="s">
        <v>39</v>
      </c>
      <c r="C404" s="81" t="s">
        <v>358</v>
      </c>
      <c r="D404" s="9">
        <f>'№ 5-8 ведомственная'!F360</f>
        <v>25</v>
      </c>
      <c r="E404" s="9">
        <f>'№ 5-8 ведомственная'!G360</f>
        <v>0</v>
      </c>
      <c r="F404" s="9">
        <f>'№ 5-8 ведомственная'!H360</f>
        <v>0</v>
      </c>
      <c r="G404" s="79"/>
    </row>
    <row r="405" spans="1:7" ht="25.5" outlineLevel="1" x14ac:dyDescent="0.25">
      <c r="A405" s="18" t="s">
        <v>14</v>
      </c>
      <c r="B405" s="18"/>
      <c r="C405" s="19" t="s">
        <v>337</v>
      </c>
      <c r="D405" s="9">
        <f>D406</f>
        <v>39273.200000000004</v>
      </c>
      <c r="E405" s="9">
        <f t="shared" ref="E405:F405" si="203">E406</f>
        <v>36847.4</v>
      </c>
      <c r="F405" s="9">
        <f t="shared" si="203"/>
        <v>36847.4</v>
      </c>
      <c r="G405" s="79"/>
    </row>
    <row r="406" spans="1:7" outlineLevel="2" x14ac:dyDescent="0.25">
      <c r="A406" s="18" t="s">
        <v>15</v>
      </c>
      <c r="B406" s="18"/>
      <c r="C406" s="19" t="s">
        <v>338</v>
      </c>
      <c r="D406" s="9">
        <f>D407+D409</f>
        <v>39273.200000000004</v>
      </c>
      <c r="E406" s="9">
        <f t="shared" ref="E406:F406" si="204">E407+E409</f>
        <v>36847.4</v>
      </c>
      <c r="F406" s="9">
        <f t="shared" si="204"/>
        <v>36847.4</v>
      </c>
      <c r="G406" s="79"/>
    </row>
    <row r="407" spans="1:7" outlineLevel="3" x14ac:dyDescent="0.25">
      <c r="A407" s="18" t="s">
        <v>16</v>
      </c>
      <c r="B407" s="18"/>
      <c r="C407" s="19" t="s">
        <v>339</v>
      </c>
      <c r="D407" s="9">
        <f>D408</f>
        <v>2856.3</v>
      </c>
      <c r="E407" s="9">
        <f t="shared" ref="E407:F407" si="205">E408</f>
        <v>1701.5</v>
      </c>
      <c r="F407" s="9">
        <f t="shared" si="205"/>
        <v>1701.5</v>
      </c>
      <c r="G407" s="79"/>
    </row>
    <row r="408" spans="1:7" ht="51" outlineLevel="4" x14ac:dyDescent="0.25">
      <c r="A408" s="18" t="s">
        <v>16</v>
      </c>
      <c r="B408" s="18" t="s">
        <v>6</v>
      </c>
      <c r="C408" s="19" t="s">
        <v>331</v>
      </c>
      <c r="D408" s="9">
        <f>'№ 5-8 ведомственная'!F34</f>
        <v>2856.3</v>
      </c>
      <c r="E408" s="9">
        <f>'№ 5-8 ведомственная'!G34</f>
        <v>1701.5</v>
      </c>
      <c r="F408" s="9">
        <f>'№ 5-8 ведомственная'!H34</f>
        <v>1701.5</v>
      </c>
      <c r="G408" s="79"/>
    </row>
    <row r="409" spans="1:7" ht="51" outlineLevel="3" x14ac:dyDescent="0.25">
      <c r="A409" s="18" t="s">
        <v>22</v>
      </c>
      <c r="B409" s="18"/>
      <c r="C409" s="19" t="s">
        <v>344</v>
      </c>
      <c r="D409" s="9">
        <f>D410+D411+D413+D412</f>
        <v>36416.9</v>
      </c>
      <c r="E409" s="9">
        <f t="shared" ref="E409:F409" si="206">E410+E411+E413+E412</f>
        <v>35145.9</v>
      </c>
      <c r="F409" s="9">
        <f t="shared" si="206"/>
        <v>35145.9</v>
      </c>
      <c r="G409" s="79"/>
    </row>
    <row r="410" spans="1:7" ht="51" outlineLevel="4" x14ac:dyDescent="0.25">
      <c r="A410" s="18" t="s">
        <v>22</v>
      </c>
      <c r="B410" s="18" t="s">
        <v>6</v>
      </c>
      <c r="C410" s="19" t="s">
        <v>331</v>
      </c>
      <c r="D410" s="9">
        <f>'№ 5-8 ведомственная'!F45</f>
        <v>27592.400000000001</v>
      </c>
      <c r="E410" s="9">
        <f>'№ 5-8 ведомственная'!G45</f>
        <v>27032</v>
      </c>
      <c r="F410" s="9">
        <f>'№ 5-8 ведомственная'!H45</f>
        <v>27032</v>
      </c>
      <c r="G410" s="79"/>
    </row>
    <row r="411" spans="1:7" ht="25.5" outlineLevel="4" x14ac:dyDescent="0.25">
      <c r="A411" s="18" t="s">
        <v>22</v>
      </c>
      <c r="B411" s="18" t="s">
        <v>7</v>
      </c>
      <c r="C411" s="19" t="s">
        <v>332</v>
      </c>
      <c r="D411" s="9">
        <f>'№ 5-8 ведомственная'!F46</f>
        <v>7749.9</v>
      </c>
      <c r="E411" s="9">
        <f>'№ 5-8 ведомственная'!G46</f>
        <v>7908.9</v>
      </c>
      <c r="F411" s="9">
        <f>'№ 5-8 ведомственная'!H46</f>
        <v>7908.9</v>
      </c>
      <c r="G411" s="79"/>
    </row>
    <row r="412" spans="1:7" outlineLevel="4" x14ac:dyDescent="0.25">
      <c r="A412" s="18" t="s">
        <v>22</v>
      </c>
      <c r="B412" s="17">
        <v>300</v>
      </c>
      <c r="C412" s="19" t="s">
        <v>343</v>
      </c>
      <c r="D412" s="9">
        <f>'№ 5-8 ведомственная'!F47</f>
        <v>25.6</v>
      </c>
      <c r="E412" s="9">
        <f>'№ 5-8 ведомственная'!G47</f>
        <v>0</v>
      </c>
      <c r="F412" s="9">
        <f>'№ 5-8 ведомственная'!H47</f>
        <v>0</v>
      </c>
      <c r="G412" s="79"/>
    </row>
    <row r="413" spans="1:7" outlineLevel="4" x14ac:dyDescent="0.25">
      <c r="A413" s="18" t="s">
        <v>22</v>
      </c>
      <c r="B413" s="18" t="s">
        <v>8</v>
      </c>
      <c r="C413" s="19" t="s">
        <v>333</v>
      </c>
      <c r="D413" s="9">
        <f>'№ 5-8 ведомственная'!F48</f>
        <v>1049</v>
      </c>
      <c r="E413" s="9">
        <f>'№ 5-8 ведомственная'!G48</f>
        <v>205</v>
      </c>
      <c r="F413" s="9">
        <f>'№ 5-8 ведомственная'!H48</f>
        <v>205</v>
      </c>
      <c r="G413" s="79"/>
    </row>
    <row r="414" spans="1:7" s="30" customFormat="1" ht="38.25" x14ac:dyDescent="0.25">
      <c r="A414" s="18" t="s">
        <v>153</v>
      </c>
      <c r="B414" s="18"/>
      <c r="C414" s="19" t="s">
        <v>311</v>
      </c>
      <c r="D414" s="9">
        <f>D415+D439+D443</f>
        <v>3481.9999999999995</v>
      </c>
      <c r="E414" s="9">
        <f>E415+E439+E443</f>
        <v>1062.8000000000002</v>
      </c>
      <c r="F414" s="9">
        <f>F415+F439+F443</f>
        <v>1062.8</v>
      </c>
      <c r="G414" s="88"/>
    </row>
    <row r="415" spans="1:7" ht="25.5" outlineLevel="1" x14ac:dyDescent="0.25">
      <c r="A415" s="18" t="s">
        <v>230</v>
      </c>
      <c r="B415" s="18"/>
      <c r="C415" s="19" t="s">
        <v>515</v>
      </c>
      <c r="D415" s="9">
        <f>D416+D419+D424+D427+D430+D433+D436</f>
        <v>158</v>
      </c>
      <c r="E415" s="9">
        <f t="shared" ref="E415:F415" si="207">E416+E419+E424+E427+E430+E433+E436</f>
        <v>158</v>
      </c>
      <c r="F415" s="9">
        <f t="shared" si="207"/>
        <v>158</v>
      </c>
      <c r="G415" s="79"/>
    </row>
    <row r="416" spans="1:7" outlineLevel="2" x14ac:dyDescent="0.25">
      <c r="A416" s="18" t="s">
        <v>235</v>
      </c>
      <c r="B416" s="18"/>
      <c r="C416" s="19" t="s">
        <v>519</v>
      </c>
      <c r="D416" s="9">
        <f>D417</f>
        <v>32</v>
      </c>
      <c r="E416" s="9">
        <f t="shared" ref="E416:F417" si="208">E417</f>
        <v>32</v>
      </c>
      <c r="F416" s="9">
        <f t="shared" si="208"/>
        <v>32</v>
      </c>
      <c r="G416" s="79"/>
    </row>
    <row r="417" spans="1:7" ht="38.25" outlineLevel="3" x14ac:dyDescent="0.25">
      <c r="A417" s="18" t="s">
        <v>236</v>
      </c>
      <c r="B417" s="18"/>
      <c r="C417" s="19" t="s">
        <v>520</v>
      </c>
      <c r="D417" s="9">
        <f>D418</f>
        <v>32</v>
      </c>
      <c r="E417" s="9">
        <f t="shared" si="208"/>
        <v>32</v>
      </c>
      <c r="F417" s="9">
        <f t="shared" si="208"/>
        <v>32</v>
      </c>
      <c r="G417" s="79"/>
    </row>
    <row r="418" spans="1:7" ht="25.5" outlineLevel="4" x14ac:dyDescent="0.25">
      <c r="A418" s="18" t="s">
        <v>236</v>
      </c>
      <c r="B418" s="18" t="s">
        <v>7</v>
      </c>
      <c r="C418" s="19" t="s">
        <v>332</v>
      </c>
      <c r="D418" s="9">
        <f>'№ 5-8 ведомственная'!F551</f>
        <v>32</v>
      </c>
      <c r="E418" s="9">
        <f>'№ 5-8 ведомственная'!G551</f>
        <v>32</v>
      </c>
      <c r="F418" s="9">
        <f>'№ 5-8 ведомственная'!H551</f>
        <v>32</v>
      </c>
      <c r="G418" s="79"/>
    </row>
    <row r="419" spans="1:7" ht="25.5" outlineLevel="2" x14ac:dyDescent="0.25">
      <c r="A419" s="18" t="s">
        <v>237</v>
      </c>
      <c r="B419" s="18"/>
      <c r="C419" s="19" t="s">
        <v>521</v>
      </c>
      <c r="D419" s="9">
        <f>D420+D422</f>
        <v>26</v>
      </c>
      <c r="E419" s="9">
        <f t="shared" ref="E419:F419" si="209">E420+E422</f>
        <v>26</v>
      </c>
      <c r="F419" s="9">
        <f t="shared" si="209"/>
        <v>26</v>
      </c>
      <c r="G419" s="79"/>
    </row>
    <row r="420" spans="1:7" ht="38.25" outlineLevel="3" x14ac:dyDescent="0.25">
      <c r="A420" s="18" t="s">
        <v>238</v>
      </c>
      <c r="B420" s="18"/>
      <c r="C420" s="19" t="s">
        <v>522</v>
      </c>
      <c r="D420" s="9">
        <f>D421</f>
        <v>22</v>
      </c>
      <c r="E420" s="9">
        <f t="shared" ref="E420:F420" si="210">E421</f>
        <v>22</v>
      </c>
      <c r="F420" s="9">
        <f t="shared" si="210"/>
        <v>22</v>
      </c>
      <c r="G420" s="79"/>
    </row>
    <row r="421" spans="1:7" ht="25.5" outlineLevel="4" x14ac:dyDescent="0.25">
      <c r="A421" s="18" t="s">
        <v>238</v>
      </c>
      <c r="B421" s="18" t="s">
        <v>7</v>
      </c>
      <c r="C421" s="19" t="s">
        <v>332</v>
      </c>
      <c r="D421" s="9">
        <f>'№ 5-8 ведомственная'!F554</f>
        <v>22</v>
      </c>
      <c r="E421" s="9">
        <f>'№ 5-8 ведомственная'!G554</f>
        <v>22</v>
      </c>
      <c r="F421" s="9">
        <f>'№ 5-8 ведомственная'!H554</f>
        <v>22</v>
      </c>
      <c r="G421" s="79"/>
    </row>
    <row r="422" spans="1:7" ht="25.5" outlineLevel="3" x14ac:dyDescent="0.25">
      <c r="A422" s="18" t="s">
        <v>239</v>
      </c>
      <c r="B422" s="18"/>
      <c r="C422" s="19" t="s">
        <v>523</v>
      </c>
      <c r="D422" s="9">
        <f>D423</f>
        <v>4</v>
      </c>
      <c r="E422" s="9">
        <f t="shared" ref="E422:F422" si="211">E423</f>
        <v>4</v>
      </c>
      <c r="F422" s="9">
        <f t="shared" si="211"/>
        <v>4</v>
      </c>
      <c r="G422" s="79"/>
    </row>
    <row r="423" spans="1:7" outlineLevel="4" x14ac:dyDescent="0.25">
      <c r="A423" s="18" t="s">
        <v>239</v>
      </c>
      <c r="B423" s="18" t="s">
        <v>21</v>
      </c>
      <c r="C423" s="19" t="s">
        <v>343</v>
      </c>
      <c r="D423" s="9">
        <f>'№ 5-8 ведомственная'!F556</f>
        <v>4</v>
      </c>
      <c r="E423" s="9">
        <f>'№ 5-8 ведомственная'!G556</f>
        <v>4</v>
      </c>
      <c r="F423" s="9">
        <f>'№ 5-8 ведомственная'!H556</f>
        <v>4</v>
      </c>
      <c r="G423" s="79"/>
    </row>
    <row r="424" spans="1:7" outlineLevel="2" x14ac:dyDescent="0.25">
      <c r="A424" s="18" t="s">
        <v>240</v>
      </c>
      <c r="B424" s="18"/>
      <c r="C424" s="19" t="s">
        <v>524</v>
      </c>
      <c r="D424" s="9">
        <f>D425</f>
        <v>40</v>
      </c>
      <c r="E424" s="9">
        <f t="shared" ref="E424:F425" si="212">E425</f>
        <v>40</v>
      </c>
      <c r="F424" s="9">
        <f t="shared" si="212"/>
        <v>40</v>
      </c>
      <c r="G424" s="79"/>
    </row>
    <row r="425" spans="1:7" ht="25.5" outlineLevel="3" x14ac:dyDescent="0.25">
      <c r="A425" s="18" t="s">
        <v>241</v>
      </c>
      <c r="B425" s="18"/>
      <c r="C425" s="19" t="s">
        <v>525</v>
      </c>
      <c r="D425" s="9">
        <f>D426</f>
        <v>40</v>
      </c>
      <c r="E425" s="9">
        <f t="shared" si="212"/>
        <v>40</v>
      </c>
      <c r="F425" s="9">
        <f t="shared" si="212"/>
        <v>40</v>
      </c>
      <c r="G425" s="79"/>
    </row>
    <row r="426" spans="1:7" ht="25.5" outlineLevel="4" x14ac:dyDescent="0.25">
      <c r="A426" s="18" t="s">
        <v>241</v>
      </c>
      <c r="B426" s="18" t="s">
        <v>7</v>
      </c>
      <c r="C426" s="19" t="s">
        <v>332</v>
      </c>
      <c r="D426" s="9">
        <f>'№ 5-8 ведомственная'!F559</f>
        <v>40</v>
      </c>
      <c r="E426" s="9">
        <f>'№ 5-8 ведомственная'!G559</f>
        <v>40</v>
      </c>
      <c r="F426" s="9">
        <f>'№ 5-8 ведомственная'!H559</f>
        <v>40</v>
      </c>
      <c r="G426" s="79"/>
    </row>
    <row r="427" spans="1:7" ht="25.5" outlineLevel="2" x14ac:dyDescent="0.25">
      <c r="A427" s="18" t="s">
        <v>242</v>
      </c>
      <c r="B427" s="18"/>
      <c r="C427" s="19" t="s">
        <v>526</v>
      </c>
      <c r="D427" s="9">
        <f>D428</f>
        <v>15</v>
      </c>
      <c r="E427" s="9">
        <f t="shared" ref="E427:F428" si="213">E428</f>
        <v>30</v>
      </c>
      <c r="F427" s="9">
        <f t="shared" si="213"/>
        <v>30</v>
      </c>
      <c r="G427" s="79"/>
    </row>
    <row r="428" spans="1:7" ht="25.5" outlineLevel="3" x14ac:dyDescent="0.25">
      <c r="A428" s="18" t="s">
        <v>243</v>
      </c>
      <c r="B428" s="18"/>
      <c r="C428" s="19" t="s">
        <v>527</v>
      </c>
      <c r="D428" s="9">
        <f>D429</f>
        <v>15</v>
      </c>
      <c r="E428" s="9">
        <f t="shared" si="213"/>
        <v>30</v>
      </c>
      <c r="F428" s="9">
        <f t="shared" si="213"/>
        <v>30</v>
      </c>
      <c r="G428" s="79"/>
    </row>
    <row r="429" spans="1:7" ht="25.5" outlineLevel="4" x14ac:dyDescent="0.25">
      <c r="A429" s="18" t="s">
        <v>243</v>
      </c>
      <c r="B429" s="18" t="s">
        <v>7</v>
      </c>
      <c r="C429" s="19" t="s">
        <v>332</v>
      </c>
      <c r="D429" s="9">
        <f>'№ 5-8 ведомственная'!F562</f>
        <v>15</v>
      </c>
      <c r="E429" s="9">
        <f>'№ 5-8 ведомственная'!G562</f>
        <v>30</v>
      </c>
      <c r="F429" s="9">
        <f>'№ 5-8 ведомственная'!H562</f>
        <v>30</v>
      </c>
      <c r="G429" s="79"/>
    </row>
    <row r="430" spans="1:7" ht="25.5" outlineLevel="2" x14ac:dyDescent="0.25">
      <c r="A430" s="18" t="s">
        <v>244</v>
      </c>
      <c r="B430" s="18"/>
      <c r="C430" s="19" t="s">
        <v>528</v>
      </c>
      <c r="D430" s="9">
        <f>D431</f>
        <v>29</v>
      </c>
      <c r="E430" s="9">
        <f t="shared" ref="E430:F431" si="214">E431</f>
        <v>29</v>
      </c>
      <c r="F430" s="9">
        <f t="shared" si="214"/>
        <v>29</v>
      </c>
      <c r="G430" s="79"/>
    </row>
    <row r="431" spans="1:7" outlineLevel="3" x14ac:dyDescent="0.25">
      <c r="A431" s="18" t="s">
        <v>245</v>
      </c>
      <c r="B431" s="18"/>
      <c r="C431" s="19" t="s">
        <v>529</v>
      </c>
      <c r="D431" s="9">
        <f>D432</f>
        <v>29</v>
      </c>
      <c r="E431" s="9">
        <f t="shared" si="214"/>
        <v>29</v>
      </c>
      <c r="F431" s="9">
        <f t="shared" si="214"/>
        <v>29</v>
      </c>
      <c r="G431" s="79"/>
    </row>
    <row r="432" spans="1:7" ht="25.5" outlineLevel="4" x14ac:dyDescent="0.25">
      <c r="A432" s="18" t="s">
        <v>245</v>
      </c>
      <c r="B432" s="18" t="s">
        <v>7</v>
      </c>
      <c r="C432" s="19" t="s">
        <v>332</v>
      </c>
      <c r="D432" s="9">
        <f>'№ 5-8 ведомственная'!F565</f>
        <v>29</v>
      </c>
      <c r="E432" s="9">
        <f>'№ 5-8 ведомственная'!G565</f>
        <v>29</v>
      </c>
      <c r="F432" s="9">
        <f>'№ 5-8 ведомственная'!H565</f>
        <v>29</v>
      </c>
      <c r="G432" s="79"/>
    </row>
    <row r="433" spans="1:7" ht="25.5" outlineLevel="2" x14ac:dyDescent="0.25">
      <c r="A433" s="18" t="s">
        <v>246</v>
      </c>
      <c r="B433" s="18"/>
      <c r="C433" s="19" t="s">
        <v>530</v>
      </c>
      <c r="D433" s="9">
        <f>D434</f>
        <v>1</v>
      </c>
      <c r="E433" s="9">
        <f t="shared" ref="E433:F434" si="215">E434</f>
        <v>1</v>
      </c>
      <c r="F433" s="9">
        <f t="shared" si="215"/>
        <v>1</v>
      </c>
      <c r="G433" s="79"/>
    </row>
    <row r="434" spans="1:7" ht="25.5" outlineLevel="3" x14ac:dyDescent="0.25">
      <c r="A434" s="18" t="s">
        <v>247</v>
      </c>
      <c r="B434" s="18"/>
      <c r="C434" s="19" t="s">
        <v>531</v>
      </c>
      <c r="D434" s="9">
        <f>D435</f>
        <v>1</v>
      </c>
      <c r="E434" s="9">
        <f t="shared" si="215"/>
        <v>1</v>
      </c>
      <c r="F434" s="9">
        <f t="shared" si="215"/>
        <v>1</v>
      </c>
      <c r="G434" s="79"/>
    </row>
    <row r="435" spans="1:7" ht="25.5" outlineLevel="4" x14ac:dyDescent="0.25">
      <c r="A435" s="18" t="s">
        <v>247</v>
      </c>
      <c r="B435" s="18" t="s">
        <v>7</v>
      </c>
      <c r="C435" s="19" t="s">
        <v>332</v>
      </c>
      <c r="D435" s="9">
        <f>'№ 5-8 ведомственная'!F568</f>
        <v>1</v>
      </c>
      <c r="E435" s="9">
        <f>'№ 5-8 ведомственная'!G568</f>
        <v>1</v>
      </c>
      <c r="F435" s="9">
        <f>'№ 5-8 ведомственная'!H568</f>
        <v>1</v>
      </c>
      <c r="G435" s="79"/>
    </row>
    <row r="436" spans="1:7" ht="25.5" outlineLevel="4" x14ac:dyDescent="0.25">
      <c r="A436" s="18" t="s">
        <v>748</v>
      </c>
      <c r="B436" s="17"/>
      <c r="C436" s="19" t="s">
        <v>750</v>
      </c>
      <c r="D436" s="9">
        <f>D437</f>
        <v>15</v>
      </c>
      <c r="E436" s="9">
        <f t="shared" ref="E436:F436" si="216">E437</f>
        <v>0</v>
      </c>
      <c r="F436" s="9">
        <f t="shared" si="216"/>
        <v>0</v>
      </c>
      <c r="G436" s="79"/>
    </row>
    <row r="437" spans="1:7" ht="25.5" outlineLevel="4" x14ac:dyDescent="0.25">
      <c r="A437" s="18" t="s">
        <v>749</v>
      </c>
      <c r="B437" s="17"/>
      <c r="C437" s="19" t="s">
        <v>751</v>
      </c>
      <c r="D437" s="9">
        <f>D438</f>
        <v>15</v>
      </c>
      <c r="E437" s="9">
        <f t="shared" ref="E437:F437" si="217">E438</f>
        <v>0</v>
      </c>
      <c r="F437" s="9">
        <f t="shared" si="217"/>
        <v>0</v>
      </c>
      <c r="G437" s="79"/>
    </row>
    <row r="438" spans="1:7" ht="25.5" outlineLevel="4" x14ac:dyDescent="0.25">
      <c r="A438" s="18" t="s">
        <v>749</v>
      </c>
      <c r="B438" s="17">
        <v>200</v>
      </c>
      <c r="C438" s="19" t="s">
        <v>332</v>
      </c>
      <c r="D438" s="9">
        <f>'№ 5-8 ведомственная'!F571</f>
        <v>15</v>
      </c>
      <c r="E438" s="9">
        <f>'№ 5-8 ведомственная'!G571</f>
        <v>0</v>
      </c>
      <c r="F438" s="9">
        <f>'№ 5-8 ведомственная'!H571</f>
        <v>0</v>
      </c>
      <c r="G438" s="79"/>
    </row>
    <row r="439" spans="1:7" ht="25.5" outlineLevel="1" x14ac:dyDescent="0.25">
      <c r="A439" s="18" t="s">
        <v>154</v>
      </c>
      <c r="B439" s="18"/>
      <c r="C439" s="19" t="s">
        <v>458</v>
      </c>
      <c r="D439" s="9">
        <f>D440</f>
        <v>300</v>
      </c>
      <c r="E439" s="9">
        <f t="shared" ref="E439:F441" si="218">E440</f>
        <v>300</v>
      </c>
      <c r="F439" s="9">
        <f t="shared" si="218"/>
        <v>300</v>
      </c>
      <c r="G439" s="79"/>
    </row>
    <row r="440" spans="1:7" ht="25.5" outlineLevel="2" x14ac:dyDescent="0.25">
      <c r="A440" s="18" t="s">
        <v>155</v>
      </c>
      <c r="B440" s="18"/>
      <c r="C440" s="19" t="s">
        <v>459</v>
      </c>
      <c r="D440" s="9">
        <f>D441</f>
        <v>300</v>
      </c>
      <c r="E440" s="9">
        <f t="shared" si="218"/>
        <v>300</v>
      </c>
      <c r="F440" s="9">
        <f t="shared" si="218"/>
        <v>300</v>
      </c>
      <c r="G440" s="79"/>
    </row>
    <row r="441" spans="1:7" ht="38.25" outlineLevel="3" x14ac:dyDescent="0.25">
      <c r="A441" s="18" t="s">
        <v>156</v>
      </c>
      <c r="B441" s="18"/>
      <c r="C441" s="19" t="s">
        <v>460</v>
      </c>
      <c r="D441" s="9">
        <f>D442</f>
        <v>300</v>
      </c>
      <c r="E441" s="9">
        <f t="shared" si="218"/>
        <v>300</v>
      </c>
      <c r="F441" s="9">
        <f t="shared" si="218"/>
        <v>300</v>
      </c>
      <c r="G441" s="79"/>
    </row>
    <row r="442" spans="1:7" outlineLevel="4" x14ac:dyDescent="0.25">
      <c r="A442" s="18" t="s">
        <v>156</v>
      </c>
      <c r="B442" s="18" t="s">
        <v>21</v>
      </c>
      <c r="C442" s="19" t="s">
        <v>343</v>
      </c>
      <c r="D442" s="9">
        <f>'№ 5-8 ведомственная'!F328</f>
        <v>300</v>
      </c>
      <c r="E442" s="9">
        <f>'№ 5-8 ведомственная'!G328</f>
        <v>300</v>
      </c>
      <c r="F442" s="9">
        <f>'№ 5-8 ведомственная'!H328</f>
        <v>300</v>
      </c>
      <c r="G442" s="79"/>
    </row>
    <row r="443" spans="1:7" outlineLevel="1" x14ac:dyDescent="0.25">
      <c r="A443" s="18" t="s">
        <v>157</v>
      </c>
      <c r="B443" s="18"/>
      <c r="C443" s="19" t="s">
        <v>461</v>
      </c>
      <c r="D443" s="9">
        <f>D444</f>
        <v>3023.9999999999995</v>
      </c>
      <c r="E443" s="9">
        <f t="shared" ref="E443:F445" si="219">E444</f>
        <v>604.80000000000018</v>
      </c>
      <c r="F443" s="9">
        <f t="shared" si="219"/>
        <v>604.79999999999995</v>
      </c>
      <c r="G443" s="79"/>
    </row>
    <row r="444" spans="1:7" outlineLevel="2" x14ac:dyDescent="0.25">
      <c r="A444" s="18" t="s">
        <v>158</v>
      </c>
      <c r="B444" s="18"/>
      <c r="C444" s="19" t="s">
        <v>462</v>
      </c>
      <c r="D444" s="9">
        <f>D445</f>
        <v>3023.9999999999995</v>
      </c>
      <c r="E444" s="9">
        <f t="shared" si="219"/>
        <v>604.80000000000018</v>
      </c>
      <c r="F444" s="9">
        <f t="shared" si="219"/>
        <v>604.79999999999995</v>
      </c>
      <c r="G444" s="79"/>
    </row>
    <row r="445" spans="1:7" ht="38.25" outlineLevel="3" x14ac:dyDescent="0.25">
      <c r="A445" s="18" t="s">
        <v>159</v>
      </c>
      <c r="B445" s="18"/>
      <c r="C445" s="19" t="s">
        <v>463</v>
      </c>
      <c r="D445" s="9">
        <f>D446</f>
        <v>3023.9999999999995</v>
      </c>
      <c r="E445" s="9">
        <f t="shared" si="219"/>
        <v>604.80000000000018</v>
      </c>
      <c r="F445" s="9">
        <f t="shared" si="219"/>
        <v>604.79999999999995</v>
      </c>
      <c r="G445" s="79"/>
    </row>
    <row r="446" spans="1:7" outlineLevel="4" x14ac:dyDescent="0.25">
      <c r="A446" s="18" t="s">
        <v>159</v>
      </c>
      <c r="B446" s="18" t="s">
        <v>21</v>
      </c>
      <c r="C446" s="19" t="s">
        <v>343</v>
      </c>
      <c r="D446" s="9">
        <f>'№ 5-8 ведомственная'!F346</f>
        <v>3023.9999999999995</v>
      </c>
      <c r="E446" s="9">
        <f>'№ 5-8 ведомственная'!G346</f>
        <v>604.80000000000018</v>
      </c>
      <c r="F446" s="9">
        <f>'№ 5-8 ведомственная'!H346</f>
        <v>604.79999999999995</v>
      </c>
      <c r="G446" s="79"/>
    </row>
    <row r="447" spans="1:7" s="30" customFormat="1" ht="63.75" x14ac:dyDescent="0.25">
      <c r="A447" s="18" t="s">
        <v>60</v>
      </c>
      <c r="B447" s="18"/>
      <c r="C447" s="19" t="s">
        <v>296</v>
      </c>
      <c r="D447" s="9">
        <f>D448+D457+D453</f>
        <v>2070.5</v>
      </c>
      <c r="E447" s="9">
        <f t="shared" ref="E447:F447" si="220">E448+E457+E453</f>
        <v>2070.5</v>
      </c>
      <c r="F447" s="9">
        <f t="shared" si="220"/>
        <v>2070.5</v>
      </c>
      <c r="G447" s="88"/>
    </row>
    <row r="448" spans="1:7" ht="51" outlineLevel="1" x14ac:dyDescent="0.25">
      <c r="A448" s="18" t="s">
        <v>61</v>
      </c>
      <c r="B448" s="18"/>
      <c r="C448" s="19" t="s">
        <v>379</v>
      </c>
      <c r="D448" s="9">
        <f>D449</f>
        <v>1920.5</v>
      </c>
      <c r="E448" s="9">
        <f t="shared" ref="E448:F448" si="221">E449</f>
        <v>1920.5</v>
      </c>
      <c r="F448" s="9">
        <f t="shared" si="221"/>
        <v>1920.5</v>
      </c>
      <c r="G448" s="79"/>
    </row>
    <row r="449" spans="1:7" ht="25.5" outlineLevel="2" x14ac:dyDescent="0.25">
      <c r="A449" s="18" t="s">
        <v>62</v>
      </c>
      <c r="B449" s="18"/>
      <c r="C449" s="19" t="s">
        <v>380</v>
      </c>
      <c r="D449" s="9">
        <f>D450</f>
        <v>1920.5</v>
      </c>
      <c r="E449" s="9">
        <f t="shared" ref="E449:F449" si="222">E450</f>
        <v>1920.5</v>
      </c>
      <c r="F449" s="9">
        <f t="shared" si="222"/>
        <v>1920.5</v>
      </c>
      <c r="G449" s="79"/>
    </row>
    <row r="450" spans="1:7" ht="25.5" outlineLevel="3" x14ac:dyDescent="0.25">
      <c r="A450" s="18" t="s">
        <v>63</v>
      </c>
      <c r="B450" s="18"/>
      <c r="C450" s="19" t="s">
        <v>381</v>
      </c>
      <c r="D450" s="9">
        <f>D451+D452</f>
        <v>1920.5</v>
      </c>
      <c r="E450" s="9">
        <f t="shared" ref="E450:F450" si="223">E451+E452</f>
        <v>1920.5</v>
      </c>
      <c r="F450" s="9">
        <f t="shared" si="223"/>
        <v>1920.5</v>
      </c>
      <c r="G450" s="79"/>
    </row>
    <row r="451" spans="1:7" ht="51" outlineLevel="4" x14ac:dyDescent="0.25">
      <c r="A451" s="18" t="s">
        <v>63</v>
      </c>
      <c r="B451" s="18" t="s">
        <v>6</v>
      </c>
      <c r="C451" s="19" t="s">
        <v>331</v>
      </c>
      <c r="D451" s="9">
        <f>'№ 5-8 ведомственная'!F116</f>
        <v>1874</v>
      </c>
      <c r="E451" s="9">
        <f>'№ 5-8 ведомственная'!G116</f>
        <v>1874</v>
      </c>
      <c r="F451" s="9">
        <f>'№ 5-8 ведомственная'!H116</f>
        <v>1874</v>
      </c>
      <c r="G451" s="79"/>
    </row>
    <row r="452" spans="1:7" ht="25.5" outlineLevel="4" x14ac:dyDescent="0.25">
      <c r="A452" s="18" t="s">
        <v>63</v>
      </c>
      <c r="B452" s="18" t="s">
        <v>7</v>
      </c>
      <c r="C452" s="19" t="s">
        <v>332</v>
      </c>
      <c r="D452" s="9">
        <f>'№ 5-8 ведомственная'!F117</f>
        <v>46.5</v>
      </c>
      <c r="E452" s="9">
        <f>'№ 5-8 ведомственная'!G117</f>
        <v>46.5</v>
      </c>
      <c r="F452" s="9">
        <f>'№ 5-8 ведомственная'!H117</f>
        <v>46.5</v>
      </c>
      <c r="G452" s="79"/>
    </row>
    <row r="453" spans="1:7" ht="38.25" outlineLevel="4" x14ac:dyDescent="0.25">
      <c r="A453" s="18" t="s">
        <v>65</v>
      </c>
      <c r="B453" s="17"/>
      <c r="C453" s="19" t="s">
        <v>382</v>
      </c>
      <c r="D453" s="9">
        <f>D454</f>
        <v>50</v>
      </c>
      <c r="E453" s="9">
        <f t="shared" ref="E453:F455" si="224">E454</f>
        <v>50</v>
      </c>
      <c r="F453" s="9">
        <f t="shared" si="224"/>
        <v>50</v>
      </c>
      <c r="G453" s="79"/>
    </row>
    <row r="454" spans="1:7" ht="38.25" outlineLevel="4" x14ac:dyDescent="0.25">
      <c r="A454" s="18" t="s">
        <v>66</v>
      </c>
      <c r="B454" s="17"/>
      <c r="C454" s="19" t="s">
        <v>383</v>
      </c>
      <c r="D454" s="9">
        <f>D455</f>
        <v>50</v>
      </c>
      <c r="E454" s="9">
        <f t="shared" si="224"/>
        <v>50</v>
      </c>
      <c r="F454" s="9">
        <f t="shared" si="224"/>
        <v>50</v>
      </c>
      <c r="G454" s="79"/>
    </row>
    <row r="455" spans="1:7" outlineLevel="4" x14ac:dyDescent="0.25">
      <c r="A455" s="18" t="s">
        <v>67</v>
      </c>
      <c r="B455" s="17"/>
      <c r="C455" s="19" t="s">
        <v>384</v>
      </c>
      <c r="D455" s="9">
        <f>D456</f>
        <v>50</v>
      </c>
      <c r="E455" s="9">
        <f t="shared" si="224"/>
        <v>50</v>
      </c>
      <c r="F455" s="9">
        <f t="shared" si="224"/>
        <v>50</v>
      </c>
      <c r="G455" s="79"/>
    </row>
    <row r="456" spans="1:7" ht="25.5" outlineLevel="4" x14ac:dyDescent="0.25">
      <c r="A456" s="18" t="s">
        <v>67</v>
      </c>
      <c r="B456" s="17" t="s">
        <v>7</v>
      </c>
      <c r="C456" s="19" t="s">
        <v>332</v>
      </c>
      <c r="D456" s="9">
        <f>'№ 5-8 ведомственная'!F121</f>
        <v>50</v>
      </c>
      <c r="E456" s="9">
        <f>'№ 5-8 ведомственная'!G121</f>
        <v>50</v>
      </c>
      <c r="F456" s="9">
        <f>'№ 5-8 ведомственная'!H121</f>
        <v>50</v>
      </c>
      <c r="G456" s="79"/>
    </row>
    <row r="457" spans="1:7" ht="25.5" outlineLevel="1" x14ac:dyDescent="0.25">
      <c r="A457" s="18" t="s">
        <v>68</v>
      </c>
      <c r="B457" s="18"/>
      <c r="C457" s="19" t="s">
        <v>385</v>
      </c>
      <c r="D457" s="9">
        <f>D458+D469</f>
        <v>100</v>
      </c>
      <c r="E457" s="9">
        <f t="shared" ref="E457:F457" si="225">E458+E469</f>
        <v>100</v>
      </c>
      <c r="F457" s="9">
        <f t="shared" si="225"/>
        <v>100</v>
      </c>
      <c r="G457" s="79"/>
    </row>
    <row r="458" spans="1:7" ht="25.5" outlineLevel="2" x14ac:dyDescent="0.25">
      <c r="A458" s="18" t="s">
        <v>69</v>
      </c>
      <c r="B458" s="18"/>
      <c r="C458" s="19" t="s">
        <v>386</v>
      </c>
      <c r="D458" s="9">
        <f>D459+D461+D463+D465+D467</f>
        <v>39</v>
      </c>
      <c r="E458" s="9">
        <f t="shared" ref="E458:F458" si="226">E459+E461+E463+E465+E467</f>
        <v>80</v>
      </c>
      <c r="F458" s="9">
        <f t="shared" si="226"/>
        <v>80</v>
      </c>
      <c r="G458" s="79"/>
    </row>
    <row r="459" spans="1:7" outlineLevel="3" x14ac:dyDescent="0.25">
      <c r="A459" s="18" t="s">
        <v>70</v>
      </c>
      <c r="B459" s="18"/>
      <c r="C459" s="19" t="s">
        <v>387</v>
      </c>
      <c r="D459" s="9">
        <f>D460</f>
        <v>0</v>
      </c>
      <c r="E459" s="9">
        <f t="shared" ref="E459:F459" si="227">E460</f>
        <v>10</v>
      </c>
      <c r="F459" s="9">
        <f t="shared" si="227"/>
        <v>10</v>
      </c>
      <c r="G459" s="79"/>
    </row>
    <row r="460" spans="1:7" ht="25.5" outlineLevel="4" x14ac:dyDescent="0.25">
      <c r="A460" s="18" t="s">
        <v>70</v>
      </c>
      <c r="B460" s="18" t="s">
        <v>7</v>
      </c>
      <c r="C460" s="19" t="s">
        <v>332</v>
      </c>
      <c r="D460" s="9">
        <f>'№ 5-8 ведомственная'!F125</f>
        <v>0</v>
      </c>
      <c r="E460" s="9">
        <f>'№ 5-8 ведомственная'!G125</f>
        <v>10</v>
      </c>
      <c r="F460" s="9">
        <f>'№ 5-8 ведомственная'!H125</f>
        <v>10</v>
      </c>
      <c r="G460" s="79"/>
    </row>
    <row r="461" spans="1:7" outlineLevel="3" x14ac:dyDescent="0.25">
      <c r="A461" s="18" t="s">
        <v>71</v>
      </c>
      <c r="B461" s="18"/>
      <c r="C461" s="19" t="s">
        <v>388</v>
      </c>
      <c r="D461" s="9">
        <f>D462</f>
        <v>14</v>
      </c>
      <c r="E461" s="9">
        <f t="shared" ref="E461:F461" si="228">E462</f>
        <v>24</v>
      </c>
      <c r="F461" s="9">
        <f t="shared" si="228"/>
        <v>24</v>
      </c>
      <c r="G461" s="79"/>
    </row>
    <row r="462" spans="1:7" ht="25.5" outlineLevel="4" x14ac:dyDescent="0.25">
      <c r="A462" s="18" t="s">
        <v>71</v>
      </c>
      <c r="B462" s="18" t="s">
        <v>7</v>
      </c>
      <c r="C462" s="19" t="s">
        <v>332</v>
      </c>
      <c r="D462" s="9">
        <f>'№ 5-8 ведомственная'!F127</f>
        <v>14</v>
      </c>
      <c r="E462" s="9">
        <f>'№ 5-8 ведомственная'!G127</f>
        <v>24</v>
      </c>
      <c r="F462" s="9">
        <f>'№ 5-8 ведомственная'!H127</f>
        <v>24</v>
      </c>
      <c r="G462" s="79"/>
    </row>
    <row r="463" spans="1:7" outlineLevel="3" x14ac:dyDescent="0.25">
      <c r="A463" s="18" t="s">
        <v>72</v>
      </c>
      <c r="B463" s="18"/>
      <c r="C463" s="19" t="s">
        <v>389</v>
      </c>
      <c r="D463" s="9">
        <f>D464</f>
        <v>16</v>
      </c>
      <c r="E463" s="9">
        <f t="shared" ref="E463:F463" si="229">E464</f>
        <v>40</v>
      </c>
      <c r="F463" s="9">
        <f t="shared" si="229"/>
        <v>40</v>
      </c>
      <c r="G463" s="79"/>
    </row>
    <row r="464" spans="1:7" ht="25.5" outlineLevel="4" x14ac:dyDescent="0.25">
      <c r="A464" s="18" t="s">
        <v>72</v>
      </c>
      <c r="B464" s="18" t="s">
        <v>7</v>
      </c>
      <c r="C464" s="19" t="s">
        <v>332</v>
      </c>
      <c r="D464" s="9">
        <f>'№ 5-8 ведомственная'!F129</f>
        <v>16</v>
      </c>
      <c r="E464" s="9">
        <f>'№ 5-8 ведомственная'!G129</f>
        <v>40</v>
      </c>
      <c r="F464" s="9">
        <f>'№ 5-8 ведомственная'!H129</f>
        <v>40</v>
      </c>
      <c r="G464" s="79"/>
    </row>
    <row r="465" spans="1:7" outlineLevel="3" x14ac:dyDescent="0.25">
      <c r="A465" s="18" t="s">
        <v>73</v>
      </c>
      <c r="B465" s="18"/>
      <c r="C465" s="19" t="s">
        <v>390</v>
      </c>
      <c r="D465" s="9">
        <f>D466</f>
        <v>0</v>
      </c>
      <c r="E465" s="9">
        <f t="shared" ref="E465:F465" si="230">E466</f>
        <v>3</v>
      </c>
      <c r="F465" s="9">
        <f t="shared" si="230"/>
        <v>3</v>
      </c>
      <c r="G465" s="79"/>
    </row>
    <row r="466" spans="1:7" ht="25.5" outlineLevel="4" x14ac:dyDescent="0.25">
      <c r="A466" s="18" t="s">
        <v>73</v>
      </c>
      <c r="B466" s="18" t="s">
        <v>7</v>
      </c>
      <c r="C466" s="19" t="s">
        <v>332</v>
      </c>
      <c r="D466" s="9">
        <f>'№ 5-8 ведомственная'!F131</f>
        <v>0</v>
      </c>
      <c r="E466" s="9">
        <f>'№ 5-8 ведомственная'!G131</f>
        <v>3</v>
      </c>
      <c r="F466" s="9">
        <f>'№ 5-8 ведомственная'!H131</f>
        <v>3</v>
      </c>
      <c r="G466" s="79"/>
    </row>
    <row r="467" spans="1:7" outlineLevel="3" x14ac:dyDescent="0.25">
      <c r="A467" s="18" t="s">
        <v>74</v>
      </c>
      <c r="B467" s="18"/>
      <c r="C467" s="19" t="s">
        <v>391</v>
      </c>
      <c r="D467" s="9">
        <f>D468</f>
        <v>9</v>
      </c>
      <c r="E467" s="9">
        <f t="shared" ref="E467:F467" si="231">E468</f>
        <v>3</v>
      </c>
      <c r="F467" s="9">
        <f t="shared" si="231"/>
        <v>3</v>
      </c>
      <c r="G467" s="79"/>
    </row>
    <row r="468" spans="1:7" ht="25.5" outlineLevel="4" x14ac:dyDescent="0.25">
      <c r="A468" s="18" t="s">
        <v>74</v>
      </c>
      <c r="B468" s="18" t="s">
        <v>7</v>
      </c>
      <c r="C468" s="19" t="s">
        <v>332</v>
      </c>
      <c r="D468" s="9">
        <f>'№ 5-8 ведомственная'!F133</f>
        <v>9</v>
      </c>
      <c r="E468" s="9">
        <f>'№ 5-8 ведомственная'!G133</f>
        <v>3</v>
      </c>
      <c r="F468" s="9">
        <f>'№ 5-8 ведомственная'!H133</f>
        <v>3</v>
      </c>
      <c r="G468" s="79"/>
    </row>
    <row r="469" spans="1:7" ht="38.25" outlineLevel="2" x14ac:dyDescent="0.25">
      <c r="A469" s="18" t="s">
        <v>75</v>
      </c>
      <c r="B469" s="18"/>
      <c r="C469" s="19" t="s">
        <v>392</v>
      </c>
      <c r="D469" s="9">
        <f>D470</f>
        <v>61</v>
      </c>
      <c r="E469" s="9">
        <f t="shared" ref="E469:F470" si="232">E470</f>
        <v>20</v>
      </c>
      <c r="F469" s="9">
        <f t="shared" si="232"/>
        <v>20</v>
      </c>
      <c r="G469" s="79"/>
    </row>
    <row r="470" spans="1:7" ht="25.5" outlineLevel="3" x14ac:dyDescent="0.25">
      <c r="A470" s="18" t="s">
        <v>76</v>
      </c>
      <c r="B470" s="18"/>
      <c r="C470" s="19" t="s">
        <v>393</v>
      </c>
      <c r="D470" s="9">
        <f>D471</f>
        <v>61</v>
      </c>
      <c r="E470" s="9">
        <f t="shared" si="232"/>
        <v>20</v>
      </c>
      <c r="F470" s="9">
        <f t="shared" si="232"/>
        <v>20</v>
      </c>
      <c r="G470" s="79"/>
    </row>
    <row r="471" spans="1:7" ht="25.5" outlineLevel="4" x14ac:dyDescent="0.25">
      <c r="A471" s="18" t="s">
        <v>76</v>
      </c>
      <c r="B471" s="18" t="s">
        <v>7</v>
      </c>
      <c r="C471" s="19" t="s">
        <v>332</v>
      </c>
      <c r="D471" s="9">
        <f>'№ 5-8 ведомственная'!F136</f>
        <v>61</v>
      </c>
      <c r="E471" s="9">
        <f>'№ 5-8 ведомственная'!G136</f>
        <v>20</v>
      </c>
      <c r="F471" s="9">
        <f>'№ 5-8 ведомственная'!H136</f>
        <v>20</v>
      </c>
      <c r="G471" s="79"/>
    </row>
    <row r="472" spans="1:7" s="30" customFormat="1" ht="38.25" x14ac:dyDescent="0.25">
      <c r="A472" s="18" t="s">
        <v>45</v>
      </c>
      <c r="B472" s="18"/>
      <c r="C472" s="19" t="s">
        <v>294</v>
      </c>
      <c r="D472" s="9">
        <f>D473+D477+D481</f>
        <v>245</v>
      </c>
      <c r="E472" s="9">
        <f t="shared" ref="E472:F472" si="233">E473+E477+E481</f>
        <v>245</v>
      </c>
      <c r="F472" s="9">
        <f t="shared" si="233"/>
        <v>245</v>
      </c>
      <c r="G472" s="88"/>
    </row>
    <row r="473" spans="1:7" ht="25.5" outlineLevel="1" x14ac:dyDescent="0.25">
      <c r="A473" s="18" t="s">
        <v>193</v>
      </c>
      <c r="B473" s="18"/>
      <c r="C473" s="19" t="s">
        <v>487</v>
      </c>
      <c r="D473" s="9">
        <f>D474</f>
        <v>150</v>
      </c>
      <c r="E473" s="9">
        <f t="shared" ref="E473:F475" si="234">E474</f>
        <v>150</v>
      </c>
      <c r="F473" s="9">
        <f t="shared" si="234"/>
        <v>150</v>
      </c>
      <c r="G473" s="79"/>
    </row>
    <row r="474" spans="1:7" ht="51" outlineLevel="2" x14ac:dyDescent="0.25">
      <c r="A474" s="18" t="s">
        <v>194</v>
      </c>
      <c r="B474" s="18"/>
      <c r="C474" s="19" t="s">
        <v>488</v>
      </c>
      <c r="D474" s="9">
        <f>D475</f>
        <v>150</v>
      </c>
      <c r="E474" s="9">
        <f t="shared" si="234"/>
        <v>150</v>
      </c>
      <c r="F474" s="9">
        <f t="shared" si="234"/>
        <v>150</v>
      </c>
      <c r="G474" s="79"/>
    </row>
    <row r="475" spans="1:7" outlineLevel="3" x14ac:dyDescent="0.25">
      <c r="A475" s="18" t="s">
        <v>195</v>
      </c>
      <c r="B475" s="18"/>
      <c r="C475" s="19" t="s">
        <v>489</v>
      </c>
      <c r="D475" s="9">
        <f>D476</f>
        <v>150</v>
      </c>
      <c r="E475" s="9">
        <f t="shared" si="234"/>
        <v>150</v>
      </c>
      <c r="F475" s="9">
        <f t="shared" si="234"/>
        <v>150</v>
      </c>
      <c r="G475" s="79"/>
    </row>
    <row r="476" spans="1:7" ht="25.5" outlineLevel="4" x14ac:dyDescent="0.25">
      <c r="A476" s="18" t="s">
        <v>195</v>
      </c>
      <c r="B476" s="18" t="s">
        <v>39</v>
      </c>
      <c r="C476" s="19" t="s">
        <v>358</v>
      </c>
      <c r="D476" s="9">
        <f>'№ 5-8 ведомственная'!F428</f>
        <v>150</v>
      </c>
      <c r="E476" s="9">
        <f>'№ 5-8 ведомственная'!G428</f>
        <v>150</v>
      </c>
      <c r="F476" s="9">
        <f>'№ 5-8 ведомственная'!H428</f>
        <v>150</v>
      </c>
      <c r="G476" s="79"/>
    </row>
    <row r="477" spans="1:7" ht="51" outlineLevel="1" x14ac:dyDescent="0.25">
      <c r="A477" s="18" t="s">
        <v>196</v>
      </c>
      <c r="B477" s="18"/>
      <c r="C477" s="19" t="s">
        <v>490</v>
      </c>
      <c r="D477" s="9">
        <f>D478</f>
        <v>50</v>
      </c>
      <c r="E477" s="9">
        <f t="shared" ref="E477:F479" si="235">E478</f>
        <v>50</v>
      </c>
      <c r="F477" s="9">
        <f t="shared" si="235"/>
        <v>50</v>
      </c>
      <c r="G477" s="79"/>
    </row>
    <row r="478" spans="1:7" ht="25.5" outlineLevel="2" x14ac:dyDescent="0.25">
      <c r="A478" s="18" t="s">
        <v>197</v>
      </c>
      <c r="B478" s="18"/>
      <c r="C478" s="19" t="s">
        <v>491</v>
      </c>
      <c r="D478" s="9">
        <f>D479</f>
        <v>50</v>
      </c>
      <c r="E478" s="9">
        <f t="shared" si="235"/>
        <v>50</v>
      </c>
      <c r="F478" s="9">
        <f t="shared" si="235"/>
        <v>50</v>
      </c>
      <c r="G478" s="79"/>
    </row>
    <row r="479" spans="1:7" ht="25.5" outlineLevel="3" x14ac:dyDescent="0.25">
      <c r="A479" s="18" t="s">
        <v>198</v>
      </c>
      <c r="B479" s="18"/>
      <c r="C479" s="19" t="s">
        <v>492</v>
      </c>
      <c r="D479" s="9">
        <f>D480</f>
        <v>50</v>
      </c>
      <c r="E479" s="9">
        <f t="shared" si="235"/>
        <v>50</v>
      </c>
      <c r="F479" s="9">
        <f t="shared" si="235"/>
        <v>50</v>
      </c>
      <c r="G479" s="79"/>
    </row>
    <row r="480" spans="1:7" ht="25.5" outlineLevel="4" x14ac:dyDescent="0.25">
      <c r="A480" s="18" t="s">
        <v>198</v>
      </c>
      <c r="B480" s="18" t="s">
        <v>39</v>
      </c>
      <c r="C480" s="19" t="s">
        <v>358</v>
      </c>
      <c r="D480" s="9">
        <f>'№ 5-8 ведомственная'!F432</f>
        <v>50</v>
      </c>
      <c r="E480" s="9">
        <f>'№ 5-8 ведомственная'!G432</f>
        <v>50</v>
      </c>
      <c r="F480" s="9">
        <f>'№ 5-8 ведомственная'!H432</f>
        <v>50</v>
      </c>
      <c r="G480" s="79"/>
    </row>
    <row r="481" spans="1:7" ht="25.5" outlineLevel="1" x14ac:dyDescent="0.25">
      <c r="A481" s="18" t="s">
        <v>46</v>
      </c>
      <c r="B481" s="18"/>
      <c r="C481" s="19" t="s">
        <v>364</v>
      </c>
      <c r="D481" s="9">
        <f>D482+D485</f>
        <v>45</v>
      </c>
      <c r="E481" s="9">
        <f t="shared" ref="E481:F481" si="236">E482+E485</f>
        <v>45</v>
      </c>
      <c r="F481" s="9">
        <f t="shared" si="236"/>
        <v>45</v>
      </c>
      <c r="G481" s="79"/>
    </row>
    <row r="482" spans="1:7" ht="25.5" outlineLevel="2" x14ac:dyDescent="0.25">
      <c r="A482" s="18" t="s">
        <v>47</v>
      </c>
      <c r="B482" s="18"/>
      <c r="C482" s="19" t="s">
        <v>365</v>
      </c>
      <c r="D482" s="9">
        <f>D483</f>
        <v>2</v>
      </c>
      <c r="E482" s="9">
        <f t="shared" ref="E482:F483" si="237">E483</f>
        <v>2</v>
      </c>
      <c r="F482" s="9">
        <f t="shared" si="237"/>
        <v>2</v>
      </c>
      <c r="G482" s="79"/>
    </row>
    <row r="483" spans="1:7" ht="25.5" outlineLevel="3" x14ac:dyDescent="0.25">
      <c r="A483" s="18" t="s">
        <v>48</v>
      </c>
      <c r="B483" s="18"/>
      <c r="C483" s="19" t="s">
        <v>366</v>
      </c>
      <c r="D483" s="9">
        <f>D484</f>
        <v>2</v>
      </c>
      <c r="E483" s="9">
        <f t="shared" si="237"/>
        <v>2</v>
      </c>
      <c r="F483" s="9">
        <f t="shared" si="237"/>
        <v>2</v>
      </c>
      <c r="G483" s="79"/>
    </row>
    <row r="484" spans="1:7" ht="25.5" outlineLevel="4" x14ac:dyDescent="0.25">
      <c r="A484" s="18" t="s">
        <v>48</v>
      </c>
      <c r="B484" s="18" t="s">
        <v>7</v>
      </c>
      <c r="C484" s="19" t="s">
        <v>332</v>
      </c>
      <c r="D484" s="9">
        <f>'№ 5-8 ведомственная'!F142</f>
        <v>2</v>
      </c>
      <c r="E484" s="9">
        <f>'№ 5-8 ведомственная'!G142</f>
        <v>2</v>
      </c>
      <c r="F484" s="9">
        <f>'№ 5-8 ведомственная'!H142</f>
        <v>2</v>
      </c>
      <c r="G484" s="79"/>
    </row>
    <row r="485" spans="1:7" outlineLevel="2" x14ac:dyDescent="0.25">
      <c r="A485" s="18" t="s">
        <v>49</v>
      </c>
      <c r="B485" s="18"/>
      <c r="C485" s="19" t="s">
        <v>367</v>
      </c>
      <c r="D485" s="9">
        <f>D486</f>
        <v>43</v>
      </c>
      <c r="E485" s="9">
        <f t="shared" ref="E485:F486" si="238">E486</f>
        <v>43</v>
      </c>
      <c r="F485" s="9">
        <f t="shared" si="238"/>
        <v>43</v>
      </c>
      <c r="G485" s="79"/>
    </row>
    <row r="486" spans="1:7" ht="25.5" outlineLevel="3" x14ac:dyDescent="0.25">
      <c r="A486" s="18" t="s">
        <v>50</v>
      </c>
      <c r="B486" s="18"/>
      <c r="C486" s="19" t="s">
        <v>368</v>
      </c>
      <c r="D486" s="9">
        <f>D487</f>
        <v>43</v>
      </c>
      <c r="E486" s="9">
        <f t="shared" si="238"/>
        <v>43</v>
      </c>
      <c r="F486" s="9">
        <f t="shared" si="238"/>
        <v>43</v>
      </c>
      <c r="G486" s="79"/>
    </row>
    <row r="487" spans="1:7" ht="51" outlineLevel="4" x14ac:dyDescent="0.25">
      <c r="A487" s="18" t="s">
        <v>50</v>
      </c>
      <c r="B487" s="18" t="s">
        <v>6</v>
      </c>
      <c r="C487" s="19" t="s">
        <v>331</v>
      </c>
      <c r="D487" s="9">
        <f>'№ 5-8 ведомственная'!F145</f>
        <v>43</v>
      </c>
      <c r="E487" s="9">
        <f>'№ 5-8 ведомственная'!G145</f>
        <v>43</v>
      </c>
      <c r="F487" s="9">
        <f>'№ 5-8 ведомственная'!H145</f>
        <v>43</v>
      </c>
      <c r="G487" s="79"/>
    </row>
    <row r="488" spans="1:7" ht="38.25" outlineLevel="4" x14ac:dyDescent="0.25">
      <c r="A488" s="18" t="s">
        <v>650</v>
      </c>
      <c r="B488" s="17"/>
      <c r="C488" s="19" t="s">
        <v>655</v>
      </c>
      <c r="D488" s="9">
        <f>D489</f>
        <v>50</v>
      </c>
      <c r="E488" s="9">
        <f t="shared" ref="E488:F488" si="239">E489</f>
        <v>50</v>
      </c>
      <c r="F488" s="9">
        <f t="shared" si="239"/>
        <v>50</v>
      </c>
      <c r="G488" s="79"/>
    </row>
    <row r="489" spans="1:7" ht="66.75" customHeight="1" outlineLevel="4" x14ac:dyDescent="0.25">
      <c r="A489" s="18" t="s">
        <v>651</v>
      </c>
      <c r="B489" s="17"/>
      <c r="C489" s="19" t="s">
        <v>660</v>
      </c>
      <c r="D489" s="9">
        <f>D490</f>
        <v>50</v>
      </c>
      <c r="E489" s="9">
        <f t="shared" ref="E489:F489" si="240">E490</f>
        <v>50</v>
      </c>
      <c r="F489" s="9">
        <f t="shared" si="240"/>
        <v>50</v>
      </c>
      <c r="G489" s="79"/>
    </row>
    <row r="490" spans="1:7" ht="25.5" outlineLevel="4" x14ac:dyDescent="0.25">
      <c r="A490" s="18" t="s">
        <v>652</v>
      </c>
      <c r="B490" s="17"/>
      <c r="C490" s="19" t="s">
        <v>656</v>
      </c>
      <c r="D490" s="9">
        <f>D491</f>
        <v>50</v>
      </c>
      <c r="E490" s="9">
        <f>E491</f>
        <v>50</v>
      </c>
      <c r="F490" s="9">
        <f>F491</f>
        <v>50</v>
      </c>
      <c r="G490" s="79"/>
    </row>
    <row r="491" spans="1:7" ht="25.5" outlineLevel="4" x14ac:dyDescent="0.25">
      <c r="A491" s="18" t="s">
        <v>653</v>
      </c>
      <c r="B491" s="17"/>
      <c r="C491" s="19" t="s">
        <v>657</v>
      </c>
      <c r="D491" s="9">
        <f>D492</f>
        <v>50</v>
      </c>
      <c r="E491" s="9">
        <f t="shared" ref="E491:F491" si="241">E492</f>
        <v>50</v>
      </c>
      <c r="F491" s="9">
        <f t="shared" si="241"/>
        <v>50</v>
      </c>
      <c r="G491" s="79"/>
    </row>
    <row r="492" spans="1:7" ht="25.5" outlineLevel="4" x14ac:dyDescent="0.25">
      <c r="A492" s="18" t="s">
        <v>653</v>
      </c>
      <c r="B492" s="17">
        <v>200</v>
      </c>
      <c r="C492" s="19" t="s">
        <v>332</v>
      </c>
      <c r="D492" s="9">
        <f>'№ 5-8 ведомственная'!F150</f>
        <v>50</v>
      </c>
      <c r="E492" s="9">
        <f>'№ 5-8 ведомственная'!G150</f>
        <v>50</v>
      </c>
      <c r="F492" s="9">
        <f>'№ 5-8 ведомственная'!H150</f>
        <v>50</v>
      </c>
      <c r="G492" s="79"/>
    </row>
    <row r="493" spans="1:7" s="30" customFormat="1" ht="25.5" x14ac:dyDescent="0.25">
      <c r="A493" s="18" t="s">
        <v>225</v>
      </c>
      <c r="B493" s="18"/>
      <c r="C493" s="19" t="s">
        <v>324</v>
      </c>
      <c r="D493" s="9">
        <f>D494</f>
        <v>181</v>
      </c>
      <c r="E493" s="9">
        <f t="shared" ref="E493:F494" si="242">E494</f>
        <v>181</v>
      </c>
      <c r="F493" s="9">
        <f t="shared" si="242"/>
        <v>181</v>
      </c>
      <c r="G493" s="88"/>
    </row>
    <row r="494" spans="1:7" outlineLevel="1" x14ac:dyDescent="0.25">
      <c r="A494" s="18" t="s">
        <v>226</v>
      </c>
      <c r="B494" s="18"/>
      <c r="C494" s="19" t="s">
        <v>511</v>
      </c>
      <c r="D494" s="9">
        <f>D495</f>
        <v>181</v>
      </c>
      <c r="E494" s="9">
        <f t="shared" si="242"/>
        <v>181</v>
      </c>
      <c r="F494" s="9">
        <f t="shared" si="242"/>
        <v>181</v>
      </c>
      <c r="G494" s="79"/>
    </row>
    <row r="495" spans="1:7" ht="38.25" outlineLevel="2" x14ac:dyDescent="0.25">
      <c r="A495" s="18" t="s">
        <v>227</v>
      </c>
      <c r="B495" s="18"/>
      <c r="C495" s="19" t="s">
        <v>737</v>
      </c>
      <c r="D495" s="9">
        <f>D496+D498+D501</f>
        <v>181</v>
      </c>
      <c r="E495" s="9">
        <f t="shared" ref="E495:F495" si="243">E496+E498+E501</f>
        <v>181</v>
      </c>
      <c r="F495" s="9">
        <f t="shared" si="243"/>
        <v>181</v>
      </c>
      <c r="G495" s="79"/>
    </row>
    <row r="496" spans="1:7" ht="25.5" outlineLevel="3" x14ac:dyDescent="0.25">
      <c r="A496" s="18" t="s">
        <v>228</v>
      </c>
      <c r="B496" s="18"/>
      <c r="C496" s="19" t="s">
        <v>513</v>
      </c>
      <c r="D496" s="9">
        <f>D497</f>
        <v>77</v>
      </c>
      <c r="E496" s="9">
        <f t="shared" ref="E496:F496" si="244">E497</f>
        <v>77</v>
      </c>
      <c r="F496" s="9">
        <f t="shared" si="244"/>
        <v>77</v>
      </c>
      <c r="G496" s="79"/>
    </row>
    <row r="497" spans="1:7" ht="25.5" outlineLevel="4" x14ac:dyDescent="0.25">
      <c r="A497" s="18" t="s">
        <v>228</v>
      </c>
      <c r="B497" s="18" t="s">
        <v>7</v>
      </c>
      <c r="C497" s="19" t="s">
        <v>332</v>
      </c>
      <c r="D497" s="9">
        <f>'№ 5-8 ведомственная'!F524</f>
        <v>77</v>
      </c>
      <c r="E497" s="9">
        <f>'№ 5-8 ведомственная'!G524</f>
        <v>77</v>
      </c>
      <c r="F497" s="9">
        <f>'№ 5-8 ведомственная'!H524</f>
        <v>77</v>
      </c>
      <c r="G497" s="79"/>
    </row>
    <row r="498" spans="1:7" outlineLevel="3" x14ac:dyDescent="0.25">
      <c r="A498" s="18" t="s">
        <v>229</v>
      </c>
      <c r="B498" s="18"/>
      <c r="C498" s="19" t="s">
        <v>514</v>
      </c>
      <c r="D498" s="9">
        <f>D499</f>
        <v>89</v>
      </c>
      <c r="E498" s="9">
        <f t="shared" ref="E498:F498" si="245">E499</f>
        <v>94</v>
      </c>
      <c r="F498" s="9">
        <f t="shared" si="245"/>
        <v>94</v>
      </c>
      <c r="G498" s="79"/>
    </row>
    <row r="499" spans="1:7" ht="25.5" outlineLevel="4" x14ac:dyDescent="0.25">
      <c r="A499" s="18" t="s">
        <v>229</v>
      </c>
      <c r="B499" s="18" t="s">
        <v>7</v>
      </c>
      <c r="C499" s="60" t="s">
        <v>332</v>
      </c>
      <c r="D499" s="9">
        <f>'№ 5-8 ведомственная'!F526</f>
        <v>89</v>
      </c>
      <c r="E499" s="9">
        <f>'№ 5-8 ведомственная'!G526</f>
        <v>94</v>
      </c>
      <c r="F499" s="9">
        <f>'№ 5-8 ведомственная'!H526</f>
        <v>94</v>
      </c>
      <c r="G499" s="79"/>
    </row>
    <row r="500" spans="1:7" ht="38.25" outlineLevel="4" x14ac:dyDescent="0.25">
      <c r="A500" s="18" t="s">
        <v>710</v>
      </c>
      <c r="B500" s="17"/>
      <c r="C500" s="19" t="s">
        <v>711</v>
      </c>
      <c r="D500" s="9">
        <f>D501</f>
        <v>15</v>
      </c>
      <c r="E500" s="9">
        <f t="shared" ref="E500:F500" si="246">E501</f>
        <v>10</v>
      </c>
      <c r="F500" s="9">
        <f t="shared" si="246"/>
        <v>10</v>
      </c>
      <c r="G500" s="79"/>
    </row>
    <row r="501" spans="1:7" ht="38.25" outlineLevel="4" x14ac:dyDescent="0.25">
      <c r="A501" s="18" t="s">
        <v>712</v>
      </c>
      <c r="B501" s="17"/>
      <c r="C501" s="19" t="s">
        <v>713</v>
      </c>
      <c r="D501" s="9">
        <f>D502</f>
        <v>15</v>
      </c>
      <c r="E501" s="9">
        <f t="shared" ref="E501:F501" si="247">E502</f>
        <v>10</v>
      </c>
      <c r="F501" s="9">
        <f t="shared" si="247"/>
        <v>10</v>
      </c>
      <c r="G501" s="79"/>
    </row>
    <row r="502" spans="1:7" ht="25.5" outlineLevel="4" x14ac:dyDescent="0.25">
      <c r="A502" s="18" t="s">
        <v>712</v>
      </c>
      <c r="B502" s="17" t="s">
        <v>7</v>
      </c>
      <c r="C502" s="19" t="s">
        <v>332</v>
      </c>
      <c r="D502" s="9">
        <f>'№ 5-8 ведомственная'!F529</f>
        <v>15</v>
      </c>
      <c r="E502" s="9">
        <f>'№ 5-8 ведомственная'!G529</f>
        <v>10</v>
      </c>
      <c r="F502" s="9">
        <f>'№ 5-8 ведомственная'!H529</f>
        <v>10</v>
      </c>
      <c r="G502" s="79"/>
    </row>
    <row r="503" spans="1:7" s="30" customFormat="1" ht="38.25" x14ac:dyDescent="0.25">
      <c r="A503" s="18" t="s">
        <v>51</v>
      </c>
      <c r="B503" s="18"/>
      <c r="C503" s="60" t="s">
        <v>577</v>
      </c>
      <c r="D503" s="9">
        <f>D504+D508</f>
        <v>1589.8</v>
      </c>
      <c r="E503" s="9">
        <f t="shared" ref="E503:F503" si="248">E504+E508</f>
        <v>0</v>
      </c>
      <c r="F503" s="9">
        <f t="shared" si="248"/>
        <v>0</v>
      </c>
      <c r="G503" s="88"/>
    </row>
    <row r="504" spans="1:7" ht="38.25" outlineLevel="1" x14ac:dyDescent="0.25">
      <c r="A504" s="18" t="s">
        <v>52</v>
      </c>
      <c r="B504" s="18"/>
      <c r="C504" s="60" t="s">
        <v>665</v>
      </c>
      <c r="D504" s="9">
        <f>D505</f>
        <v>760</v>
      </c>
      <c r="E504" s="9">
        <f t="shared" ref="E504:F504" si="249">E505</f>
        <v>0</v>
      </c>
      <c r="F504" s="9">
        <f t="shared" si="249"/>
        <v>0</v>
      </c>
      <c r="G504" s="79"/>
    </row>
    <row r="505" spans="1:7" ht="25.5" outlineLevel="2" x14ac:dyDescent="0.25">
      <c r="A505" s="18" t="s">
        <v>53</v>
      </c>
      <c r="B505" s="18"/>
      <c r="C505" s="60" t="s">
        <v>369</v>
      </c>
      <c r="D505" s="9">
        <f>D506</f>
        <v>760</v>
      </c>
      <c r="E505" s="9">
        <f t="shared" ref="E505:F506" si="250">E506</f>
        <v>0</v>
      </c>
      <c r="F505" s="9">
        <f t="shared" si="250"/>
        <v>0</v>
      </c>
      <c r="G505" s="79"/>
    </row>
    <row r="506" spans="1:7" ht="38.25" outlineLevel="3" x14ac:dyDescent="0.25">
      <c r="A506" s="18" t="s">
        <v>54</v>
      </c>
      <c r="B506" s="18"/>
      <c r="C506" s="60" t="s">
        <v>588</v>
      </c>
      <c r="D506" s="9">
        <f>D507</f>
        <v>760</v>
      </c>
      <c r="E506" s="9">
        <f t="shared" si="250"/>
        <v>0</v>
      </c>
      <c r="F506" s="9">
        <f t="shared" si="250"/>
        <v>0</v>
      </c>
      <c r="G506" s="79"/>
    </row>
    <row r="507" spans="1:7" ht="25.5" outlineLevel="4" x14ac:dyDescent="0.25">
      <c r="A507" s="18" t="s">
        <v>54</v>
      </c>
      <c r="B507" s="18" t="s">
        <v>7</v>
      </c>
      <c r="C507" s="60" t="s">
        <v>332</v>
      </c>
      <c r="D507" s="9">
        <f>'№ 5-8 ведомственная'!F98</f>
        <v>760</v>
      </c>
      <c r="E507" s="9">
        <f>'№ 5-8 ведомственная'!G98</f>
        <v>0</v>
      </c>
      <c r="F507" s="9">
        <f>'№ 5-8 ведомственная'!H98</f>
        <v>0</v>
      </c>
      <c r="G507" s="79"/>
    </row>
    <row r="508" spans="1:7" ht="38.25" outlineLevel="1" x14ac:dyDescent="0.25">
      <c r="A508" s="18" t="s">
        <v>55</v>
      </c>
      <c r="B508" s="18"/>
      <c r="C508" s="60" t="s">
        <v>579</v>
      </c>
      <c r="D508" s="9">
        <f>D509</f>
        <v>829.8</v>
      </c>
      <c r="E508" s="9">
        <f t="shared" ref="E508:F508" si="251">E509</f>
        <v>0</v>
      </c>
      <c r="F508" s="9">
        <f t="shared" si="251"/>
        <v>0</v>
      </c>
      <c r="G508" s="79"/>
    </row>
    <row r="509" spans="1:7" ht="63.75" outlineLevel="2" x14ac:dyDescent="0.25">
      <c r="A509" s="18" t="s">
        <v>568</v>
      </c>
      <c r="B509" s="18"/>
      <c r="C509" s="60" t="s">
        <v>589</v>
      </c>
      <c r="D509" s="9">
        <f>D510</f>
        <v>829.8</v>
      </c>
      <c r="E509" s="9">
        <f t="shared" ref="E509:F510" si="252">E510</f>
        <v>0</v>
      </c>
      <c r="F509" s="9">
        <f t="shared" si="252"/>
        <v>0</v>
      </c>
      <c r="G509" s="79"/>
    </row>
    <row r="510" spans="1:7" ht="38.25" outlineLevel="3" x14ac:dyDescent="0.25">
      <c r="A510" s="18" t="s">
        <v>570</v>
      </c>
      <c r="B510" s="18"/>
      <c r="C510" s="60" t="s">
        <v>580</v>
      </c>
      <c r="D510" s="9">
        <f>D511</f>
        <v>829.8</v>
      </c>
      <c r="E510" s="9">
        <f t="shared" si="252"/>
        <v>0</v>
      </c>
      <c r="F510" s="9">
        <f t="shared" si="252"/>
        <v>0</v>
      </c>
      <c r="G510" s="79"/>
    </row>
    <row r="511" spans="1:7" ht="25.5" outlineLevel="4" x14ac:dyDescent="0.25">
      <c r="A511" s="18" t="s">
        <v>570</v>
      </c>
      <c r="B511" s="18" t="s">
        <v>7</v>
      </c>
      <c r="C511" s="60" t="s">
        <v>332</v>
      </c>
      <c r="D511" s="9">
        <f>'№ 5-8 ведомственная'!F102</f>
        <v>829.8</v>
      </c>
      <c r="E511" s="9">
        <f>'№ 5-8 ведомственная'!G102</f>
        <v>0</v>
      </c>
      <c r="F511" s="9">
        <f>'№ 5-8 ведомственная'!H102</f>
        <v>0</v>
      </c>
      <c r="G511" s="79"/>
    </row>
    <row r="512" spans="1:7" s="30" customFormat="1" ht="38.25" x14ac:dyDescent="0.25">
      <c r="A512" s="18" t="s">
        <v>107</v>
      </c>
      <c r="B512" s="18"/>
      <c r="C512" s="19" t="s">
        <v>824</v>
      </c>
      <c r="D512" s="9">
        <f>D513</f>
        <v>700</v>
      </c>
      <c r="E512" s="9">
        <f t="shared" ref="E512:F513" si="253">E513</f>
        <v>0</v>
      </c>
      <c r="F512" s="9">
        <f t="shared" si="253"/>
        <v>0</v>
      </c>
      <c r="G512" s="88"/>
    </row>
    <row r="513" spans="1:7" ht="25.5" outlineLevel="1" x14ac:dyDescent="0.25">
      <c r="A513" s="18" t="s">
        <v>108</v>
      </c>
      <c r="B513" s="18"/>
      <c r="C513" s="19" t="s">
        <v>663</v>
      </c>
      <c r="D513" s="9">
        <f>D514</f>
        <v>700</v>
      </c>
      <c r="E513" s="9">
        <f t="shared" si="253"/>
        <v>0</v>
      </c>
      <c r="F513" s="9">
        <f t="shared" si="253"/>
        <v>0</v>
      </c>
      <c r="G513" s="79"/>
    </row>
    <row r="514" spans="1:7" ht="25.5" outlineLevel="2" x14ac:dyDescent="0.25">
      <c r="A514" s="18" t="s">
        <v>109</v>
      </c>
      <c r="B514" s="18"/>
      <c r="C514" s="19" t="s">
        <v>664</v>
      </c>
      <c r="D514" s="9">
        <f>D515</f>
        <v>700</v>
      </c>
      <c r="E514" s="9">
        <f>E515</f>
        <v>0</v>
      </c>
      <c r="F514" s="9">
        <f>F515</f>
        <v>0</v>
      </c>
      <c r="G514" s="79"/>
    </row>
    <row r="515" spans="1:7" outlineLevel="3" x14ac:dyDescent="0.25">
      <c r="A515" s="18" t="s">
        <v>110</v>
      </c>
      <c r="B515" s="18"/>
      <c r="C515" s="19" t="s">
        <v>563</v>
      </c>
      <c r="D515" s="9">
        <f>D516</f>
        <v>700</v>
      </c>
      <c r="E515" s="9">
        <f t="shared" ref="E515:F515" si="254">E516</f>
        <v>0</v>
      </c>
      <c r="F515" s="9">
        <f t="shared" si="254"/>
        <v>0</v>
      </c>
      <c r="G515" s="79"/>
    </row>
    <row r="516" spans="1:7" ht="25.5" outlineLevel="4" x14ac:dyDescent="0.25">
      <c r="A516" s="18" t="s">
        <v>110</v>
      </c>
      <c r="B516" s="18" t="s">
        <v>7</v>
      </c>
      <c r="C516" s="19" t="s">
        <v>332</v>
      </c>
      <c r="D516" s="9">
        <f>'№ 5-8 ведомственная'!F209</f>
        <v>700</v>
      </c>
      <c r="E516" s="9">
        <f>'№ 5-8 ведомственная'!G209</f>
        <v>0</v>
      </c>
      <c r="F516" s="9">
        <f>'№ 5-8 ведомственная'!H209</f>
        <v>0</v>
      </c>
      <c r="G516" s="79"/>
    </row>
    <row r="517" spans="1:7" s="30" customFormat="1" ht="38.25" x14ac:dyDescent="0.25">
      <c r="A517" s="18" t="s">
        <v>132</v>
      </c>
      <c r="B517" s="18"/>
      <c r="C517" s="19" t="s">
        <v>305</v>
      </c>
      <c r="D517" s="9">
        <f>D518</f>
        <v>12265.2</v>
      </c>
      <c r="E517" s="9">
        <f t="shared" ref="E517:F517" si="255">E518</f>
        <v>12762.1</v>
      </c>
      <c r="F517" s="9">
        <f t="shared" si="255"/>
        <v>600</v>
      </c>
      <c r="G517" s="88"/>
    </row>
    <row r="518" spans="1:7" ht="25.5" outlineLevel="1" x14ac:dyDescent="0.25">
      <c r="A518" s="18" t="s">
        <v>133</v>
      </c>
      <c r="B518" s="18"/>
      <c r="C518" s="19" t="s">
        <v>447</v>
      </c>
      <c r="D518" s="9">
        <f>D519+D522</f>
        <v>12265.2</v>
      </c>
      <c r="E518" s="9">
        <f>E519+E522</f>
        <v>12762.1</v>
      </c>
      <c r="F518" s="9">
        <f>F519+F522</f>
        <v>600</v>
      </c>
      <c r="G518" s="79"/>
    </row>
    <row r="519" spans="1:7" ht="25.5" outlineLevel="2" x14ac:dyDescent="0.25">
      <c r="A519" s="18" t="s">
        <v>134</v>
      </c>
      <c r="B519" s="18"/>
      <c r="C519" s="19" t="s">
        <v>587</v>
      </c>
      <c r="D519" s="9">
        <f>D520</f>
        <v>606.29999999999995</v>
      </c>
      <c r="E519" s="9">
        <f>E520</f>
        <v>478</v>
      </c>
      <c r="F519" s="9">
        <f>F520</f>
        <v>500</v>
      </c>
      <c r="G519" s="79"/>
    </row>
    <row r="520" spans="1:7" ht="38.25" outlineLevel="3" x14ac:dyDescent="0.25">
      <c r="A520" s="18" t="s">
        <v>135</v>
      </c>
      <c r="B520" s="18"/>
      <c r="C520" s="19" t="s">
        <v>448</v>
      </c>
      <c r="D520" s="9">
        <f>D521</f>
        <v>606.29999999999995</v>
      </c>
      <c r="E520" s="9">
        <f t="shared" ref="E520:F520" si="256">E521</f>
        <v>478</v>
      </c>
      <c r="F520" s="9">
        <f t="shared" si="256"/>
        <v>500</v>
      </c>
      <c r="G520" s="79"/>
    </row>
    <row r="521" spans="1:7" ht="25.5" outlineLevel="4" x14ac:dyDescent="0.25">
      <c r="A521" s="18" t="s">
        <v>135</v>
      </c>
      <c r="B521" s="18" t="s">
        <v>7</v>
      </c>
      <c r="C521" s="19" t="s">
        <v>332</v>
      </c>
      <c r="D521" s="9">
        <f>'№ 5-8 ведомственная'!F286</f>
        <v>606.29999999999995</v>
      </c>
      <c r="E521" s="9">
        <f>'№ 5-8 ведомственная'!G286</f>
        <v>478</v>
      </c>
      <c r="F521" s="9">
        <f>'№ 5-8 ведомственная'!H286</f>
        <v>500</v>
      </c>
      <c r="G521" s="79"/>
    </row>
    <row r="522" spans="1:7" ht="38.25" outlineLevel="2" x14ac:dyDescent="0.25">
      <c r="A522" s="18" t="s">
        <v>136</v>
      </c>
      <c r="B522" s="18"/>
      <c r="C522" s="19" t="s">
        <v>449</v>
      </c>
      <c r="D522" s="9">
        <f>D525+D523</f>
        <v>11658.900000000001</v>
      </c>
      <c r="E522" s="9">
        <f>E525</f>
        <v>12284.1</v>
      </c>
      <c r="F522" s="9">
        <f>F525</f>
        <v>100</v>
      </c>
      <c r="G522" s="79"/>
    </row>
    <row r="523" spans="1:7" ht="38.25" outlineLevel="2" x14ac:dyDescent="0.25">
      <c r="A523" s="18" t="s">
        <v>803</v>
      </c>
      <c r="B523" s="18"/>
      <c r="C523" s="19" t="s">
        <v>804</v>
      </c>
      <c r="D523" s="9">
        <f>D524</f>
        <v>43.7</v>
      </c>
      <c r="E523" s="9">
        <v>0</v>
      </c>
      <c r="F523" s="9">
        <v>0</v>
      </c>
      <c r="G523" s="79"/>
    </row>
    <row r="524" spans="1:7" ht="25.5" outlineLevel="2" x14ac:dyDescent="0.25">
      <c r="A524" s="18" t="s">
        <v>803</v>
      </c>
      <c r="B524" s="18" t="s">
        <v>7</v>
      </c>
      <c r="C524" s="19" t="s">
        <v>332</v>
      </c>
      <c r="D524" s="9">
        <f>'№ 5-8 ведомственная'!F289</f>
        <v>43.7</v>
      </c>
      <c r="E524" s="9">
        <v>0</v>
      </c>
      <c r="F524" s="9">
        <v>0</v>
      </c>
      <c r="G524" s="79"/>
    </row>
    <row r="525" spans="1:7" ht="38.25" outlineLevel="3" x14ac:dyDescent="0.25">
      <c r="A525" s="18" t="s">
        <v>137</v>
      </c>
      <c r="B525" s="18"/>
      <c r="C525" s="19" t="s">
        <v>450</v>
      </c>
      <c r="D525" s="9">
        <f>D526</f>
        <v>11615.2</v>
      </c>
      <c r="E525" s="9">
        <f t="shared" ref="E525:F525" si="257">E526</f>
        <v>12284.1</v>
      </c>
      <c r="F525" s="9">
        <f t="shared" si="257"/>
        <v>100</v>
      </c>
      <c r="G525" s="79"/>
    </row>
    <row r="526" spans="1:7" ht="25.5" outlineLevel="4" x14ac:dyDescent="0.25">
      <c r="A526" s="18" t="s">
        <v>137</v>
      </c>
      <c r="B526" s="18" t="s">
        <v>7</v>
      </c>
      <c r="C526" s="19" t="s">
        <v>332</v>
      </c>
      <c r="D526" s="9">
        <f>'№ 5-8 ведомственная'!F291</f>
        <v>11615.2</v>
      </c>
      <c r="E526" s="9">
        <f>'№ 5-8 ведомственная'!G291</f>
        <v>12284.1</v>
      </c>
      <c r="F526" s="9">
        <f>'№ 5-8 ведомственная'!H291</f>
        <v>100</v>
      </c>
      <c r="G526" s="79"/>
    </row>
    <row r="527" spans="1:7" s="30" customFormat="1" x14ac:dyDescent="0.25">
      <c r="A527" s="18" t="s">
        <v>3</v>
      </c>
      <c r="B527" s="18"/>
      <c r="C527" s="19" t="s">
        <v>286</v>
      </c>
      <c r="D527" s="9">
        <f>D528+D531+D536</f>
        <v>17599.2</v>
      </c>
      <c r="E527" s="9">
        <f>E528+E531+E536</f>
        <v>17112.099999999999</v>
      </c>
      <c r="F527" s="9">
        <f>F528+F531+F536</f>
        <v>17112.099999999999</v>
      </c>
      <c r="G527" s="88"/>
    </row>
    <row r="528" spans="1:7" outlineLevel="1" x14ac:dyDescent="0.25">
      <c r="A528" s="18" t="s">
        <v>26</v>
      </c>
      <c r="B528" s="18"/>
      <c r="C528" s="19" t="s">
        <v>291</v>
      </c>
      <c r="D528" s="9">
        <f>D529</f>
        <v>300</v>
      </c>
      <c r="E528" s="9">
        <f t="shared" ref="E528:F529" si="258">E529</f>
        <v>300</v>
      </c>
      <c r="F528" s="9">
        <f t="shared" si="258"/>
        <v>300</v>
      </c>
      <c r="G528" s="79"/>
    </row>
    <row r="529" spans="1:7" outlineLevel="3" x14ac:dyDescent="0.25">
      <c r="A529" s="18" t="s">
        <v>27</v>
      </c>
      <c r="B529" s="18"/>
      <c r="C529" s="19" t="s">
        <v>346</v>
      </c>
      <c r="D529" s="9">
        <f>D530</f>
        <v>300</v>
      </c>
      <c r="E529" s="9">
        <f t="shared" si="258"/>
        <v>300</v>
      </c>
      <c r="F529" s="9">
        <f t="shared" si="258"/>
        <v>300</v>
      </c>
      <c r="G529" s="79"/>
    </row>
    <row r="530" spans="1:7" outlineLevel="4" x14ac:dyDescent="0.25">
      <c r="A530" s="18" t="s">
        <v>27</v>
      </c>
      <c r="B530" s="18" t="s">
        <v>8</v>
      </c>
      <c r="C530" s="19" t="s">
        <v>333</v>
      </c>
      <c r="D530" s="9">
        <v>300</v>
      </c>
      <c r="E530" s="9">
        <v>300</v>
      </c>
      <c r="F530" s="9">
        <v>300</v>
      </c>
      <c r="G530" s="79"/>
    </row>
    <row r="531" spans="1:7" ht="25.5" outlineLevel="1" x14ac:dyDescent="0.25">
      <c r="A531" s="18" t="s">
        <v>10</v>
      </c>
      <c r="B531" s="18"/>
      <c r="C531" s="19" t="s">
        <v>334</v>
      </c>
      <c r="D531" s="9">
        <f>D532</f>
        <v>7878.9</v>
      </c>
      <c r="E531" s="9">
        <f t="shared" ref="E531:F531" si="259">E532</f>
        <v>7578.9</v>
      </c>
      <c r="F531" s="9">
        <f t="shared" si="259"/>
        <v>7578.9</v>
      </c>
      <c r="G531" s="79"/>
    </row>
    <row r="532" spans="1:7" ht="25.5" outlineLevel="3" x14ac:dyDescent="0.25">
      <c r="A532" s="18" t="s">
        <v>56</v>
      </c>
      <c r="B532" s="18"/>
      <c r="C532" s="19" t="s">
        <v>377</v>
      </c>
      <c r="D532" s="9">
        <f>D533+D534+D535</f>
        <v>7878.9</v>
      </c>
      <c r="E532" s="9">
        <f>E533+E534+E535</f>
        <v>7578.9</v>
      </c>
      <c r="F532" s="9">
        <f>F533+F534+F535</f>
        <v>7578.9</v>
      </c>
      <c r="G532" s="79"/>
    </row>
    <row r="533" spans="1:7" ht="51" outlineLevel="4" x14ac:dyDescent="0.25">
      <c r="A533" s="18" t="s">
        <v>56</v>
      </c>
      <c r="B533" s="18" t="s">
        <v>6</v>
      </c>
      <c r="C533" s="19" t="s">
        <v>331</v>
      </c>
      <c r="D533" s="9">
        <f>'№ 5-8 ведомственная'!F301</f>
        <v>4725.5</v>
      </c>
      <c r="E533" s="9">
        <f>'№ 5-8 ведомственная'!G301</f>
        <v>4725.5</v>
      </c>
      <c r="F533" s="9">
        <f>'№ 5-8 ведомственная'!H301</f>
        <v>4725.5</v>
      </c>
      <c r="G533" s="79"/>
    </row>
    <row r="534" spans="1:7" ht="25.5" outlineLevel="4" x14ac:dyDescent="0.25">
      <c r="A534" s="18" t="s">
        <v>56</v>
      </c>
      <c r="B534" s="18" t="s">
        <v>7</v>
      </c>
      <c r="C534" s="19" t="s">
        <v>332</v>
      </c>
      <c r="D534" s="9">
        <f>'№ 5-8 ведомственная'!F302</f>
        <v>3032.4</v>
      </c>
      <c r="E534" s="9">
        <f>'№ 5-8 ведомственная'!G302</f>
        <v>2732.4</v>
      </c>
      <c r="F534" s="9">
        <f>'№ 5-8 ведомственная'!H302</f>
        <v>2732.4</v>
      </c>
      <c r="G534" s="79"/>
    </row>
    <row r="535" spans="1:7" outlineLevel="4" x14ac:dyDescent="0.25">
      <c r="A535" s="18" t="s">
        <v>56</v>
      </c>
      <c r="B535" s="18" t="s">
        <v>8</v>
      </c>
      <c r="C535" s="19" t="s">
        <v>333</v>
      </c>
      <c r="D535" s="9">
        <f>'№ 5-8 ведомственная'!F303</f>
        <v>121</v>
      </c>
      <c r="E535" s="9">
        <f>'№ 5-8 ведомственная'!G303</f>
        <v>121</v>
      </c>
      <c r="F535" s="9">
        <f>'№ 5-8 ведомственная'!H303</f>
        <v>121</v>
      </c>
      <c r="G535" s="79"/>
    </row>
    <row r="536" spans="1:7" ht="25.5" outlineLevel="1" x14ac:dyDescent="0.25">
      <c r="A536" s="18" t="s">
        <v>4</v>
      </c>
      <c r="B536" s="18"/>
      <c r="C536" s="19" t="s">
        <v>329</v>
      </c>
      <c r="D536" s="9">
        <f>D537+D541</f>
        <v>9420.3000000000011</v>
      </c>
      <c r="E536" s="9">
        <f t="shared" ref="E536:F536" si="260">E537+E541</f>
        <v>9233.2000000000007</v>
      </c>
      <c r="F536" s="9">
        <f t="shared" si="260"/>
        <v>9233.2000000000007</v>
      </c>
      <c r="G536" s="79"/>
    </row>
    <row r="537" spans="1:7" ht="25.5" outlineLevel="3" x14ac:dyDescent="0.25">
      <c r="A537" s="18" t="s">
        <v>5</v>
      </c>
      <c r="B537" s="18"/>
      <c r="C537" s="19" t="s">
        <v>330</v>
      </c>
      <c r="D537" s="9">
        <f>D538+D539+D540</f>
        <v>8616.1</v>
      </c>
      <c r="E537" s="9">
        <f t="shared" ref="E537:F537" si="261">E538+E539+E540</f>
        <v>8429</v>
      </c>
      <c r="F537" s="9">
        <f t="shared" si="261"/>
        <v>8429</v>
      </c>
      <c r="G537" s="79"/>
    </row>
    <row r="538" spans="1:7" ht="51" outlineLevel="4" x14ac:dyDescent="0.25">
      <c r="A538" s="18" t="s">
        <v>5</v>
      </c>
      <c r="B538" s="18" t="s">
        <v>6</v>
      </c>
      <c r="C538" s="19" t="s">
        <v>331</v>
      </c>
      <c r="D538" s="9">
        <f>'№ 5-8 ведомственная'!F24</f>
        <v>7750.2000000000007</v>
      </c>
      <c r="E538" s="9">
        <f>'№ 5-8 ведомственная'!G24</f>
        <v>7563.1</v>
      </c>
      <c r="F538" s="9">
        <f>'№ 5-8 ведомственная'!H24</f>
        <v>7563.1</v>
      </c>
      <c r="G538" s="79"/>
    </row>
    <row r="539" spans="1:7" ht="25.5" outlineLevel="4" x14ac:dyDescent="0.25">
      <c r="A539" s="18" t="s">
        <v>5</v>
      </c>
      <c r="B539" s="18" t="s">
        <v>7</v>
      </c>
      <c r="C539" s="19" t="s">
        <v>332</v>
      </c>
      <c r="D539" s="9">
        <f>'№ 5-8 ведомственная'!F25</f>
        <v>859.9</v>
      </c>
      <c r="E539" s="9">
        <f>'№ 5-8 ведомственная'!G25</f>
        <v>859.9</v>
      </c>
      <c r="F539" s="9">
        <f>'№ 5-8 ведомственная'!H25</f>
        <v>859.9</v>
      </c>
      <c r="G539" s="79"/>
    </row>
    <row r="540" spans="1:7" outlineLevel="4" x14ac:dyDescent="0.25">
      <c r="A540" s="18" t="s">
        <v>5</v>
      </c>
      <c r="B540" s="18" t="s">
        <v>8</v>
      </c>
      <c r="C540" s="19" t="s">
        <v>333</v>
      </c>
      <c r="D540" s="9">
        <f>'№ 5-8 ведомственная'!F26</f>
        <v>6</v>
      </c>
      <c r="E540" s="9">
        <f>'№ 5-8 ведомственная'!G26</f>
        <v>6</v>
      </c>
      <c r="F540" s="9">
        <f>'№ 5-8 ведомственная'!H26</f>
        <v>6</v>
      </c>
      <c r="G540" s="79"/>
    </row>
    <row r="541" spans="1:7" outlineLevel="3" x14ac:dyDescent="0.25">
      <c r="A541" s="18" t="s">
        <v>270</v>
      </c>
      <c r="B541" s="18"/>
      <c r="C541" s="19" t="s">
        <v>275</v>
      </c>
      <c r="D541" s="9">
        <f>D542+D543</f>
        <v>804.2</v>
      </c>
      <c r="E541" s="9">
        <f t="shared" ref="E541:F541" si="262">E542+E543</f>
        <v>804.2</v>
      </c>
      <c r="F541" s="9">
        <f t="shared" si="262"/>
        <v>804.2</v>
      </c>
      <c r="G541" s="79"/>
    </row>
    <row r="542" spans="1:7" ht="51" outlineLevel="4" x14ac:dyDescent="0.25">
      <c r="A542" s="54" t="s">
        <v>270</v>
      </c>
      <c r="B542" s="54" t="s">
        <v>6</v>
      </c>
      <c r="C542" s="33" t="s">
        <v>331</v>
      </c>
      <c r="D542" s="34">
        <f>'№ 5-8 ведомственная'!F665</f>
        <v>803.2</v>
      </c>
      <c r="E542" s="34">
        <f>'№ 5-8 ведомственная'!G665</f>
        <v>803.2</v>
      </c>
      <c r="F542" s="34">
        <f>'№ 5-8 ведомственная'!H665</f>
        <v>803.2</v>
      </c>
      <c r="G542" s="79"/>
    </row>
    <row r="543" spans="1:7" ht="12.75" customHeight="1" x14ac:dyDescent="0.25">
      <c r="A543" s="55" t="s">
        <v>270</v>
      </c>
      <c r="B543" s="55" t="s">
        <v>7</v>
      </c>
      <c r="C543" s="73" t="s">
        <v>332</v>
      </c>
      <c r="D543" s="72">
        <f>'№ 5-8 ведомственная'!F666</f>
        <v>1</v>
      </c>
      <c r="E543" s="72">
        <f>'№ 5-8 ведомственная'!G666</f>
        <v>1</v>
      </c>
      <c r="F543" s="72">
        <f>'№ 5-8 ведомственная'!H666</f>
        <v>1</v>
      </c>
      <c r="G543" s="79"/>
    </row>
    <row r="544" spans="1:7" ht="12.75" customHeight="1" x14ac:dyDescent="0.25">
      <c r="A544" s="56"/>
      <c r="B544" s="56"/>
      <c r="C544" s="27"/>
      <c r="D544" s="5"/>
      <c r="E544" s="5"/>
      <c r="F544" s="14" t="s">
        <v>779</v>
      </c>
      <c r="G544" s="79"/>
    </row>
    <row r="545" spans="3:7" ht="15.2" customHeight="1" x14ac:dyDescent="0.25">
      <c r="C545" s="118"/>
      <c r="D545" s="119"/>
      <c r="E545" s="119"/>
      <c r="F545" s="119"/>
      <c r="G545" s="79"/>
    </row>
  </sheetData>
  <mergeCells count="16">
    <mergeCell ref="D1:F1"/>
    <mergeCell ref="D2:F2"/>
    <mergeCell ref="D3:F3"/>
    <mergeCell ref="D5:F5"/>
    <mergeCell ref="D6:F6"/>
    <mergeCell ref="D7:F7"/>
    <mergeCell ref="C545:F545"/>
    <mergeCell ref="A13:F13"/>
    <mergeCell ref="C15:F15"/>
    <mergeCell ref="A16:A17"/>
    <mergeCell ref="B16:B17"/>
    <mergeCell ref="C16:C17"/>
    <mergeCell ref="D16:F16"/>
    <mergeCell ref="D8:F8"/>
    <mergeCell ref="D9:F9"/>
    <mergeCell ref="D10:F10"/>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3-6 РП</vt:lpstr>
      <vt:lpstr>№ 4-7РПЦ</vt:lpstr>
      <vt:lpstr>№ 5-8 ведомственная</vt:lpstr>
      <vt:lpstr>№ 6-9 Программы</vt:lpstr>
      <vt:lpstr>'№ 3-6 РП'!Заголовки_для_печати</vt:lpstr>
      <vt:lpstr>'№ 4-7РПЦ'!Заголовки_для_печати</vt:lpstr>
      <vt:lpstr>'№ 5-8 ведомственная'!Заголовки_для_печати</vt:lpstr>
      <vt:lpstr>'№ 6-9 Программы'!Заголовки_для_печати</vt:lpstr>
      <vt:lpstr>'№ 3-6 РП'!Область_печати</vt:lpstr>
      <vt:lpstr>'№ 4-7РПЦ'!Область_печати</vt:lpstr>
      <vt:lpstr>'№ 5-8 ведомственная'!Область_печати</vt:lpstr>
      <vt:lpstr>'№ 6-9 Программы'!Область_печати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2021-12-29T09:09:21Z</cp:lastPrinted>
  <dcterms:created xsi:type="dcterms:W3CDTF">2019-07-11T08:02:15Z</dcterms:created>
  <dcterms:modified xsi:type="dcterms:W3CDTF">2021-12-29T11:19:10Z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