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mc:AlternateContent xmlns:mc="http://schemas.openxmlformats.org/markup-compatibility/2006">
    <mc:Choice Requires="x15">
      <x15ac:absPath xmlns:x15ac="http://schemas.microsoft.com/office/spreadsheetml/2010/11/ac" url="\\Server\глава района\ГОРОДСКАЯ ДУМА\2021\42-е очередное 25.05.2021\Решение №282 от 25.05.2021 исполнение бюджета\Приложения\"/>
    </mc:Choice>
  </mc:AlternateContent>
  <xr:revisionPtr revIDLastSave="0" documentId="13_ncr:1_{A50F806C-1C3A-45D1-86E6-DB905B610EB1}" xr6:coauthVersionLast="45" xr6:coauthVersionMax="45" xr10:uidLastSave="{00000000-0000-0000-0000-000000000000}"/>
  <bookViews>
    <workbookView xWindow="-108" yWindow="-108" windowWidth="15576" windowHeight="11928" activeTab="1" xr2:uid="{00000000-000D-0000-FFFF-FFFF00000000}"/>
  </bookViews>
  <sheets>
    <sheet name="№ 6 РП" sheetId="5" r:id="rId1"/>
    <sheet name="№ 7 РПЦ" sheetId="3" r:id="rId2"/>
    <sheet name="№ 8 ведомственная" sheetId="2" r:id="rId3"/>
    <sheet name="№ 9 Программы" sheetId="6" r:id="rId4"/>
  </sheets>
  <definedNames>
    <definedName name="_xlnm.Print_Titles" localSheetId="0">'№ 6 РП'!$11:$11</definedName>
    <definedName name="_xlnm.Print_Titles" localSheetId="1">'№ 7 РПЦ'!$11:$11</definedName>
    <definedName name="_xlnm.Print_Titles" localSheetId="2">'№ 8 ведомственная'!$10:$10</definedName>
    <definedName name="_xlnm.Print_Titles" localSheetId="3">'№ 9 Программы'!$10:$10</definedName>
    <definedName name="_xlnm.Print_Area" localSheetId="0">'№ 6 РП'!$A$1:$D$530</definedName>
    <definedName name="_xlnm.Print_Area" localSheetId="1">'№ 7 РПЦ'!$A$1:$F$606</definedName>
    <definedName name="_xlnm.Print_Area" localSheetId="2">'№ 8 ведомственная'!$A$1:$G$631</definedName>
    <definedName name="_xlnm.Print_Area" localSheetId="3">'№ 9 Программы'!$A$1:$E$509</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63" i="6" l="1"/>
  <c r="E462" i="6" s="1"/>
  <c r="D463" i="6"/>
  <c r="D462" i="6" s="1"/>
  <c r="E464" i="6"/>
  <c r="D464" i="6"/>
  <c r="F570" i="3"/>
  <c r="E570" i="3"/>
  <c r="F356" i="3"/>
  <c r="F355" i="3" s="1"/>
  <c r="F353" i="3"/>
  <c r="F354" i="3"/>
  <c r="E354" i="3"/>
  <c r="E353" i="3" s="1"/>
  <c r="F281" i="3"/>
  <c r="F216" i="3"/>
  <c r="F215" i="3" s="1"/>
  <c r="F214" i="3" s="1"/>
  <c r="E216" i="3"/>
  <c r="E215" i="3" s="1"/>
  <c r="E214" i="3" s="1"/>
  <c r="E499" i="6"/>
  <c r="E269" i="6"/>
  <c r="E170" i="6"/>
  <c r="D170" i="6"/>
  <c r="E57" i="6"/>
  <c r="E56" i="6" s="1"/>
  <c r="E55" i="6"/>
  <c r="E54" i="6" s="1"/>
  <c r="D55" i="6"/>
  <c r="D54" i="6" s="1"/>
  <c r="G516" i="2" l="1"/>
  <c r="G515" i="2" s="1"/>
  <c r="F516" i="2"/>
  <c r="F515" i="2" s="1"/>
  <c r="G388" i="2"/>
  <c r="G386" i="2"/>
  <c r="G230" i="2"/>
  <c r="F116" i="3"/>
  <c r="F115" i="3" s="1"/>
  <c r="E116" i="3"/>
  <c r="E115" i="3" s="1"/>
  <c r="E335" i="6"/>
  <c r="E334" i="6" s="1"/>
  <c r="D335" i="6"/>
  <c r="D334" i="6" s="1"/>
  <c r="G115" i="2"/>
  <c r="F115" i="2"/>
  <c r="F111" i="3"/>
  <c r="F110" i="3" s="1"/>
  <c r="E111" i="3"/>
  <c r="E110" i="3" s="1"/>
  <c r="E330" i="6"/>
  <c r="E329" i="6" s="1"/>
  <c r="D330" i="6"/>
  <c r="D329" i="6" s="1"/>
  <c r="G39" i="2"/>
  <c r="F386" i="2"/>
  <c r="F619" i="2"/>
  <c r="F620" i="2"/>
  <c r="F609" i="2"/>
  <c r="F608" i="2"/>
  <c r="F586" i="2"/>
  <c r="F573" i="2"/>
  <c r="F539" i="2"/>
  <c r="F460" i="2"/>
  <c r="F461" i="2"/>
  <c r="F438" i="2"/>
  <c r="F430" i="2"/>
  <c r="F397" i="2"/>
  <c r="F383" i="2"/>
  <c r="F377" i="2"/>
  <c r="F369" i="2"/>
  <c r="F363" i="2"/>
  <c r="F239" i="2"/>
  <c r="F241" i="2"/>
  <c r="F226" i="2"/>
  <c r="F258" i="2"/>
  <c r="F248" i="2"/>
  <c r="F246" i="2"/>
  <c r="F243" i="2"/>
  <c r="F254" i="2"/>
  <c r="F222" i="2"/>
  <c r="F220" i="2"/>
  <c r="F224" i="2"/>
  <c r="F215" i="2"/>
  <c r="F171" i="2"/>
  <c r="F167" i="2"/>
  <c r="F176" i="2"/>
  <c r="F181" i="2"/>
  <c r="F187" i="2"/>
  <c r="F169" i="2"/>
  <c r="F113" i="2"/>
  <c r="F114" i="2"/>
  <c r="F102" i="2"/>
  <c r="F207" i="2"/>
  <c r="F97" i="2"/>
  <c r="F41" i="2"/>
  <c r="F406" i="2"/>
  <c r="F104" i="2"/>
  <c r="F575" i="2" l="1"/>
  <c r="F574" i="2"/>
  <c r="F367" i="2" l="1"/>
  <c r="F464" i="2" l="1"/>
  <c r="F379" i="2" l="1"/>
  <c r="F359" i="2"/>
  <c r="F42" i="2"/>
  <c r="F39" i="2" s="1"/>
  <c r="C56" i="6" l="1"/>
  <c r="E356" i="3" l="1"/>
  <c r="E355" i="3" s="1"/>
  <c r="D355" i="3"/>
  <c r="B57" i="6"/>
  <c r="C57" i="6"/>
  <c r="D57" i="6"/>
  <c r="D56" i="6" s="1"/>
  <c r="F388" i="2"/>
  <c r="F74" i="2" l="1"/>
  <c r="F73" i="2"/>
  <c r="F395" i="2"/>
  <c r="F193" i="2"/>
  <c r="E202" i="3" s="1"/>
  <c r="F63" i="2"/>
  <c r="F310" i="2"/>
  <c r="F323" i="2"/>
  <c r="E201" i="3" l="1"/>
  <c r="E200" i="3" s="1"/>
  <c r="E199" i="3" s="1"/>
  <c r="F385" i="2"/>
  <c r="D53" i="6" s="1"/>
  <c r="F408" i="2"/>
  <c r="F368" i="2"/>
  <c r="G368" i="2"/>
  <c r="F365" i="2"/>
  <c r="F292" i="2" l="1"/>
  <c r="F391" i="2"/>
  <c r="E358" i="3" s="1"/>
  <c r="E357" i="3" s="1"/>
  <c r="F375" i="2"/>
  <c r="E59" i="6"/>
  <c r="E58" i="6" s="1"/>
  <c r="F358" i="3"/>
  <c r="F357" i="3" s="1"/>
  <c r="D59" i="6" l="1"/>
  <c r="D58" i="6" s="1"/>
  <c r="G390" i="2" l="1"/>
  <c r="F390" i="2"/>
  <c r="E392" i="6" l="1"/>
  <c r="E391" i="6" s="1"/>
  <c r="D392" i="6"/>
  <c r="D391" i="6" s="1"/>
  <c r="F297" i="3"/>
  <c r="F296" i="3" s="1"/>
  <c r="E297" i="3"/>
  <c r="E296" i="3" s="1"/>
  <c r="G523" i="2"/>
  <c r="F523" i="2"/>
  <c r="E461" i="6"/>
  <c r="E460" i="6" s="1"/>
  <c r="D461" i="6"/>
  <c r="D460" i="6" s="1"/>
  <c r="F213" i="3"/>
  <c r="F212" i="3" s="1"/>
  <c r="E213" i="3"/>
  <c r="E212" i="3" s="1"/>
  <c r="G513" i="2"/>
  <c r="F513" i="2"/>
  <c r="F508" i="2"/>
  <c r="F274" i="2" l="1"/>
  <c r="E211" i="6"/>
  <c r="E210" i="6" s="1"/>
  <c r="D211" i="6"/>
  <c r="D210" i="6" s="1"/>
  <c r="F252" i="3"/>
  <c r="F251" i="3" s="1"/>
  <c r="E252" i="3"/>
  <c r="E251" i="3" s="1"/>
  <c r="G228" i="2"/>
  <c r="F228" i="2"/>
  <c r="F285" i="2"/>
  <c r="F603" i="3"/>
  <c r="F602" i="3" s="1"/>
  <c r="E603" i="3"/>
  <c r="E602" i="3" s="1"/>
  <c r="E357" i="6"/>
  <c r="E356" i="6" s="1"/>
  <c r="D357" i="6"/>
  <c r="D356" i="6" s="1"/>
  <c r="G339" i="2"/>
  <c r="F339" i="2"/>
  <c r="F286" i="3" l="1"/>
  <c r="F285" i="3" s="1"/>
  <c r="E286" i="3"/>
  <c r="E285" i="3" s="1"/>
  <c r="F288" i="3"/>
  <c r="F287" i="3" s="1"/>
  <c r="E288" i="3"/>
  <c r="E287" i="3" s="1"/>
  <c r="E274" i="6"/>
  <c r="E273" i="6" s="1"/>
  <c r="D274" i="6"/>
  <c r="D273" i="6" s="1"/>
  <c r="E276" i="6"/>
  <c r="E275" i="6" s="1"/>
  <c r="D276" i="6"/>
  <c r="D275" i="6" s="1"/>
  <c r="G260" i="2"/>
  <c r="F260" i="2"/>
  <c r="G262" i="2"/>
  <c r="F262" i="2"/>
  <c r="F279" i="2"/>
  <c r="F448" i="2" l="1"/>
  <c r="F218" i="2" l="1"/>
  <c r="F622" i="2"/>
  <c r="E310" i="6"/>
  <c r="E309" i="6" s="1"/>
  <c r="D310" i="6"/>
  <c r="D309" i="6" s="1"/>
  <c r="F546" i="3"/>
  <c r="F545" i="3" s="1"/>
  <c r="E546" i="3"/>
  <c r="E545" i="3" s="1"/>
  <c r="G320" i="2"/>
  <c r="F320" i="2"/>
  <c r="E272" i="6" l="1"/>
  <c r="E271" i="6" s="1"/>
  <c r="D272" i="6"/>
  <c r="D271" i="6" s="1"/>
  <c r="F284" i="3"/>
  <c r="F283" i="3" s="1"/>
  <c r="E284" i="3"/>
  <c r="E283" i="3" s="1"/>
  <c r="G264" i="2"/>
  <c r="F264" i="2"/>
  <c r="F233" i="2"/>
  <c r="C214" i="6" l="1"/>
  <c r="D255" i="3"/>
  <c r="D291" i="3"/>
  <c r="D289" i="3"/>
  <c r="C279" i="6"/>
  <c r="C277" i="6"/>
  <c r="F269" i="2"/>
  <c r="F267" i="2"/>
  <c r="E24" i="6" l="1"/>
  <c r="E23" i="6" s="1"/>
  <c r="D24" i="6"/>
  <c r="D23" i="6" s="1"/>
  <c r="F328" i="3"/>
  <c r="F327" i="3" s="1"/>
  <c r="E328" i="3"/>
  <c r="E327" i="3" s="1"/>
  <c r="G360" i="2"/>
  <c r="F360" i="2"/>
  <c r="E72" i="6"/>
  <c r="E71" i="6" s="1"/>
  <c r="D72" i="6"/>
  <c r="D71" i="6" s="1"/>
  <c r="F371" i="3"/>
  <c r="F370" i="3" s="1"/>
  <c r="E371" i="3"/>
  <c r="E370" i="3" s="1"/>
  <c r="G403" i="2"/>
  <c r="F403" i="2"/>
  <c r="E85" i="6"/>
  <c r="E84" i="6" s="1"/>
  <c r="D85" i="6"/>
  <c r="D84" i="6" s="1"/>
  <c r="F395" i="3"/>
  <c r="F394" i="3" s="1"/>
  <c r="E395" i="3"/>
  <c r="E394" i="3" s="1"/>
  <c r="G427" i="2"/>
  <c r="F427" i="2"/>
  <c r="F103" i="2"/>
  <c r="F101" i="2"/>
  <c r="F93" i="2"/>
  <c r="E459" i="6" l="1"/>
  <c r="E458" i="6" s="1"/>
  <c r="D459" i="6"/>
  <c r="D458" i="6" s="1"/>
  <c r="F211" i="3"/>
  <c r="F210" i="3" s="1"/>
  <c r="E211" i="3"/>
  <c r="E210" i="3" s="1"/>
  <c r="F618" i="2"/>
  <c r="G511" i="2"/>
  <c r="F511" i="2"/>
  <c r="F579" i="2" l="1"/>
  <c r="E213" i="6"/>
  <c r="E212" i="6" s="1"/>
  <c r="D213" i="6"/>
  <c r="D212" i="6" s="1"/>
  <c r="F254" i="3"/>
  <c r="F253" i="3" s="1"/>
  <c r="E254" i="3"/>
  <c r="E253" i="3" s="1"/>
  <c r="F230" i="2"/>
  <c r="E146" i="6"/>
  <c r="E145" i="6" s="1"/>
  <c r="D146" i="6"/>
  <c r="D145" i="6" s="1"/>
  <c r="F406" i="3"/>
  <c r="F405" i="3" s="1"/>
  <c r="E406" i="3"/>
  <c r="E405" i="3" s="1"/>
  <c r="G536" i="2"/>
  <c r="F536" i="2"/>
  <c r="F299" i="3" l="1"/>
  <c r="F298" i="3" s="1"/>
  <c r="E299" i="3"/>
  <c r="E298" i="3" s="1"/>
  <c r="E394" i="6"/>
  <c r="E393" i="6" s="1"/>
  <c r="D394" i="6"/>
  <c r="D393" i="6" s="1"/>
  <c r="G525" i="2"/>
  <c r="F525" i="2"/>
  <c r="F589" i="3" l="1"/>
  <c r="F588" i="3" s="1"/>
  <c r="E589" i="3"/>
  <c r="E588" i="3" s="1"/>
  <c r="E94" i="6"/>
  <c r="E93" i="6" s="1"/>
  <c r="D94" i="6"/>
  <c r="D93" i="6" s="1"/>
  <c r="C93" i="6"/>
  <c r="G491" i="2"/>
  <c r="F491" i="2"/>
  <c r="F80" i="2"/>
  <c r="F78" i="2"/>
  <c r="C173" i="6" l="1"/>
  <c r="E174" i="6" l="1"/>
  <c r="E173" i="6" s="1"/>
  <c r="D174" i="6"/>
  <c r="D173" i="6" s="1"/>
  <c r="D579" i="3" l="1"/>
  <c r="F574" i="3"/>
  <c r="F573" i="3" s="1"/>
  <c r="E574" i="3"/>
  <c r="E573" i="3" s="1"/>
  <c r="D573" i="3"/>
  <c r="G615" i="2"/>
  <c r="F615" i="2"/>
  <c r="F475" i="2" l="1"/>
  <c r="F471" i="2"/>
  <c r="E359" i="6"/>
  <c r="E358" i="6" s="1"/>
  <c r="E355" i="6" s="1"/>
  <c r="D359" i="6"/>
  <c r="D358" i="6" s="1"/>
  <c r="D355" i="6" s="1"/>
  <c r="F605" i="3"/>
  <c r="F604" i="3" s="1"/>
  <c r="F601" i="3" s="1"/>
  <c r="E605" i="3"/>
  <c r="E604" i="3" s="1"/>
  <c r="E601" i="3" s="1"/>
  <c r="G341" i="2"/>
  <c r="G338" i="2" s="1"/>
  <c r="F341" i="2"/>
  <c r="F338" i="2" s="1"/>
  <c r="F489" i="2" l="1"/>
  <c r="F494" i="2"/>
  <c r="F252" i="2"/>
  <c r="F303" i="2"/>
  <c r="E100" i="6"/>
  <c r="E99" i="6" s="1"/>
  <c r="D100" i="6"/>
  <c r="D99" i="6" s="1"/>
  <c r="F422" i="3"/>
  <c r="F421" i="3" s="1"/>
  <c r="E422" i="3"/>
  <c r="E421" i="3" s="1"/>
  <c r="G443" i="2"/>
  <c r="F443" i="2"/>
  <c r="E41" i="6"/>
  <c r="E40" i="6" s="1"/>
  <c r="D41" i="6"/>
  <c r="D40" i="6" s="1"/>
  <c r="F344" i="3"/>
  <c r="F343" i="3" s="1"/>
  <c r="E344" i="3"/>
  <c r="E343" i="3" s="1"/>
  <c r="G376" i="2"/>
  <c r="F376" i="2"/>
  <c r="E20" i="6"/>
  <c r="E19" i="6" s="1"/>
  <c r="D20" i="6"/>
  <c r="D19" i="6" s="1"/>
  <c r="F324" i="3"/>
  <c r="F323" i="3" s="1"/>
  <c r="E324" i="3"/>
  <c r="E323" i="3" s="1"/>
  <c r="G356" i="2"/>
  <c r="F356" i="2"/>
  <c r="F393" i="2" l="1"/>
  <c r="F352" i="3" l="1"/>
  <c r="F351" i="3" s="1"/>
  <c r="E352" i="3"/>
  <c r="E351" i="3" s="1"/>
  <c r="F334" i="3"/>
  <c r="F333" i="3" s="1"/>
  <c r="E334" i="3"/>
  <c r="E333" i="3" s="1"/>
  <c r="E53" i="6"/>
  <c r="E52" i="6" s="1"/>
  <c r="D52" i="6"/>
  <c r="E30" i="6"/>
  <c r="E29" i="6" s="1"/>
  <c r="D30" i="6"/>
  <c r="D29" i="6" s="1"/>
  <c r="G384" i="2"/>
  <c r="F384" i="2"/>
  <c r="G366" i="2"/>
  <c r="F366" i="2"/>
  <c r="F103" i="3"/>
  <c r="G100" i="2"/>
  <c r="E103" i="3"/>
  <c r="D499" i="6" l="1"/>
  <c r="F548" i="3"/>
  <c r="F547" i="3" s="1"/>
  <c r="F544" i="3" s="1"/>
  <c r="E548" i="3"/>
  <c r="E547" i="3" s="1"/>
  <c r="E544" i="3" s="1"/>
  <c r="E312" i="6"/>
  <c r="D312" i="6"/>
  <c r="G322" i="2"/>
  <c r="G319" i="2" s="1"/>
  <c r="F322" i="2"/>
  <c r="F319" i="2" s="1"/>
  <c r="F553" i="3" l="1"/>
  <c r="F552" i="3" s="1"/>
  <c r="F551" i="3" s="1"/>
  <c r="F550" i="3" s="1"/>
  <c r="F549" i="3" s="1"/>
  <c r="E404" i="6"/>
  <c r="G327" i="2"/>
  <c r="G326" i="2" s="1"/>
  <c r="G325" i="2" s="1"/>
  <c r="G324" i="2" s="1"/>
  <c r="F328" i="2"/>
  <c r="F327" i="2" s="1"/>
  <c r="F326" i="2" s="1"/>
  <c r="F325" i="2" s="1"/>
  <c r="F324" i="2" s="1"/>
  <c r="F256" i="2"/>
  <c r="D404" i="6" l="1"/>
  <c r="E553" i="3"/>
  <c r="E552" i="3" s="1"/>
  <c r="E551" i="3" s="1"/>
  <c r="E550" i="3" s="1"/>
  <c r="E549" i="3" s="1"/>
  <c r="E450" i="6" l="1"/>
  <c r="E449" i="6" s="1"/>
  <c r="E448" i="6" s="1"/>
  <c r="E447" i="6" s="1"/>
  <c r="E446" i="6" s="1"/>
  <c r="D450" i="6"/>
  <c r="D449" i="6" s="1"/>
  <c r="D448" i="6" s="1"/>
  <c r="D447" i="6" s="1"/>
  <c r="D446" i="6" s="1"/>
  <c r="F150" i="3"/>
  <c r="F149" i="3" s="1"/>
  <c r="F148" i="3" s="1"/>
  <c r="F147" i="3" s="1"/>
  <c r="F146" i="3" s="1"/>
  <c r="F145" i="3" s="1"/>
  <c r="E150" i="3"/>
  <c r="E149" i="3" s="1"/>
  <c r="E148" i="3" s="1"/>
  <c r="E147" i="3" s="1"/>
  <c r="E146" i="3" s="1"/>
  <c r="E145" i="3" s="1"/>
  <c r="G149" i="2"/>
  <c r="G148" i="2" s="1"/>
  <c r="G147" i="2" s="1"/>
  <c r="G146" i="2" s="1"/>
  <c r="G145" i="2" s="1"/>
  <c r="D161" i="5" s="1"/>
  <c r="F149" i="2"/>
  <c r="F148" i="2" s="1"/>
  <c r="F147" i="2" s="1"/>
  <c r="F146" i="2" s="1"/>
  <c r="F145" i="2" s="1"/>
  <c r="C161" i="5" s="1"/>
  <c r="F588" i="2" l="1"/>
  <c r="F584" i="2"/>
  <c r="F571" i="2"/>
  <c r="E203" i="6"/>
  <c r="E202" i="6" s="1"/>
  <c r="D203" i="6"/>
  <c r="D202" i="6" s="1"/>
  <c r="F249" i="3"/>
  <c r="F248" i="3" s="1"/>
  <c r="E249" i="3"/>
  <c r="E248" i="3" s="1"/>
  <c r="F581" i="2"/>
  <c r="G225" i="2"/>
  <c r="F225" i="2"/>
  <c r="E280" i="6"/>
  <c r="E279" i="6" s="1"/>
  <c r="D280" i="6"/>
  <c r="D279" i="6" s="1"/>
  <c r="E278" i="6"/>
  <c r="E277" i="6" s="1"/>
  <c r="D278" i="6"/>
  <c r="D277" i="6" s="1"/>
  <c r="F292" i="3"/>
  <c r="F291" i="3" s="1"/>
  <c r="E292" i="3"/>
  <c r="E291" i="3" s="1"/>
  <c r="F290" i="3"/>
  <c r="F289" i="3" s="1"/>
  <c r="F282" i="3" s="1"/>
  <c r="E290" i="3"/>
  <c r="E289" i="3" s="1"/>
  <c r="E282" i="3" s="1"/>
  <c r="G266" i="2"/>
  <c r="G268" i="2"/>
  <c r="F268" i="2"/>
  <c r="F266" i="2"/>
  <c r="G259" i="2" l="1"/>
  <c r="D270" i="6"/>
  <c r="F259" i="2"/>
  <c r="E270" i="6"/>
  <c r="E79" i="6"/>
  <c r="E78" i="6" s="1"/>
  <c r="E77" i="6" s="1"/>
  <c r="D79" i="6"/>
  <c r="D78" i="6" s="1"/>
  <c r="D77" i="6" s="1"/>
  <c r="F378" i="3"/>
  <c r="F377" i="3" s="1"/>
  <c r="F376" i="3" s="1"/>
  <c r="E378" i="3"/>
  <c r="E377" i="3" s="1"/>
  <c r="E376" i="3" s="1"/>
  <c r="G410" i="2"/>
  <c r="G409" i="2" s="1"/>
  <c r="F410" i="2"/>
  <c r="F409" i="2" s="1"/>
  <c r="F446" i="2"/>
  <c r="F100" i="2"/>
  <c r="D269" i="6"/>
  <c r="E281" i="3" l="1"/>
  <c r="F71" i="2"/>
  <c r="E96" i="6"/>
  <c r="E95" i="6" s="1"/>
  <c r="E92" i="6" s="1"/>
  <c r="D96" i="6"/>
  <c r="D95" i="6" s="1"/>
  <c r="D92" i="6" s="1"/>
  <c r="F591" i="3"/>
  <c r="F590" i="3" s="1"/>
  <c r="F587" i="3" s="1"/>
  <c r="E591" i="3"/>
  <c r="E590" i="3" s="1"/>
  <c r="E587" i="3" s="1"/>
  <c r="G493" i="2"/>
  <c r="G490" i="2" s="1"/>
  <c r="F493" i="2"/>
  <c r="F490" i="2" s="1"/>
  <c r="E178" i="6" l="1"/>
  <c r="D178" i="6"/>
  <c r="F578" i="3"/>
  <c r="E578" i="3"/>
  <c r="E61" i="6" l="1"/>
  <c r="E60" i="6" s="1"/>
  <c r="D61" i="6"/>
  <c r="D60" i="6" s="1"/>
  <c r="F360" i="3"/>
  <c r="F359" i="3" s="1"/>
  <c r="E360" i="3"/>
  <c r="E359" i="3" s="1"/>
  <c r="F451" i="2"/>
  <c r="G617" i="2" l="1"/>
  <c r="F617" i="2"/>
  <c r="F335" i="2"/>
  <c r="F316" i="2"/>
  <c r="F174" i="2"/>
  <c r="F165" i="2"/>
  <c r="G392" i="2"/>
  <c r="F392" i="2"/>
  <c r="E307" i="6" l="1"/>
  <c r="E306" i="6" s="1"/>
  <c r="D307" i="6"/>
  <c r="D306" i="6" s="1"/>
  <c r="F543" i="3"/>
  <c r="F542" i="3" s="1"/>
  <c r="E543" i="3"/>
  <c r="E542" i="3" s="1"/>
  <c r="G317" i="2"/>
  <c r="F317" i="2"/>
  <c r="E109" i="6" l="1"/>
  <c r="E108" i="6" s="1"/>
  <c r="D109" i="6"/>
  <c r="D108" i="6" s="1"/>
  <c r="F431" i="3"/>
  <c r="F430" i="3" s="1"/>
  <c r="E431" i="3"/>
  <c r="E430" i="3" s="1"/>
  <c r="G450" i="2"/>
  <c r="F450" i="2"/>
  <c r="E67" i="6"/>
  <c r="E66" i="6" s="1"/>
  <c r="D67" i="6"/>
  <c r="D66" i="6" s="1"/>
  <c r="F366" i="3"/>
  <c r="F365" i="3" s="1"/>
  <c r="E366" i="3"/>
  <c r="E365" i="3" s="1"/>
  <c r="G398" i="2"/>
  <c r="F398" i="2"/>
  <c r="E150" i="6"/>
  <c r="E149" i="6" s="1"/>
  <c r="D150" i="6"/>
  <c r="D149" i="6" s="1"/>
  <c r="F410" i="3"/>
  <c r="F409" i="3" s="1"/>
  <c r="E410" i="3"/>
  <c r="E409" i="3" s="1"/>
  <c r="G540" i="2"/>
  <c r="F540" i="2"/>
  <c r="E91" i="6"/>
  <c r="E90" i="6" s="1"/>
  <c r="D91" i="6"/>
  <c r="D90" i="6" s="1"/>
  <c r="F399" i="3"/>
  <c r="F398" i="3" s="1"/>
  <c r="E399" i="3"/>
  <c r="E398" i="3" s="1"/>
  <c r="G431" i="2" l="1"/>
  <c r="F431" i="2"/>
  <c r="E140" i="6"/>
  <c r="E139" i="6" s="1"/>
  <c r="D140" i="6"/>
  <c r="D139" i="6" s="1"/>
  <c r="E133" i="6"/>
  <c r="E132" i="6" s="1"/>
  <c r="D133" i="6"/>
  <c r="D132" i="6" s="1"/>
  <c r="F488" i="3"/>
  <c r="F487" i="3" s="1"/>
  <c r="E488" i="3"/>
  <c r="E487" i="3" s="1"/>
  <c r="F481" i="3"/>
  <c r="F480" i="3" s="1"/>
  <c r="E481" i="3"/>
  <c r="E480" i="3" s="1"/>
  <c r="G587" i="2"/>
  <c r="F587" i="2"/>
  <c r="G580" i="2"/>
  <c r="F580" i="2"/>
  <c r="E487" i="6"/>
  <c r="E486" i="6" s="1"/>
  <c r="D487" i="6"/>
  <c r="D486" i="6" s="1"/>
  <c r="F308" i="3"/>
  <c r="F307" i="3" s="1"/>
  <c r="E308" i="3"/>
  <c r="E307" i="3" s="1"/>
  <c r="G275" i="2"/>
  <c r="F275" i="2"/>
  <c r="E39" i="6"/>
  <c r="E38" i="6" s="1"/>
  <c r="D39" i="6"/>
  <c r="D38" i="6" s="1"/>
  <c r="F342" i="3"/>
  <c r="F341" i="3" s="1"/>
  <c r="E342" i="3"/>
  <c r="E341" i="3" s="1"/>
  <c r="G374" i="2"/>
  <c r="F374" i="2"/>
  <c r="F39" i="3"/>
  <c r="E39" i="3"/>
  <c r="E136" i="6"/>
  <c r="E135" i="6" s="1"/>
  <c r="D136" i="6"/>
  <c r="D135" i="6" s="1"/>
  <c r="E123" i="6"/>
  <c r="E122" i="6" s="1"/>
  <c r="D123" i="6"/>
  <c r="D122" i="6" s="1"/>
  <c r="F484" i="3"/>
  <c r="F483" i="3" s="1"/>
  <c r="E484" i="3"/>
  <c r="E483" i="3" s="1"/>
  <c r="F471" i="3"/>
  <c r="F470" i="3" s="1"/>
  <c r="E471" i="3"/>
  <c r="E470" i="3" s="1"/>
  <c r="G583" i="2"/>
  <c r="F583" i="2"/>
  <c r="G570" i="2"/>
  <c r="F570" i="2"/>
  <c r="E144" i="6"/>
  <c r="E143" i="6" s="1"/>
  <c r="D144" i="6"/>
  <c r="D143" i="6" s="1"/>
  <c r="F404" i="3"/>
  <c r="F403" i="3" s="1"/>
  <c r="E404" i="3"/>
  <c r="E403" i="3" s="1"/>
  <c r="G534" i="2"/>
  <c r="F534" i="2"/>
  <c r="E83" i="6"/>
  <c r="E82" i="6" s="1"/>
  <c r="D83" i="6"/>
  <c r="D82" i="6" s="1"/>
  <c r="F393" i="3"/>
  <c r="F392" i="3" s="1"/>
  <c r="E393" i="3"/>
  <c r="E392" i="3" s="1"/>
  <c r="G425" i="2"/>
  <c r="F425" i="2"/>
  <c r="E107" i="6" l="1"/>
  <c r="E106" i="6" s="1"/>
  <c r="E105" i="6" s="1"/>
  <c r="D107" i="6"/>
  <c r="D106" i="6" s="1"/>
  <c r="D105" i="6" s="1"/>
  <c r="F429" i="3"/>
  <c r="F428" i="3" s="1"/>
  <c r="F427" i="3" s="1"/>
  <c r="E429" i="3"/>
  <c r="E428" i="3" s="1"/>
  <c r="E427" i="3" s="1"/>
  <c r="G452" i="2"/>
  <c r="G449" i="2" s="1"/>
  <c r="F452" i="2"/>
  <c r="F449" i="2" s="1"/>
  <c r="E70" i="6"/>
  <c r="E69" i="6" s="1"/>
  <c r="D70" i="6"/>
  <c r="D69" i="6" s="1"/>
  <c r="F369" i="3"/>
  <c r="F368" i="3" s="1"/>
  <c r="E369" i="3"/>
  <c r="E368" i="3" s="1"/>
  <c r="G401" i="2"/>
  <c r="F401" i="2"/>
  <c r="E47" i="6"/>
  <c r="E46" i="6" s="1"/>
  <c r="D47" i="6"/>
  <c r="D46" i="6" s="1"/>
  <c r="F348" i="3"/>
  <c r="F347" i="3" s="1"/>
  <c r="E348" i="3"/>
  <c r="E347" i="3" s="1"/>
  <c r="G380" i="2"/>
  <c r="F380" i="2"/>
  <c r="E352" i="6"/>
  <c r="E351" i="6" s="1"/>
  <c r="D352" i="6"/>
  <c r="D351" i="6" s="1"/>
  <c r="F598" i="3"/>
  <c r="F597" i="3" s="1"/>
  <c r="E598" i="3"/>
  <c r="E597" i="3" s="1"/>
  <c r="G334" i="2"/>
  <c r="F334" i="2"/>
  <c r="E244" i="6"/>
  <c r="E243" i="6" s="1"/>
  <c r="D244" i="6"/>
  <c r="D243" i="6" s="1"/>
  <c r="F194" i="3"/>
  <c r="F193" i="3" s="1"/>
  <c r="E194" i="3"/>
  <c r="E193" i="3" s="1"/>
  <c r="F184" i="2"/>
  <c r="G184" i="2"/>
  <c r="E233" i="6"/>
  <c r="E232" i="6" s="1"/>
  <c r="D233" i="6"/>
  <c r="D232" i="6" s="1"/>
  <c r="G178" i="2"/>
  <c r="F188" i="3" s="1"/>
  <c r="F187" i="3" s="1"/>
  <c r="F178" i="2"/>
  <c r="E188" i="3" s="1"/>
  <c r="E187" i="3" s="1"/>
  <c r="E228" i="6"/>
  <c r="E227" i="6" s="1"/>
  <c r="D228" i="6"/>
  <c r="D227" i="6" s="1"/>
  <c r="F183" i="3"/>
  <c r="F182" i="3" s="1"/>
  <c r="E183" i="3"/>
  <c r="E182" i="3" s="1"/>
  <c r="G173" i="2"/>
  <c r="F173" i="2"/>
  <c r="E240" i="6"/>
  <c r="E239" i="6" s="1"/>
  <c r="D240" i="6"/>
  <c r="D239" i="6" s="1"/>
  <c r="F168" i="3"/>
  <c r="F167" i="3" s="1"/>
  <c r="E168" i="3"/>
  <c r="E167" i="3" s="1"/>
  <c r="G158" i="2"/>
  <c r="F158" i="2"/>
  <c r="E169" i="6"/>
  <c r="E168" i="6" s="1"/>
  <c r="D169" i="6"/>
  <c r="D168" i="6" s="1"/>
  <c r="F569" i="3"/>
  <c r="F568" i="3" s="1"/>
  <c r="E569" i="3"/>
  <c r="E568" i="3" s="1"/>
  <c r="G611" i="2"/>
  <c r="G610" i="2" s="1"/>
  <c r="F611" i="2"/>
  <c r="F610" i="2" s="1"/>
  <c r="G607" i="2"/>
  <c r="F607" i="2"/>
  <c r="E131" i="6" l="1"/>
  <c r="E130" i="6" s="1"/>
  <c r="D131" i="6"/>
  <c r="D130" i="6" s="1"/>
  <c r="F479" i="3"/>
  <c r="F478" i="3" s="1"/>
  <c r="E479" i="3"/>
  <c r="E478" i="3" s="1"/>
  <c r="G578" i="2"/>
  <c r="F578" i="2"/>
  <c r="E396" i="6"/>
  <c r="E395" i="6" s="1"/>
  <c r="E390" i="6" s="1"/>
  <c r="D396" i="6"/>
  <c r="D395" i="6" s="1"/>
  <c r="D390" i="6" s="1"/>
  <c r="F301" i="3"/>
  <c r="F300" i="3" s="1"/>
  <c r="F295" i="3" s="1"/>
  <c r="E301" i="3"/>
  <c r="E300" i="3" s="1"/>
  <c r="E295" i="3" s="1"/>
  <c r="G527" i="2"/>
  <c r="G522" i="2" s="1"/>
  <c r="F527" i="2"/>
  <c r="F522" i="2" s="1"/>
  <c r="G462" i="2"/>
  <c r="F462" i="2"/>
  <c r="F521" i="2" l="1"/>
  <c r="F520" i="2" s="1"/>
  <c r="F519" i="2" s="1"/>
  <c r="F518" i="2" s="1"/>
  <c r="G521" i="2"/>
  <c r="G520" i="2" s="1"/>
  <c r="G519" i="2" s="1"/>
  <c r="G518" i="2" s="1"/>
  <c r="F294" i="3"/>
  <c r="F293" i="3" s="1"/>
  <c r="E294" i="3"/>
  <c r="E293" i="3" s="1"/>
  <c r="F502" i="3"/>
  <c r="E502" i="3"/>
  <c r="E311" i="6"/>
  <c r="E308" i="6" s="1"/>
  <c r="D311" i="6"/>
  <c r="D308" i="6" s="1"/>
  <c r="E268" i="6"/>
  <c r="D268" i="6"/>
  <c r="F280" i="3"/>
  <c r="E280" i="3"/>
  <c r="G257" i="2"/>
  <c r="F257" i="2"/>
  <c r="E414" i="6" l="1"/>
  <c r="E413" i="6" s="1"/>
  <c r="E412" i="6" s="1"/>
  <c r="E411" i="6" s="1"/>
  <c r="D414" i="6"/>
  <c r="D413" i="6" s="1"/>
  <c r="D412" i="6" s="1"/>
  <c r="D411" i="6" s="1"/>
  <c r="E321" i="6"/>
  <c r="D321" i="6"/>
  <c r="E320" i="6"/>
  <c r="D320" i="6"/>
  <c r="E490" i="6"/>
  <c r="D490" i="6"/>
  <c r="E485" i="6"/>
  <c r="E484" i="6" s="1"/>
  <c r="E483" i="6" s="1"/>
  <c r="D485" i="6"/>
  <c r="D484" i="6" s="1"/>
  <c r="D483" i="6" s="1"/>
  <c r="E480" i="6"/>
  <c r="D480" i="6"/>
  <c r="E478" i="6"/>
  <c r="D478" i="6"/>
  <c r="E473" i="6"/>
  <c r="D473" i="6"/>
  <c r="E469" i="6"/>
  <c r="D469" i="6"/>
  <c r="E457" i="6"/>
  <c r="D457" i="6"/>
  <c r="E455" i="6"/>
  <c r="D455" i="6"/>
  <c r="E445" i="6"/>
  <c r="D445" i="6"/>
  <c r="E442" i="6"/>
  <c r="D442" i="6"/>
  <c r="E438" i="6"/>
  <c r="D438" i="6"/>
  <c r="E434" i="6"/>
  <c r="D434" i="6"/>
  <c r="E429" i="6"/>
  <c r="D429" i="6"/>
  <c r="E426" i="6"/>
  <c r="D426" i="6"/>
  <c r="E424" i="6"/>
  <c r="D424" i="6"/>
  <c r="E422" i="6"/>
  <c r="D422" i="6"/>
  <c r="E420" i="6"/>
  <c r="D420" i="6"/>
  <c r="E418" i="6"/>
  <c r="D418" i="6"/>
  <c r="E410" i="6"/>
  <c r="D410" i="6"/>
  <c r="E409" i="6"/>
  <c r="D409" i="6"/>
  <c r="E400" i="6"/>
  <c r="D400" i="6"/>
  <c r="E389" i="6"/>
  <c r="D389" i="6"/>
  <c r="E386" i="6"/>
  <c r="D386" i="6"/>
  <c r="E383" i="6"/>
  <c r="D383" i="6"/>
  <c r="E380" i="6"/>
  <c r="D380" i="6"/>
  <c r="E377" i="6"/>
  <c r="D377" i="6"/>
  <c r="E375" i="6"/>
  <c r="D375" i="6"/>
  <c r="E372" i="6"/>
  <c r="D372" i="6"/>
  <c r="E367" i="6"/>
  <c r="D367" i="6"/>
  <c r="E366" i="6"/>
  <c r="D366" i="6"/>
  <c r="E365" i="6"/>
  <c r="D365" i="6"/>
  <c r="E363" i="6"/>
  <c r="D363" i="6"/>
  <c r="E354" i="6"/>
  <c r="D354" i="6"/>
  <c r="E348" i="6"/>
  <c r="D348" i="6"/>
  <c r="E346" i="6"/>
  <c r="D346" i="6"/>
  <c r="E344" i="6"/>
  <c r="D344" i="6"/>
  <c r="E341" i="6"/>
  <c r="D341" i="6"/>
  <c r="E339" i="6"/>
  <c r="D339" i="6"/>
  <c r="E333" i="6"/>
  <c r="D333" i="6"/>
  <c r="E332" i="6"/>
  <c r="D332" i="6"/>
  <c r="E328" i="6"/>
  <c r="D328" i="6"/>
  <c r="E326" i="6"/>
  <c r="D326" i="6"/>
  <c r="E325" i="6"/>
  <c r="D325" i="6"/>
  <c r="E323" i="6"/>
  <c r="D323" i="6"/>
  <c r="E318" i="6"/>
  <c r="D318" i="6"/>
  <c r="E317" i="6"/>
  <c r="D317" i="6"/>
  <c r="E305" i="6"/>
  <c r="D305" i="6"/>
  <c r="E301" i="6"/>
  <c r="D301" i="6"/>
  <c r="E298" i="6"/>
  <c r="D298" i="6"/>
  <c r="E293" i="6"/>
  <c r="D293" i="6"/>
  <c r="E289" i="6"/>
  <c r="D289" i="6"/>
  <c r="E287" i="6"/>
  <c r="D287" i="6"/>
  <c r="E285" i="6"/>
  <c r="D285" i="6"/>
  <c r="E267" i="6"/>
  <c r="D267" i="6"/>
  <c r="E265" i="6"/>
  <c r="D265" i="6"/>
  <c r="E263" i="6"/>
  <c r="D263" i="6"/>
  <c r="E261" i="6"/>
  <c r="D261" i="6"/>
  <c r="E259" i="6"/>
  <c r="D259" i="6"/>
  <c r="E257" i="6"/>
  <c r="D257" i="6"/>
  <c r="E254" i="6"/>
  <c r="D254" i="6"/>
  <c r="E252" i="6"/>
  <c r="D252" i="6"/>
  <c r="E250" i="6"/>
  <c r="D250" i="6"/>
  <c r="E246" i="6"/>
  <c r="D246" i="6"/>
  <c r="E238" i="6"/>
  <c r="D238" i="6"/>
  <c r="E235" i="6"/>
  <c r="D235" i="6"/>
  <c r="E230" i="6"/>
  <c r="D230" i="6"/>
  <c r="E225" i="6"/>
  <c r="D225" i="6"/>
  <c r="E223" i="6"/>
  <c r="D223" i="6"/>
  <c r="E221" i="6"/>
  <c r="D221" i="6"/>
  <c r="E364" i="6" l="1"/>
  <c r="D364" i="6"/>
  <c r="E219" i="6"/>
  <c r="D219" i="6"/>
  <c r="E215" i="6"/>
  <c r="D215" i="6"/>
  <c r="E208" i="6"/>
  <c r="D208" i="6"/>
  <c r="E206" i="6" l="1"/>
  <c r="D206" i="6"/>
  <c r="E201" i="6"/>
  <c r="D201" i="6"/>
  <c r="E199" i="6"/>
  <c r="D199" i="6"/>
  <c r="E197" i="6"/>
  <c r="D197" i="6"/>
  <c r="E195" i="6"/>
  <c r="D195" i="6"/>
  <c r="E193" i="6"/>
  <c r="D193" i="6"/>
  <c r="E190" i="6"/>
  <c r="D190" i="6"/>
  <c r="E185" i="6"/>
  <c r="D185" i="6"/>
  <c r="E180" i="6"/>
  <c r="D180" i="6"/>
  <c r="G621" i="2"/>
  <c r="G614" i="2" s="1"/>
  <c r="G613" i="2" s="1"/>
  <c r="F621" i="2"/>
  <c r="F614" i="2" s="1"/>
  <c r="F613" i="2" s="1"/>
  <c r="F580" i="3"/>
  <c r="E580" i="3"/>
  <c r="E177" i="6"/>
  <c r="D177" i="6"/>
  <c r="E176" i="6"/>
  <c r="D176" i="6"/>
  <c r="E167" i="6"/>
  <c r="D167" i="6"/>
  <c r="E166" i="6"/>
  <c r="D166" i="6"/>
  <c r="E163" i="6"/>
  <c r="D163" i="6"/>
  <c r="E161" i="6"/>
  <c r="D161" i="6"/>
  <c r="E160" i="6"/>
  <c r="D160" i="6"/>
  <c r="E155" i="6"/>
  <c r="D155" i="6"/>
  <c r="E154" i="6"/>
  <c r="D154" i="6"/>
  <c r="E153" i="6"/>
  <c r="D153" i="6"/>
  <c r="E148" i="6"/>
  <c r="D148" i="6"/>
  <c r="E138" i="6"/>
  <c r="D138" i="6"/>
  <c r="E129" i="6"/>
  <c r="D129" i="6"/>
  <c r="E127" i="6"/>
  <c r="D127" i="6"/>
  <c r="E126" i="6"/>
  <c r="D126" i="6"/>
  <c r="E125" i="6"/>
  <c r="D125" i="6"/>
  <c r="E118" i="6"/>
  <c r="D118" i="6"/>
  <c r="E117" i="6"/>
  <c r="D117" i="6"/>
  <c r="E175" i="6" l="1"/>
  <c r="D175" i="6"/>
  <c r="D165" i="6"/>
  <c r="D164" i="6" s="1"/>
  <c r="E116" i="6"/>
  <c r="D116" i="6"/>
  <c r="E115" i="6"/>
  <c r="D115" i="6"/>
  <c r="E114" i="6"/>
  <c r="D114" i="6"/>
  <c r="E113" i="6"/>
  <c r="D113" i="6"/>
  <c r="E104" i="6"/>
  <c r="E103" i="6" s="1"/>
  <c r="D104" i="6"/>
  <c r="D103" i="6" s="1"/>
  <c r="E102" i="6"/>
  <c r="E101" i="6" s="1"/>
  <c r="D102" i="6"/>
  <c r="D101" i="6" s="1"/>
  <c r="E89" i="6"/>
  <c r="E88" i="6" s="1"/>
  <c r="D89" i="6"/>
  <c r="D88" i="6" s="1"/>
  <c r="E87" i="6"/>
  <c r="E86" i="6" s="1"/>
  <c r="D87" i="6"/>
  <c r="D86" i="6" s="1"/>
  <c r="E76" i="6"/>
  <c r="E75" i="6" s="1"/>
  <c r="D76" i="6"/>
  <c r="D75" i="6" s="1"/>
  <c r="E74" i="6"/>
  <c r="E73" i="6" s="1"/>
  <c r="D74" i="6"/>
  <c r="D73" i="6" s="1"/>
  <c r="E65" i="6"/>
  <c r="E64" i="6" s="1"/>
  <c r="D65" i="6"/>
  <c r="D64" i="6" s="1"/>
  <c r="E63" i="6"/>
  <c r="E62" i="6" s="1"/>
  <c r="D63" i="6"/>
  <c r="D62" i="6" s="1"/>
  <c r="E51" i="6"/>
  <c r="E50" i="6" s="1"/>
  <c r="D51" i="6"/>
  <c r="D50" i="6" s="1"/>
  <c r="E49" i="6"/>
  <c r="E48" i="6" s="1"/>
  <c r="D49" i="6"/>
  <c r="D48" i="6" s="1"/>
  <c r="E45" i="6"/>
  <c r="E44" i="6" s="1"/>
  <c r="D45" i="6"/>
  <c r="D44" i="6" s="1"/>
  <c r="E43" i="6"/>
  <c r="E42" i="6" s="1"/>
  <c r="E37" i="6" s="1"/>
  <c r="D43" i="6"/>
  <c r="D42" i="6" s="1"/>
  <c r="E35" i="6"/>
  <c r="E34" i="6" s="1"/>
  <c r="E33" i="6" s="1"/>
  <c r="D35" i="6"/>
  <c r="D34" i="6" s="1"/>
  <c r="D33" i="6" s="1"/>
  <c r="E32" i="6"/>
  <c r="E31" i="6" s="1"/>
  <c r="D32" i="6"/>
  <c r="D31" i="6" s="1"/>
  <c r="E28" i="6"/>
  <c r="E27" i="6" s="1"/>
  <c r="D28" i="6"/>
  <c r="D27" i="6" s="1"/>
  <c r="E26" i="6"/>
  <c r="E25" i="6" s="1"/>
  <c r="D26" i="6"/>
  <c r="D25" i="6" s="1"/>
  <c r="E22" i="6"/>
  <c r="E21" i="6" s="1"/>
  <c r="D22" i="6"/>
  <c r="D21" i="6" s="1"/>
  <c r="E18" i="6"/>
  <c r="D18" i="6"/>
  <c r="E17" i="6"/>
  <c r="D17" i="6"/>
  <c r="E500" i="6"/>
  <c r="D500" i="6"/>
  <c r="E498" i="6"/>
  <c r="D498" i="6"/>
  <c r="E497" i="6"/>
  <c r="D497" i="6"/>
  <c r="E503" i="6"/>
  <c r="D503" i="6"/>
  <c r="E504" i="6"/>
  <c r="D504" i="6"/>
  <c r="E505" i="6"/>
  <c r="D505" i="6"/>
  <c r="E507" i="6"/>
  <c r="E506" i="6" s="1"/>
  <c r="D507" i="6"/>
  <c r="D506" i="6" s="1"/>
  <c r="E493" i="6"/>
  <c r="E492" i="6" s="1"/>
  <c r="D493" i="6"/>
  <c r="D492" i="6" s="1"/>
  <c r="E489" i="6"/>
  <c r="E488" i="6" s="1"/>
  <c r="E482" i="6" s="1"/>
  <c r="D489" i="6"/>
  <c r="D488" i="6" s="1"/>
  <c r="D482" i="6" s="1"/>
  <c r="E479" i="6"/>
  <c r="D479" i="6"/>
  <c r="E477" i="6"/>
  <c r="D477" i="6"/>
  <c r="E472" i="6"/>
  <c r="E471" i="6" s="1"/>
  <c r="E470" i="6" s="1"/>
  <c r="D472" i="6"/>
  <c r="D471" i="6" s="1"/>
  <c r="D470" i="6" s="1"/>
  <c r="E468" i="6"/>
  <c r="E467" i="6" s="1"/>
  <c r="E466" i="6" s="1"/>
  <c r="D468" i="6"/>
  <c r="D467" i="6" s="1"/>
  <c r="D466" i="6" s="1"/>
  <c r="E456" i="6"/>
  <c r="D456" i="6"/>
  <c r="E454" i="6"/>
  <c r="D454" i="6"/>
  <c r="E444" i="6"/>
  <c r="E443" i="6" s="1"/>
  <c r="D444" i="6"/>
  <c r="D443" i="6" s="1"/>
  <c r="E441" i="6"/>
  <c r="E440" i="6" s="1"/>
  <c r="D441" i="6"/>
  <c r="D440" i="6" s="1"/>
  <c r="E437" i="6"/>
  <c r="E436" i="6" s="1"/>
  <c r="E435" i="6" s="1"/>
  <c r="D437" i="6"/>
  <c r="D436" i="6" s="1"/>
  <c r="D435" i="6" s="1"/>
  <c r="E433" i="6"/>
  <c r="E432" i="6" s="1"/>
  <c r="E431" i="6" s="1"/>
  <c r="D433" i="6"/>
  <c r="D432" i="6" s="1"/>
  <c r="D431" i="6" s="1"/>
  <c r="E428" i="6"/>
  <c r="E427" i="6" s="1"/>
  <c r="D428" i="6"/>
  <c r="D427" i="6" s="1"/>
  <c r="E425" i="6"/>
  <c r="D425" i="6"/>
  <c r="E423" i="6"/>
  <c r="D423" i="6"/>
  <c r="E421" i="6"/>
  <c r="D421" i="6"/>
  <c r="E419" i="6"/>
  <c r="D419" i="6"/>
  <c r="E417" i="6"/>
  <c r="D417" i="6"/>
  <c r="E408" i="6"/>
  <c r="E407" i="6" s="1"/>
  <c r="E406" i="6" s="1"/>
  <c r="D408" i="6"/>
  <c r="D407" i="6" s="1"/>
  <c r="D406" i="6" s="1"/>
  <c r="E403" i="6"/>
  <c r="E402" i="6" s="1"/>
  <c r="E401" i="6" s="1"/>
  <c r="D403" i="6"/>
  <c r="D402" i="6" s="1"/>
  <c r="D401" i="6" s="1"/>
  <c r="E399" i="6"/>
  <c r="E398" i="6" s="1"/>
  <c r="E397" i="6" s="1"/>
  <c r="D399" i="6"/>
  <c r="D398" i="6" s="1"/>
  <c r="D397" i="6" s="1"/>
  <c r="E388" i="6"/>
  <c r="E387" i="6" s="1"/>
  <c r="D388" i="6"/>
  <c r="D387" i="6" s="1"/>
  <c r="E385" i="6"/>
  <c r="E384" i="6" s="1"/>
  <c r="D385" i="6"/>
  <c r="D384" i="6" s="1"/>
  <c r="E382" i="6"/>
  <c r="E381" i="6" s="1"/>
  <c r="D382" i="6"/>
  <c r="D381" i="6" s="1"/>
  <c r="E379" i="6"/>
  <c r="E378" i="6" s="1"/>
  <c r="D379" i="6"/>
  <c r="D378" i="6" s="1"/>
  <c r="E376" i="6"/>
  <c r="D376" i="6"/>
  <c r="E374" i="6"/>
  <c r="D374" i="6"/>
  <c r="E371" i="6"/>
  <c r="E370" i="6" s="1"/>
  <c r="D371" i="6"/>
  <c r="D370" i="6" s="1"/>
  <c r="E362" i="6"/>
  <c r="D362" i="6"/>
  <c r="E353" i="6"/>
  <c r="D353" i="6"/>
  <c r="E347" i="6"/>
  <c r="D347" i="6"/>
  <c r="E345" i="6"/>
  <c r="D345" i="6"/>
  <c r="E343" i="6"/>
  <c r="D343" i="6"/>
  <c r="E340" i="6"/>
  <c r="D340" i="6"/>
  <c r="E338" i="6"/>
  <c r="D338" i="6"/>
  <c r="E331" i="6"/>
  <c r="D331" i="6"/>
  <c r="E327" i="6"/>
  <c r="D327" i="6"/>
  <c r="E324" i="6"/>
  <c r="D324" i="6"/>
  <c r="E322" i="6"/>
  <c r="D322" i="6"/>
  <c r="E319" i="6"/>
  <c r="D319" i="6"/>
  <c r="E316" i="6"/>
  <c r="D316" i="6"/>
  <c r="E304" i="6"/>
  <c r="D304" i="6"/>
  <c r="E300" i="6"/>
  <c r="E299" i="6" s="1"/>
  <c r="D300" i="6"/>
  <c r="D299" i="6" s="1"/>
  <c r="E297" i="6"/>
  <c r="E296" i="6" s="1"/>
  <c r="D297" i="6"/>
  <c r="D296" i="6" s="1"/>
  <c r="E292" i="6"/>
  <c r="E291" i="6" s="1"/>
  <c r="E290" i="6" s="1"/>
  <c r="D292" i="6"/>
  <c r="D291" i="6" s="1"/>
  <c r="D290" i="6" s="1"/>
  <c r="E288" i="6"/>
  <c r="D288" i="6"/>
  <c r="E286" i="6"/>
  <c r="D286" i="6"/>
  <c r="E284" i="6"/>
  <c r="D284" i="6"/>
  <c r="E266" i="6"/>
  <c r="D266" i="6"/>
  <c r="E264" i="6"/>
  <c r="D264" i="6"/>
  <c r="E262" i="6"/>
  <c r="D262" i="6"/>
  <c r="E260" i="6"/>
  <c r="D260" i="6"/>
  <c r="E258" i="6"/>
  <c r="D258" i="6"/>
  <c r="E256" i="6"/>
  <c r="E255" i="6" s="1"/>
  <c r="D256" i="6"/>
  <c r="E253" i="6"/>
  <c r="D253" i="6"/>
  <c r="E251" i="6"/>
  <c r="D251" i="6"/>
  <c r="E249" i="6"/>
  <c r="D249" i="6"/>
  <c r="E245" i="6"/>
  <c r="D245" i="6"/>
  <c r="E237" i="6"/>
  <c r="E236" i="6" s="1"/>
  <c r="D237" i="6"/>
  <c r="D236" i="6" s="1"/>
  <c r="E234" i="6"/>
  <c r="E231" i="6" s="1"/>
  <c r="D234" i="6"/>
  <c r="D231" i="6" s="1"/>
  <c r="E229" i="6"/>
  <c r="E226" i="6" s="1"/>
  <c r="D229" i="6"/>
  <c r="D226" i="6" s="1"/>
  <c r="E224" i="6"/>
  <c r="D224" i="6"/>
  <c r="E222" i="6"/>
  <c r="D222" i="6"/>
  <c r="E220" i="6"/>
  <c r="D220" i="6"/>
  <c r="E218" i="6"/>
  <c r="D218" i="6"/>
  <c r="E214" i="6"/>
  <c r="E209" i="6" s="1"/>
  <c r="D214" i="6"/>
  <c r="D209" i="6" s="1"/>
  <c r="E207" i="6"/>
  <c r="D207" i="6"/>
  <c r="E205" i="6"/>
  <c r="D205" i="6"/>
  <c r="E200" i="6"/>
  <c r="D200" i="6"/>
  <c r="E198" i="6"/>
  <c r="D198" i="6"/>
  <c r="E196" i="6"/>
  <c r="D196" i="6"/>
  <c r="E194" i="6"/>
  <c r="D194" i="6"/>
  <c r="E192" i="6"/>
  <c r="D192" i="6"/>
  <c r="D191" i="6" s="1"/>
  <c r="E189" i="6"/>
  <c r="E188" i="6" s="1"/>
  <c r="D189" i="6"/>
  <c r="D188" i="6" s="1"/>
  <c r="E184" i="6"/>
  <c r="E183" i="6" s="1"/>
  <c r="E182" i="6" s="1"/>
  <c r="E181" i="6" s="1"/>
  <c r="D184" i="6"/>
  <c r="D183" i="6" s="1"/>
  <c r="D182" i="6" s="1"/>
  <c r="D181" i="6" s="1"/>
  <c r="E179" i="6"/>
  <c r="E172" i="6" s="1"/>
  <c r="E171" i="6" s="1"/>
  <c r="E165" i="6"/>
  <c r="E164" i="6" s="1"/>
  <c r="E162" i="6"/>
  <c r="E147" i="6"/>
  <c r="E142" i="6" s="1"/>
  <c r="E141" i="6" s="1"/>
  <c r="E137" i="6"/>
  <c r="E134" i="6" s="1"/>
  <c r="D137" i="6"/>
  <c r="D134" i="6" s="1"/>
  <c r="E128" i="6"/>
  <c r="D128" i="6"/>
  <c r="D179" i="6"/>
  <c r="D162" i="6"/>
  <c r="E159" i="6"/>
  <c r="D159" i="6"/>
  <c r="E152" i="6"/>
  <c r="E151" i="6" s="1"/>
  <c r="D147" i="6"/>
  <c r="D142" i="6" s="1"/>
  <c r="D141" i="6" s="1"/>
  <c r="E124" i="6"/>
  <c r="E68" i="6" l="1"/>
  <c r="E191" i="6"/>
  <c r="E315" i="6"/>
  <c r="E314" i="6" s="1"/>
  <c r="D315" i="6"/>
  <c r="D314" i="6" s="1"/>
  <c r="E465" i="6"/>
  <c r="D465" i="6"/>
  <c r="D37" i="6"/>
  <c r="D453" i="6"/>
  <c r="E453" i="6"/>
  <c r="D81" i="6"/>
  <c r="D80" i="6" s="1"/>
  <c r="D68" i="6"/>
  <c r="E81" i="6"/>
  <c r="E80" i="6" s="1"/>
  <c r="E98" i="6"/>
  <c r="E97" i="6" s="1"/>
  <c r="D98" i="6"/>
  <c r="D97" i="6" s="1"/>
  <c r="D172" i="6"/>
  <c r="D171" i="6" s="1"/>
  <c r="D496" i="6"/>
  <c r="D495" i="6" s="1"/>
  <c r="E496" i="6"/>
  <c r="E495" i="6" s="1"/>
  <c r="E303" i="6"/>
  <c r="E302" i="6" s="1"/>
  <c r="D303" i="6"/>
  <c r="D302" i="6" s="1"/>
  <c r="D255" i="6"/>
  <c r="E121" i="6"/>
  <c r="E120" i="6" s="1"/>
  <c r="E350" i="6"/>
  <c r="E349" i="6" s="1"/>
  <c r="D350" i="6"/>
  <c r="D349" i="6" s="1"/>
  <c r="D242" i="6"/>
  <c r="D241" i="6" s="1"/>
  <c r="E242" i="6"/>
  <c r="E241" i="6" s="1"/>
  <c r="D248" i="6"/>
  <c r="D476" i="6"/>
  <c r="D475" i="6" s="1"/>
  <c r="D474" i="6" s="1"/>
  <c r="E248" i="6"/>
  <c r="E247" i="6" s="1"/>
  <c r="E476" i="6"/>
  <c r="E475" i="6" s="1"/>
  <c r="E474" i="6" s="1"/>
  <c r="D283" i="6"/>
  <c r="D282" i="6" s="1"/>
  <c r="D281" i="6" s="1"/>
  <c r="E439" i="6"/>
  <c r="E430" i="6" s="1"/>
  <c r="E361" i="6"/>
  <c r="E360" i="6" s="1"/>
  <c r="E502" i="6"/>
  <c r="E501" i="6" s="1"/>
  <c r="E112" i="6"/>
  <c r="E111" i="6" s="1"/>
  <c r="E110" i="6" s="1"/>
  <c r="D16" i="6"/>
  <c r="D15" i="6" s="1"/>
  <c r="E16" i="6"/>
  <c r="E15" i="6" s="1"/>
  <c r="D112" i="6"/>
  <c r="D111" i="6" s="1"/>
  <c r="D110" i="6" s="1"/>
  <c r="D502" i="6"/>
  <c r="D501" i="6" s="1"/>
  <c r="E373" i="6"/>
  <c r="E481" i="6"/>
  <c r="D481" i="6"/>
  <c r="D439" i="6"/>
  <c r="D430" i="6" s="1"/>
  <c r="E416" i="6"/>
  <c r="E415" i="6" s="1"/>
  <c r="E405" i="6" s="1"/>
  <c r="D416" i="6"/>
  <c r="D415" i="6" s="1"/>
  <c r="D405" i="6" s="1"/>
  <c r="D373" i="6"/>
  <c r="D369" i="6" s="1"/>
  <c r="D361" i="6"/>
  <c r="D360" i="6" s="1"/>
  <c r="E337" i="6"/>
  <c r="E342" i="6"/>
  <c r="D342" i="6"/>
  <c r="D337" i="6"/>
  <c r="E295" i="6"/>
  <c r="D295" i="6"/>
  <c r="E283" i="6"/>
  <c r="E282" i="6" s="1"/>
  <c r="E281" i="6" s="1"/>
  <c r="E204" i="6"/>
  <c r="E158" i="6"/>
  <c r="E157" i="6" s="1"/>
  <c r="E156" i="6" s="1"/>
  <c r="E217" i="6"/>
  <c r="D204" i="6"/>
  <c r="D152" i="6"/>
  <c r="D151" i="6" s="1"/>
  <c r="D124" i="6"/>
  <c r="D217" i="6"/>
  <c r="D158" i="6"/>
  <c r="D157" i="6" s="1"/>
  <c r="E452" i="6" l="1"/>
  <c r="E451" i="6" s="1"/>
  <c r="D452" i="6"/>
  <c r="D451" i="6" s="1"/>
  <c r="D36" i="6"/>
  <c r="E36" i="6"/>
  <c r="E294" i="6"/>
  <c r="D294" i="6"/>
  <c r="D247" i="6"/>
  <c r="D121" i="6"/>
  <c r="E119" i="6"/>
  <c r="E369" i="6"/>
  <c r="E368" i="6" s="1"/>
  <c r="D491" i="6"/>
  <c r="E491" i="6"/>
  <c r="E187" i="6"/>
  <c r="D368" i="6"/>
  <c r="D336" i="6"/>
  <c r="D313" i="6" s="1"/>
  <c r="E336" i="6"/>
  <c r="E313" i="6" s="1"/>
  <c r="E216" i="6"/>
  <c r="D216" i="6"/>
  <c r="D187" i="6"/>
  <c r="D14" i="6"/>
  <c r="E14" i="6"/>
  <c r="D156" i="6"/>
  <c r="D120" i="6" l="1"/>
  <c r="D119" i="6" s="1"/>
  <c r="E186" i="6"/>
  <c r="D186" i="6"/>
  <c r="E13" i="6"/>
  <c r="D13" i="6"/>
  <c r="D12" i="6" l="1"/>
  <c r="E12" i="6"/>
  <c r="D526" i="5"/>
  <c r="D525" i="5" s="1"/>
  <c r="D524" i="5" s="1"/>
  <c r="C526" i="5"/>
  <c r="C525" i="5" s="1"/>
  <c r="C524" i="5" s="1"/>
  <c r="D523" i="5"/>
  <c r="D522" i="5" s="1"/>
  <c r="D521" i="5" s="1"/>
  <c r="D520" i="5" s="1"/>
  <c r="D519" i="5" s="1"/>
  <c r="C523" i="5"/>
  <c r="C522" i="5" s="1"/>
  <c r="C521" i="5" s="1"/>
  <c r="C520" i="5" s="1"/>
  <c r="C519" i="5" s="1"/>
  <c r="D516" i="5"/>
  <c r="D515" i="5" s="1"/>
  <c r="D514" i="5" s="1"/>
  <c r="D513" i="5" s="1"/>
  <c r="D512" i="5" s="1"/>
  <c r="C516" i="5"/>
  <c r="C515" i="5" s="1"/>
  <c r="C514" i="5" s="1"/>
  <c r="C513" i="5" s="1"/>
  <c r="C512" i="5" s="1"/>
  <c r="D509" i="5"/>
  <c r="C509" i="5"/>
  <c r="D508" i="5"/>
  <c r="C508" i="5"/>
  <c r="D507" i="5"/>
  <c r="C507" i="5"/>
  <c r="D506" i="5"/>
  <c r="C506" i="5"/>
  <c r="D502" i="5"/>
  <c r="D501" i="5" s="1"/>
  <c r="D500" i="5" s="1"/>
  <c r="C502" i="5"/>
  <c r="C501" i="5" s="1"/>
  <c r="C500" i="5" s="1"/>
  <c r="D499" i="5"/>
  <c r="C499" i="5"/>
  <c r="D498" i="5"/>
  <c r="C498" i="5"/>
  <c r="D497" i="5"/>
  <c r="C497" i="5"/>
  <c r="D494" i="5"/>
  <c r="D493" i="5" s="1"/>
  <c r="C494" i="5"/>
  <c r="C493" i="5" s="1"/>
  <c r="D492" i="5"/>
  <c r="C492" i="5"/>
  <c r="D491" i="5"/>
  <c r="C491" i="5"/>
  <c r="D484" i="5"/>
  <c r="D483" i="5" s="1"/>
  <c r="D482" i="5" s="1"/>
  <c r="D481" i="5" s="1"/>
  <c r="D480" i="5" s="1"/>
  <c r="C484" i="5"/>
  <c r="C483" i="5" s="1"/>
  <c r="C482" i="5" s="1"/>
  <c r="C481" i="5" s="1"/>
  <c r="C480" i="5" s="1"/>
  <c r="D479" i="5"/>
  <c r="C479" i="5"/>
  <c r="D478" i="5"/>
  <c r="C478" i="5"/>
  <c r="D472" i="5"/>
  <c r="D471" i="5" s="1"/>
  <c r="D470" i="5" s="1"/>
  <c r="D469" i="5" s="1"/>
  <c r="C472" i="5"/>
  <c r="C471" i="5" s="1"/>
  <c r="C470" i="5" s="1"/>
  <c r="C469" i="5" s="1"/>
  <c r="D468" i="5"/>
  <c r="D467" i="5" s="1"/>
  <c r="D466" i="5" s="1"/>
  <c r="D465" i="5" s="1"/>
  <c r="C468" i="5"/>
  <c r="C467" i="5" s="1"/>
  <c r="C466" i="5" s="1"/>
  <c r="C465" i="5" s="1"/>
  <c r="D463" i="5"/>
  <c r="D462" i="5" s="1"/>
  <c r="C463" i="5"/>
  <c r="C462" i="5" s="1"/>
  <c r="D461" i="5"/>
  <c r="D460" i="5" s="1"/>
  <c r="C461" i="5"/>
  <c r="C460" i="5" s="1"/>
  <c r="D456" i="5"/>
  <c r="D455" i="5" s="1"/>
  <c r="D454" i="5" s="1"/>
  <c r="D453" i="5" s="1"/>
  <c r="D452" i="5" s="1"/>
  <c r="C456" i="5"/>
  <c r="C455" i="5" s="1"/>
  <c r="C454" i="5" s="1"/>
  <c r="C453" i="5" s="1"/>
  <c r="C452" i="5" s="1"/>
  <c r="D451" i="5"/>
  <c r="D450" i="5" s="1"/>
  <c r="D449" i="5" s="1"/>
  <c r="D448" i="5" s="1"/>
  <c r="C451" i="5"/>
  <c r="C450" i="5" s="1"/>
  <c r="C449" i="5" s="1"/>
  <c r="C448" i="5" s="1"/>
  <c r="D447" i="5"/>
  <c r="D446" i="5" s="1"/>
  <c r="D445" i="5" s="1"/>
  <c r="D444" i="5" s="1"/>
  <c r="C447" i="5"/>
  <c r="C446" i="5" s="1"/>
  <c r="C445" i="5" s="1"/>
  <c r="C444" i="5" s="1"/>
  <c r="D440" i="5"/>
  <c r="D439" i="5" s="1"/>
  <c r="D438" i="5" s="1"/>
  <c r="D437" i="5" s="1"/>
  <c r="C440" i="5"/>
  <c r="C439" i="5" s="1"/>
  <c r="C438" i="5" s="1"/>
  <c r="C437" i="5" s="1"/>
  <c r="D434" i="5"/>
  <c r="C434" i="5"/>
  <c r="D433" i="5"/>
  <c r="C433" i="5"/>
  <c r="D432" i="5"/>
  <c r="C432" i="5"/>
  <c r="D427" i="5"/>
  <c r="D426" i="5" s="1"/>
  <c r="D425" i="5" s="1"/>
  <c r="C427" i="5"/>
  <c r="C426" i="5" s="1"/>
  <c r="C425" i="5" s="1"/>
  <c r="D424" i="5"/>
  <c r="D423" i="5" s="1"/>
  <c r="C424" i="5"/>
  <c r="C423" i="5" s="1"/>
  <c r="D422" i="5"/>
  <c r="C422" i="5"/>
  <c r="D421" i="5"/>
  <c r="C421" i="5"/>
  <c r="D420" i="5"/>
  <c r="C420" i="5"/>
  <c r="D413" i="5"/>
  <c r="C413" i="5"/>
  <c r="D412" i="5"/>
  <c r="C412" i="5"/>
  <c r="D410" i="5"/>
  <c r="C410" i="5"/>
  <c r="D409" i="5"/>
  <c r="C409" i="5"/>
  <c r="D408" i="5"/>
  <c r="C408" i="5"/>
  <c r="D402" i="5"/>
  <c r="D401" i="5" s="1"/>
  <c r="D400" i="5" s="1"/>
  <c r="C402" i="5"/>
  <c r="C401" i="5" s="1"/>
  <c r="C400" i="5" s="1"/>
  <c r="D399" i="5"/>
  <c r="D398" i="5" s="1"/>
  <c r="D397" i="5" s="1"/>
  <c r="C399" i="5"/>
  <c r="C398" i="5" s="1"/>
  <c r="C397" i="5" s="1"/>
  <c r="D396" i="5"/>
  <c r="D395" i="5" s="1"/>
  <c r="D394" i="5" s="1"/>
  <c r="C396" i="5"/>
  <c r="C395" i="5" s="1"/>
  <c r="C394" i="5" s="1"/>
  <c r="D393" i="5"/>
  <c r="D392" i="5" s="1"/>
  <c r="D391" i="5" s="1"/>
  <c r="C393" i="5"/>
  <c r="C392" i="5" s="1"/>
  <c r="C391" i="5" s="1"/>
  <c r="D390" i="5"/>
  <c r="D389" i="5" s="1"/>
  <c r="C390" i="5"/>
  <c r="C389" i="5" s="1"/>
  <c r="D388" i="5"/>
  <c r="D387" i="5" s="1"/>
  <c r="C388" i="5"/>
  <c r="C387" i="5" s="1"/>
  <c r="D385" i="5"/>
  <c r="D384" i="5" s="1"/>
  <c r="D383" i="5" s="1"/>
  <c r="C385" i="5"/>
  <c r="C384" i="5" s="1"/>
  <c r="C383" i="5" s="1"/>
  <c r="D380" i="5"/>
  <c r="D379" i="5" s="1"/>
  <c r="C380" i="5"/>
  <c r="C379" i="5" s="1"/>
  <c r="D378" i="5"/>
  <c r="D377" i="5" s="1"/>
  <c r="C378" i="5"/>
  <c r="C377" i="5" s="1"/>
  <c r="D372" i="5"/>
  <c r="D371" i="5" s="1"/>
  <c r="D370" i="5" s="1"/>
  <c r="D369" i="5" s="1"/>
  <c r="C372" i="5"/>
  <c r="C371" i="5" s="1"/>
  <c r="C370" i="5" s="1"/>
  <c r="C369" i="5" s="1"/>
  <c r="D368" i="5"/>
  <c r="D367" i="5" s="1"/>
  <c r="D366" i="5" s="1"/>
  <c r="D365" i="5" s="1"/>
  <c r="C368" i="5"/>
  <c r="C367" i="5" s="1"/>
  <c r="C366" i="5" s="1"/>
  <c r="C365" i="5" s="1"/>
  <c r="D362" i="5"/>
  <c r="D361" i="5" s="1"/>
  <c r="D360" i="5" s="1"/>
  <c r="D359" i="5" s="1"/>
  <c r="D358" i="5" s="1"/>
  <c r="C362" i="5"/>
  <c r="C361" i="5" s="1"/>
  <c r="C360" i="5" s="1"/>
  <c r="C359" i="5" s="1"/>
  <c r="C358" i="5" s="1"/>
  <c r="D357" i="5"/>
  <c r="D356" i="5" s="1"/>
  <c r="D355" i="5" s="1"/>
  <c r="D354" i="5" s="1"/>
  <c r="D353" i="5" s="1"/>
  <c r="C357" i="5"/>
  <c r="C356" i="5" s="1"/>
  <c r="C355" i="5" s="1"/>
  <c r="C354" i="5" s="1"/>
  <c r="C353" i="5" s="1"/>
  <c r="D351" i="5"/>
  <c r="D350" i="5" s="1"/>
  <c r="D349" i="5" s="1"/>
  <c r="D348" i="5" s="1"/>
  <c r="C351" i="5"/>
  <c r="C350" i="5" s="1"/>
  <c r="C349" i="5" s="1"/>
  <c r="C348" i="5" s="1"/>
  <c r="D347" i="5"/>
  <c r="D346" i="5" s="1"/>
  <c r="D345" i="5" s="1"/>
  <c r="D344" i="5" s="1"/>
  <c r="C347" i="5"/>
  <c r="C346" i="5" s="1"/>
  <c r="C345" i="5" s="1"/>
  <c r="C344" i="5" s="1"/>
  <c r="D342" i="5"/>
  <c r="D341" i="5" s="1"/>
  <c r="C342" i="5"/>
  <c r="C341" i="5" s="1"/>
  <c r="D340" i="5"/>
  <c r="D339" i="5" s="1"/>
  <c r="C340" i="5"/>
  <c r="C339" i="5" s="1"/>
  <c r="D337" i="5"/>
  <c r="D336" i="5" s="1"/>
  <c r="C337" i="5"/>
  <c r="C336" i="5" s="1"/>
  <c r="D335" i="5"/>
  <c r="D334" i="5" s="1"/>
  <c r="C335" i="5"/>
  <c r="C334" i="5" s="1"/>
  <c r="D333" i="5"/>
  <c r="D332" i="5" s="1"/>
  <c r="C333" i="5"/>
  <c r="C332" i="5" s="1"/>
  <c r="D331" i="5"/>
  <c r="D330" i="5" s="1"/>
  <c r="C331" i="5"/>
  <c r="C330" i="5" s="1"/>
  <c r="D325" i="5"/>
  <c r="D324" i="5" s="1"/>
  <c r="C325" i="5"/>
  <c r="C324" i="5" s="1"/>
  <c r="D323" i="5"/>
  <c r="D322" i="5" s="1"/>
  <c r="C323" i="5"/>
  <c r="C322" i="5" s="1"/>
  <c r="D321" i="5"/>
  <c r="D320" i="5" s="1"/>
  <c r="C321" i="5"/>
  <c r="C320" i="5" s="1"/>
  <c r="D319" i="5"/>
  <c r="D318" i="5" s="1"/>
  <c r="C319" i="5"/>
  <c r="C318" i="5" s="1"/>
  <c r="D312" i="5"/>
  <c r="D311" i="5" s="1"/>
  <c r="D310" i="5" s="1"/>
  <c r="D309" i="5" s="1"/>
  <c r="D308" i="5" s="1"/>
  <c r="C312" i="5"/>
  <c r="C311" i="5" s="1"/>
  <c r="C310" i="5" s="1"/>
  <c r="C309" i="5" s="1"/>
  <c r="C308" i="5" s="1"/>
  <c r="D306" i="5"/>
  <c r="D305" i="5" s="1"/>
  <c r="D304" i="5" s="1"/>
  <c r="C306" i="5"/>
  <c r="C305" i="5" s="1"/>
  <c r="C304" i="5" s="1"/>
  <c r="D303" i="5"/>
  <c r="D302" i="5" s="1"/>
  <c r="D301" i="5" s="1"/>
  <c r="C303" i="5"/>
  <c r="C302" i="5" s="1"/>
  <c r="C301" i="5" s="1"/>
  <c r="D298" i="5"/>
  <c r="D297" i="5" s="1"/>
  <c r="C298" i="5"/>
  <c r="C297" i="5" s="1"/>
  <c r="D296" i="5"/>
  <c r="D295" i="5" s="1"/>
  <c r="C296" i="5"/>
  <c r="C295" i="5" s="1"/>
  <c r="D294" i="5"/>
  <c r="D293" i="5" s="1"/>
  <c r="C294" i="5"/>
  <c r="C293" i="5" s="1"/>
  <c r="D291" i="5"/>
  <c r="D290" i="5" s="1"/>
  <c r="C291" i="5"/>
  <c r="C290" i="5" s="1"/>
  <c r="D289" i="5"/>
  <c r="D288" i="5" s="1"/>
  <c r="C289" i="5"/>
  <c r="C288" i="5" s="1"/>
  <c r="D287" i="5"/>
  <c r="D286" i="5" s="1"/>
  <c r="C287" i="5"/>
  <c r="C286" i="5" s="1"/>
  <c r="D285" i="5"/>
  <c r="D284" i="5" s="1"/>
  <c r="C285" i="5"/>
  <c r="C284" i="5" s="1"/>
  <c r="D283" i="5"/>
  <c r="D282" i="5" s="1"/>
  <c r="C283" i="5"/>
  <c r="C282" i="5" s="1"/>
  <c r="D281" i="5"/>
  <c r="D280" i="5" s="1"/>
  <c r="C281" i="5"/>
  <c r="C280" i="5" s="1"/>
  <c r="D278" i="5"/>
  <c r="D277" i="5" s="1"/>
  <c r="C278" i="5"/>
  <c r="C277" i="5" s="1"/>
  <c r="D276" i="5"/>
  <c r="D275" i="5" s="1"/>
  <c r="C276" i="5"/>
  <c r="C275" i="5" s="1"/>
  <c r="D274" i="5"/>
  <c r="D273" i="5" s="1"/>
  <c r="C274" i="5"/>
  <c r="C273" i="5" s="1"/>
  <c r="D272" i="5"/>
  <c r="D271" i="5" s="1"/>
  <c r="C272" i="5"/>
  <c r="C271" i="5" s="1"/>
  <c r="D266" i="5"/>
  <c r="D265" i="5" s="1"/>
  <c r="D264" i="5" s="1"/>
  <c r="C266" i="5"/>
  <c r="C265" i="5" s="1"/>
  <c r="C264" i="5" s="1"/>
  <c r="D263" i="5"/>
  <c r="D262" i="5" s="1"/>
  <c r="C263" i="5"/>
  <c r="C262" i="5" s="1"/>
  <c r="D261" i="5"/>
  <c r="D260" i="5" s="1"/>
  <c r="C261" i="5"/>
  <c r="C260" i="5" s="1"/>
  <c r="D259" i="5"/>
  <c r="D258" i="5" s="1"/>
  <c r="C259" i="5"/>
  <c r="C258" i="5" s="1"/>
  <c r="D257" i="5"/>
  <c r="D256" i="5" s="1"/>
  <c r="C257" i="5"/>
  <c r="C256" i="5" s="1"/>
  <c r="D254" i="5"/>
  <c r="D253" i="5" s="1"/>
  <c r="C254" i="5"/>
  <c r="C253" i="5" s="1"/>
  <c r="D252" i="5"/>
  <c r="D251" i="5" s="1"/>
  <c r="C252" i="5"/>
  <c r="C251" i="5" s="1"/>
  <c r="D246" i="5"/>
  <c r="D245" i="5" s="1"/>
  <c r="C246" i="5"/>
  <c r="C245" i="5" s="1"/>
  <c r="D244" i="5"/>
  <c r="D243" i="5" s="1"/>
  <c r="C244" i="5"/>
  <c r="C243" i="5" s="1"/>
  <c r="D242" i="5"/>
  <c r="D241" i="5" s="1"/>
  <c r="C242" i="5"/>
  <c r="C241" i="5" s="1"/>
  <c r="D237" i="5"/>
  <c r="D236" i="5" s="1"/>
  <c r="C237" i="5"/>
  <c r="C236" i="5" s="1"/>
  <c r="D235" i="5"/>
  <c r="D234" i="5" s="1"/>
  <c r="C235" i="5"/>
  <c r="C234" i="5" s="1"/>
  <c r="D228" i="5"/>
  <c r="D227" i="5" s="1"/>
  <c r="C228" i="5"/>
  <c r="C227" i="5" s="1"/>
  <c r="D226" i="5"/>
  <c r="D225" i="5" s="1"/>
  <c r="C226" i="5"/>
  <c r="C225" i="5" s="1"/>
  <c r="D221" i="5"/>
  <c r="D220" i="5" s="1"/>
  <c r="C221" i="5"/>
  <c r="C220" i="5" s="1"/>
  <c r="D219" i="5"/>
  <c r="D218" i="5" s="1"/>
  <c r="C219" i="5"/>
  <c r="C218" i="5" s="1"/>
  <c r="D213" i="5"/>
  <c r="D212" i="5" s="1"/>
  <c r="D211" i="5" s="1"/>
  <c r="D210" i="5" s="1"/>
  <c r="C213" i="5"/>
  <c r="C212" i="5" s="1"/>
  <c r="C211" i="5" s="1"/>
  <c r="C210" i="5" s="1"/>
  <c r="D209" i="5"/>
  <c r="D208" i="5" s="1"/>
  <c r="D207" i="5" s="1"/>
  <c r="C209" i="5"/>
  <c r="C208" i="5" s="1"/>
  <c r="C207" i="5" s="1"/>
  <c r="D206" i="5"/>
  <c r="D205" i="5" s="1"/>
  <c r="C206" i="5"/>
  <c r="C205" i="5" s="1"/>
  <c r="D204" i="5"/>
  <c r="D203" i="5" s="1"/>
  <c r="C204" i="5"/>
  <c r="C203" i="5" s="1"/>
  <c r="D200" i="5"/>
  <c r="D199" i="5" s="1"/>
  <c r="D198" i="5" s="1"/>
  <c r="C200" i="5"/>
  <c r="C199" i="5" s="1"/>
  <c r="C198" i="5" s="1"/>
  <c r="D197" i="5"/>
  <c r="C197" i="5"/>
  <c r="C195" i="5" s="1"/>
  <c r="D194" i="5"/>
  <c r="D193" i="5" s="1"/>
  <c r="C194" i="5"/>
  <c r="C193" i="5" s="1"/>
  <c r="D192" i="5"/>
  <c r="D191" i="5" s="1"/>
  <c r="C192" i="5"/>
  <c r="C191" i="5" s="1"/>
  <c r="D190" i="5"/>
  <c r="D189" i="5" s="1"/>
  <c r="C190" i="5"/>
  <c r="C189" i="5" s="1"/>
  <c r="D188" i="5"/>
  <c r="D187" i="5" s="1"/>
  <c r="C188" i="5"/>
  <c r="C187" i="5" s="1"/>
  <c r="D182" i="5"/>
  <c r="D181" i="5" s="1"/>
  <c r="D180" i="5" s="1"/>
  <c r="D179" i="5" s="1"/>
  <c r="D178" i="5" s="1"/>
  <c r="C182" i="5"/>
  <c r="C181" i="5" s="1"/>
  <c r="C180" i="5" s="1"/>
  <c r="C179" i="5" s="1"/>
  <c r="C178" i="5" s="1"/>
  <c r="D176" i="5"/>
  <c r="D175" i="5" s="1"/>
  <c r="D174" i="5" s="1"/>
  <c r="D173" i="5" s="1"/>
  <c r="D172" i="5" s="1"/>
  <c r="C176" i="5"/>
  <c r="C175" i="5" s="1"/>
  <c r="C174" i="5" s="1"/>
  <c r="C173" i="5" s="1"/>
  <c r="C172" i="5" s="1"/>
  <c r="D171" i="5"/>
  <c r="D170" i="5" s="1"/>
  <c r="D169" i="5" s="1"/>
  <c r="C171" i="5"/>
  <c r="C170" i="5" s="1"/>
  <c r="C169" i="5" s="1"/>
  <c r="D168" i="5"/>
  <c r="D167" i="5" s="1"/>
  <c r="D166" i="5" s="1"/>
  <c r="C168" i="5"/>
  <c r="C167" i="5" s="1"/>
  <c r="C166" i="5" s="1"/>
  <c r="D160" i="5"/>
  <c r="D159" i="5" s="1"/>
  <c r="D158" i="5" s="1"/>
  <c r="C160" i="5"/>
  <c r="C159" i="5" s="1"/>
  <c r="C158" i="5" s="1"/>
  <c r="D157" i="5"/>
  <c r="D156" i="5" s="1"/>
  <c r="C157" i="5"/>
  <c r="C156" i="5" s="1"/>
  <c r="D155" i="5"/>
  <c r="D154" i="5" s="1"/>
  <c r="C155" i="5"/>
  <c r="C154" i="5" s="1"/>
  <c r="D153" i="5"/>
  <c r="D152" i="5" s="1"/>
  <c r="C153" i="5"/>
  <c r="C152" i="5" s="1"/>
  <c r="D151" i="5"/>
  <c r="D150" i="5" s="1"/>
  <c r="C151" i="5"/>
  <c r="C150" i="5" s="1"/>
  <c r="D149" i="5"/>
  <c r="D148" i="5" s="1"/>
  <c r="C149" i="5"/>
  <c r="C148" i="5" s="1"/>
  <c r="D145" i="5"/>
  <c r="D144" i="5" s="1"/>
  <c r="D143" i="5" s="1"/>
  <c r="D142" i="5" s="1"/>
  <c r="C145" i="5"/>
  <c r="C144" i="5" s="1"/>
  <c r="C143" i="5" s="1"/>
  <c r="C142" i="5" s="1"/>
  <c r="D139" i="5"/>
  <c r="C139" i="5"/>
  <c r="D138" i="5"/>
  <c r="C138" i="5"/>
  <c r="D132" i="5"/>
  <c r="C132" i="5"/>
  <c r="D131" i="5"/>
  <c r="C131" i="5"/>
  <c r="D124" i="5"/>
  <c r="C124" i="5"/>
  <c r="D123" i="5"/>
  <c r="C123" i="5"/>
  <c r="D122" i="5"/>
  <c r="C122" i="5"/>
  <c r="D118" i="5"/>
  <c r="D117" i="5" s="1"/>
  <c r="D116" i="5" s="1"/>
  <c r="C118" i="5"/>
  <c r="C117" i="5" s="1"/>
  <c r="C116" i="5" s="1"/>
  <c r="D115" i="5"/>
  <c r="D114" i="5" s="1"/>
  <c r="D113" i="5" s="1"/>
  <c r="C115" i="5"/>
  <c r="C114" i="5" s="1"/>
  <c r="C113" i="5" s="1"/>
  <c r="D111" i="5"/>
  <c r="D110" i="5" s="1"/>
  <c r="D109" i="5" s="1"/>
  <c r="C111" i="5"/>
  <c r="C110" i="5" s="1"/>
  <c r="C109" i="5" s="1"/>
  <c r="D108" i="5"/>
  <c r="D107" i="5" s="1"/>
  <c r="D106" i="5" s="1"/>
  <c r="C108" i="5"/>
  <c r="C107" i="5" s="1"/>
  <c r="C106" i="5" s="1"/>
  <c r="D104" i="5"/>
  <c r="D103" i="5" s="1"/>
  <c r="D102" i="5" s="1"/>
  <c r="C104" i="5"/>
  <c r="C103" i="5" s="1"/>
  <c r="C102" i="5" s="1"/>
  <c r="D101" i="5"/>
  <c r="D100" i="5" s="1"/>
  <c r="D99" i="5" s="1"/>
  <c r="C101" i="5"/>
  <c r="C100" i="5" s="1"/>
  <c r="C99" i="5" s="1"/>
  <c r="D96" i="5"/>
  <c r="D95" i="5" s="1"/>
  <c r="D94" i="5" s="1"/>
  <c r="C96" i="5"/>
  <c r="C95" i="5" s="1"/>
  <c r="C94" i="5" s="1"/>
  <c r="D93" i="5"/>
  <c r="D92" i="5" s="1"/>
  <c r="D91" i="5" s="1"/>
  <c r="C93" i="5"/>
  <c r="C92" i="5" s="1"/>
  <c r="C91" i="5" s="1"/>
  <c r="D88" i="5"/>
  <c r="D87" i="5" s="1"/>
  <c r="C88" i="5"/>
  <c r="C87" i="5" s="1"/>
  <c r="D86" i="5"/>
  <c r="D85" i="5" s="1"/>
  <c r="C86" i="5"/>
  <c r="C85" i="5" s="1"/>
  <c r="D82" i="5"/>
  <c r="C82" i="5"/>
  <c r="D81" i="5"/>
  <c r="C81" i="5"/>
  <c r="D79" i="5"/>
  <c r="D78" i="5" s="1"/>
  <c r="C79" i="5"/>
  <c r="C78" i="5" s="1"/>
  <c r="D77" i="5"/>
  <c r="C77" i="5"/>
  <c r="D76" i="5"/>
  <c r="C76" i="5"/>
  <c r="D71" i="5"/>
  <c r="D70" i="5" s="1"/>
  <c r="D69" i="5" s="1"/>
  <c r="D68" i="5" s="1"/>
  <c r="C71" i="5"/>
  <c r="C70" i="5" s="1"/>
  <c r="C69" i="5" s="1"/>
  <c r="C68" i="5" s="1"/>
  <c r="D67" i="5"/>
  <c r="D66" i="5" s="1"/>
  <c r="C67" i="5"/>
  <c r="C66" i="5" s="1"/>
  <c r="D65" i="5"/>
  <c r="D64" i="5" s="1"/>
  <c r="C65" i="5"/>
  <c r="C64" i="5" s="1"/>
  <c r="D63" i="5"/>
  <c r="D62" i="5" s="1"/>
  <c r="C63" i="5"/>
  <c r="C62" i="5" s="1"/>
  <c r="D60" i="5"/>
  <c r="D59" i="5" s="1"/>
  <c r="D58" i="5" s="1"/>
  <c r="C60" i="5"/>
  <c r="C59" i="5" s="1"/>
  <c r="C58" i="5" s="1"/>
  <c r="D54" i="5"/>
  <c r="D53" i="5" s="1"/>
  <c r="D52" i="5" s="1"/>
  <c r="D51" i="5" s="1"/>
  <c r="C54" i="5"/>
  <c r="C53" i="5" s="1"/>
  <c r="C52" i="5" s="1"/>
  <c r="C51" i="5" s="1"/>
  <c r="D49" i="5"/>
  <c r="D48" i="5" s="1"/>
  <c r="C49" i="5"/>
  <c r="C48" i="5" s="1"/>
  <c r="D47" i="5"/>
  <c r="C47" i="5"/>
  <c r="D46" i="5"/>
  <c r="C46" i="5"/>
  <c r="D45" i="5"/>
  <c r="C45" i="5"/>
  <c r="D39" i="5"/>
  <c r="D38" i="5" s="1"/>
  <c r="D37" i="5" s="1"/>
  <c r="D36" i="5" s="1"/>
  <c r="C39" i="5"/>
  <c r="C38" i="5" s="1"/>
  <c r="C37" i="5" s="1"/>
  <c r="C36" i="5" s="1"/>
  <c r="D34" i="5"/>
  <c r="C34" i="5"/>
  <c r="D33" i="5"/>
  <c r="C33" i="5"/>
  <c r="D32" i="5"/>
  <c r="C32" i="5"/>
  <c r="D31" i="5"/>
  <c r="C31" i="5"/>
  <c r="D27" i="5"/>
  <c r="C27" i="5"/>
  <c r="D26" i="5"/>
  <c r="C26" i="5"/>
  <c r="D20" i="5"/>
  <c r="D19" i="5" s="1"/>
  <c r="D18" i="5" s="1"/>
  <c r="D17" i="5" s="1"/>
  <c r="D16" i="5" s="1"/>
  <c r="C20" i="5"/>
  <c r="C19" i="5" s="1"/>
  <c r="C18" i="5" s="1"/>
  <c r="C17" i="5" s="1"/>
  <c r="C16" i="5" s="1"/>
  <c r="D121" i="5" l="1"/>
  <c r="D120" i="5" s="1"/>
  <c r="D119" i="5" s="1"/>
  <c r="D217" i="5"/>
  <c r="D216" i="5" s="1"/>
  <c r="D215" i="5" s="1"/>
  <c r="C121" i="5"/>
  <c r="C120" i="5" s="1"/>
  <c r="C119" i="5" s="1"/>
  <c r="C80" i="5"/>
  <c r="C90" i="5"/>
  <c r="C89" i="5" s="1"/>
  <c r="C137" i="5"/>
  <c r="C136" i="5" s="1"/>
  <c r="C135" i="5" s="1"/>
  <c r="C134" i="5" s="1"/>
  <c r="D130" i="5"/>
  <c r="D129" i="5" s="1"/>
  <c r="D128" i="5" s="1"/>
  <c r="D127" i="5" s="1"/>
  <c r="D459" i="5"/>
  <c r="D458" i="5" s="1"/>
  <c r="D457" i="5" s="1"/>
  <c r="D25" i="5"/>
  <c r="D24" i="5" s="1"/>
  <c r="D23" i="5" s="1"/>
  <c r="C376" i="5"/>
  <c r="C375" i="5" s="1"/>
  <c r="C374" i="5" s="1"/>
  <c r="C407" i="5"/>
  <c r="C443" i="5"/>
  <c r="C84" i="5"/>
  <c r="C83" i="5" s="1"/>
  <c r="D233" i="5"/>
  <c r="D232" i="5" s="1"/>
  <c r="D231" i="5" s="1"/>
  <c r="C490" i="5"/>
  <c r="C489" i="5" s="1"/>
  <c r="D464" i="5"/>
  <c r="D431" i="5"/>
  <c r="D430" i="5" s="1"/>
  <c r="D429" i="5" s="1"/>
  <c r="D137" i="5"/>
  <c r="D136" i="5" s="1"/>
  <c r="D135" i="5" s="1"/>
  <c r="D134" i="5" s="1"/>
  <c r="D105" i="5"/>
  <c r="C505" i="5"/>
  <c r="C504" i="5" s="1"/>
  <c r="C503" i="5" s="1"/>
  <c r="C217" i="5"/>
  <c r="C216" i="5" s="1"/>
  <c r="C215" i="5" s="1"/>
  <c r="D490" i="5"/>
  <c r="D489" i="5" s="1"/>
  <c r="C25" i="5"/>
  <c r="C24" i="5" s="1"/>
  <c r="C23" i="5" s="1"/>
  <c r="C98" i="5"/>
  <c r="D317" i="5"/>
  <c r="D316" i="5" s="1"/>
  <c r="D315" i="5" s="1"/>
  <c r="D411" i="5"/>
  <c r="C477" i="5"/>
  <c r="C476" i="5" s="1"/>
  <c r="C475" i="5" s="1"/>
  <c r="C474" i="5" s="1"/>
  <c r="C112" i="5"/>
  <c r="D61" i="5"/>
  <c r="D57" i="5" s="1"/>
  <c r="D56" i="5" s="1"/>
  <c r="D84" i="5"/>
  <c r="D83" i="5" s="1"/>
  <c r="C30" i="5"/>
  <c r="C29" i="5" s="1"/>
  <c r="C28" i="5" s="1"/>
  <c r="C44" i="5"/>
  <c r="C43" i="5" s="1"/>
  <c r="C42" i="5" s="1"/>
  <c r="D338" i="5"/>
  <c r="C431" i="5"/>
  <c r="C430" i="5" s="1"/>
  <c r="C429" i="5" s="1"/>
  <c r="D270" i="5"/>
  <c r="C61" i="5"/>
  <c r="C57" i="5" s="1"/>
  <c r="C56" i="5" s="1"/>
  <c r="D292" i="5"/>
  <c r="D30" i="5"/>
  <c r="D29" i="5" s="1"/>
  <c r="D28" i="5" s="1"/>
  <c r="C75" i="5"/>
  <c r="D75" i="5"/>
  <c r="C130" i="5"/>
  <c r="C129" i="5" s="1"/>
  <c r="C128" i="5" s="1"/>
  <c r="C127" i="5" s="1"/>
  <c r="C224" i="5"/>
  <c r="C223" i="5" s="1"/>
  <c r="C222" i="5" s="1"/>
  <c r="C317" i="5"/>
  <c r="C316" i="5" s="1"/>
  <c r="C315" i="5" s="1"/>
  <c r="D477" i="5"/>
  <c r="D476" i="5" s="1"/>
  <c r="D475" i="5" s="1"/>
  <c r="D474" i="5" s="1"/>
  <c r="C496" i="5"/>
  <c r="C495" i="5" s="1"/>
  <c r="D505" i="5"/>
  <c r="D504" i="5" s="1"/>
  <c r="D503" i="5" s="1"/>
  <c r="C464" i="5"/>
  <c r="C300" i="5"/>
  <c r="C299" i="5" s="1"/>
  <c r="D250" i="5"/>
  <c r="C279" i="5"/>
  <c r="C343" i="5"/>
  <c r="D90" i="5"/>
  <c r="D89" i="5" s="1"/>
  <c r="C105" i="5"/>
  <c r="D186" i="5"/>
  <c r="C233" i="5"/>
  <c r="C232" i="5" s="1"/>
  <c r="C231" i="5" s="1"/>
  <c r="D300" i="5"/>
  <c r="D299" i="5" s="1"/>
  <c r="C329" i="5"/>
  <c r="D329" i="5"/>
  <c r="D376" i="5"/>
  <c r="D375" i="5" s="1"/>
  <c r="D374" i="5" s="1"/>
  <c r="D386" i="5"/>
  <c r="D382" i="5" s="1"/>
  <c r="D381" i="5" s="1"/>
  <c r="D98" i="5"/>
  <c r="C147" i="5"/>
  <c r="C146" i="5" s="1"/>
  <c r="C141" i="5" s="1"/>
  <c r="C165" i="5"/>
  <c r="C164" i="5" s="1"/>
  <c r="D202" i="5"/>
  <c r="D201" i="5" s="1"/>
  <c r="D224" i="5"/>
  <c r="D223" i="5" s="1"/>
  <c r="D222" i="5" s="1"/>
  <c r="C240" i="5"/>
  <c r="C239" i="5" s="1"/>
  <c r="C238" i="5" s="1"/>
  <c r="C292" i="5"/>
  <c r="D443" i="5"/>
  <c r="C459" i="5"/>
  <c r="C458" i="5" s="1"/>
  <c r="C457" i="5" s="1"/>
  <c r="D364" i="5"/>
  <c r="C364" i="5"/>
  <c r="D343" i="5"/>
  <c r="D165" i="5"/>
  <c r="D164" i="5" s="1"/>
  <c r="C255" i="5"/>
  <c r="C270" i="5"/>
  <c r="D80" i="5"/>
  <c r="C186" i="5"/>
  <c r="C185" i="5" s="1"/>
  <c r="C202" i="5"/>
  <c r="C201" i="5" s="1"/>
  <c r="C250" i="5"/>
  <c r="D255" i="5"/>
  <c r="C411" i="5"/>
  <c r="D419" i="5"/>
  <c r="D418" i="5" s="1"/>
  <c r="D417" i="5" s="1"/>
  <c r="D416" i="5" s="1"/>
  <c r="D196" i="5"/>
  <c r="D195" i="5"/>
  <c r="D112" i="5"/>
  <c r="D240" i="5"/>
  <c r="D239" i="5" s="1"/>
  <c r="D238" i="5" s="1"/>
  <c r="D44" i="5"/>
  <c r="D43" i="5" s="1"/>
  <c r="D42" i="5" s="1"/>
  <c r="D147" i="5"/>
  <c r="D146" i="5" s="1"/>
  <c r="D141" i="5" s="1"/>
  <c r="C196" i="5"/>
  <c r="D279" i="5"/>
  <c r="C338" i="5"/>
  <c r="C386" i="5"/>
  <c r="C382" i="5" s="1"/>
  <c r="C381" i="5" s="1"/>
  <c r="D407" i="5"/>
  <c r="C419" i="5"/>
  <c r="C418" i="5" s="1"/>
  <c r="C417" i="5" s="1"/>
  <c r="C416" i="5" s="1"/>
  <c r="D496" i="5"/>
  <c r="D495" i="5" s="1"/>
  <c r="F600" i="3"/>
  <c r="F599" i="3" s="1"/>
  <c r="E600" i="3"/>
  <c r="E599" i="3" s="1"/>
  <c r="F586" i="3"/>
  <c r="F585" i="3" s="1"/>
  <c r="F584" i="3" s="1"/>
  <c r="E586" i="3"/>
  <c r="F577" i="3"/>
  <c r="E577" i="3"/>
  <c r="F576" i="3"/>
  <c r="E576" i="3"/>
  <c r="F567" i="3"/>
  <c r="E567" i="3"/>
  <c r="F566" i="3"/>
  <c r="E566" i="3"/>
  <c r="F563" i="3"/>
  <c r="F562" i="3" s="1"/>
  <c r="E563" i="3"/>
  <c r="F561" i="3"/>
  <c r="E561" i="3"/>
  <c r="F560" i="3"/>
  <c r="E560" i="3"/>
  <c r="F579" i="3"/>
  <c r="F541" i="3"/>
  <c r="F540" i="3" s="1"/>
  <c r="F539" i="3" s="1"/>
  <c r="F538" i="3" s="1"/>
  <c r="E541" i="3"/>
  <c r="E540" i="3" s="1"/>
  <c r="F536" i="3"/>
  <c r="E536" i="3"/>
  <c r="F535" i="3"/>
  <c r="E535" i="3"/>
  <c r="F529" i="3"/>
  <c r="F528" i="3" s="1"/>
  <c r="F527" i="3" s="1"/>
  <c r="F526" i="3" s="1"/>
  <c r="F525" i="3" s="1"/>
  <c r="E529" i="3"/>
  <c r="E528" i="3" s="1"/>
  <c r="E527" i="3" s="1"/>
  <c r="E526" i="3" s="1"/>
  <c r="E525" i="3" s="1"/>
  <c r="F524" i="3"/>
  <c r="F523" i="3" s="1"/>
  <c r="E524" i="3"/>
  <c r="E523" i="3" s="1"/>
  <c r="F522" i="3"/>
  <c r="F521" i="3" s="1"/>
  <c r="E522" i="3"/>
  <c r="E521" i="3" s="1"/>
  <c r="F517" i="3"/>
  <c r="F516" i="3" s="1"/>
  <c r="F515" i="3" s="1"/>
  <c r="F514" i="3" s="1"/>
  <c r="F513" i="3" s="1"/>
  <c r="E517" i="3"/>
  <c r="E516" i="3" s="1"/>
  <c r="E515" i="3" s="1"/>
  <c r="E514" i="3" s="1"/>
  <c r="E513" i="3" s="1"/>
  <c r="F512" i="3"/>
  <c r="F511" i="3" s="1"/>
  <c r="F510" i="3" s="1"/>
  <c r="F509" i="3" s="1"/>
  <c r="E512" i="3"/>
  <c r="E511" i="3" s="1"/>
  <c r="E510" i="3" s="1"/>
  <c r="E509" i="3" s="1"/>
  <c r="F508" i="3"/>
  <c r="F507" i="3" s="1"/>
  <c r="F506" i="3" s="1"/>
  <c r="F505" i="3" s="1"/>
  <c r="E508" i="3"/>
  <c r="E507" i="3" s="1"/>
  <c r="E506" i="3" s="1"/>
  <c r="E505" i="3" s="1"/>
  <c r="F501" i="3"/>
  <c r="F500" i="3" s="1"/>
  <c r="F499" i="3" s="1"/>
  <c r="F498" i="3" s="1"/>
  <c r="E501" i="3"/>
  <c r="E500" i="3" s="1"/>
  <c r="E499" i="3" s="1"/>
  <c r="E498" i="3" s="1"/>
  <c r="F495" i="3"/>
  <c r="E495" i="3"/>
  <c r="F494" i="3"/>
  <c r="E494" i="3"/>
  <c r="F493" i="3"/>
  <c r="E493" i="3"/>
  <c r="F486" i="3"/>
  <c r="F485" i="3" s="1"/>
  <c r="F482" i="3" s="1"/>
  <c r="E486" i="3"/>
  <c r="E485" i="3" s="1"/>
  <c r="E482" i="3" s="1"/>
  <c r="F477" i="3"/>
  <c r="F476" i="3" s="1"/>
  <c r="E477" i="3"/>
  <c r="E476" i="3" s="1"/>
  <c r="F475" i="3"/>
  <c r="E475" i="3"/>
  <c r="F474" i="3"/>
  <c r="E474" i="3"/>
  <c r="F473" i="3"/>
  <c r="E473" i="3"/>
  <c r="F464" i="3"/>
  <c r="E464" i="3"/>
  <c r="F463" i="3"/>
  <c r="E463" i="3"/>
  <c r="F461" i="3"/>
  <c r="E461" i="3"/>
  <c r="F460" i="3"/>
  <c r="E460" i="3"/>
  <c r="F459" i="3"/>
  <c r="E459" i="3"/>
  <c r="F453" i="3"/>
  <c r="F452" i="3" s="1"/>
  <c r="F451" i="3" s="1"/>
  <c r="E453" i="3"/>
  <c r="E452" i="3" s="1"/>
  <c r="E451" i="3" s="1"/>
  <c r="F450" i="3"/>
  <c r="F449" i="3" s="1"/>
  <c r="F448" i="3" s="1"/>
  <c r="E450" i="3"/>
  <c r="E449" i="3" s="1"/>
  <c r="E448" i="3" s="1"/>
  <c r="F447" i="3"/>
  <c r="F446" i="3" s="1"/>
  <c r="F445" i="3" s="1"/>
  <c r="E447" i="3"/>
  <c r="E446" i="3" s="1"/>
  <c r="E445" i="3" s="1"/>
  <c r="F444" i="3"/>
  <c r="F443" i="3" s="1"/>
  <c r="F442" i="3" s="1"/>
  <c r="E444" i="3"/>
  <c r="E443" i="3" s="1"/>
  <c r="E442" i="3" s="1"/>
  <c r="F441" i="3"/>
  <c r="F440" i="3" s="1"/>
  <c r="E441" i="3"/>
  <c r="E440" i="3" s="1"/>
  <c r="F439" i="3"/>
  <c r="F438" i="3" s="1"/>
  <c r="E439" i="3"/>
  <c r="E438" i="3" s="1"/>
  <c r="F436" i="3"/>
  <c r="F435" i="3" s="1"/>
  <c r="F434" i="3" s="1"/>
  <c r="E436" i="3"/>
  <c r="E435" i="3" s="1"/>
  <c r="E434" i="3" s="1"/>
  <c r="F426" i="3"/>
  <c r="F425" i="3" s="1"/>
  <c r="E426" i="3"/>
  <c r="E425" i="3" s="1"/>
  <c r="F424" i="3"/>
  <c r="F423" i="3" s="1"/>
  <c r="E424" i="3"/>
  <c r="F416" i="3"/>
  <c r="E416" i="3"/>
  <c r="F408" i="3"/>
  <c r="E408" i="3"/>
  <c r="F397" i="3"/>
  <c r="E397" i="3"/>
  <c r="F387" i="3"/>
  <c r="E387" i="3"/>
  <c r="F383" i="3"/>
  <c r="E383" i="3"/>
  <c r="F375" i="3"/>
  <c r="E375" i="3"/>
  <c r="E374" i="3" s="1"/>
  <c r="F373" i="3"/>
  <c r="E373" i="3"/>
  <c r="F364" i="3"/>
  <c r="E364" i="3"/>
  <c r="F362" i="3"/>
  <c r="E362" i="3"/>
  <c r="F350" i="3"/>
  <c r="E350" i="3"/>
  <c r="F346" i="3"/>
  <c r="E346" i="3"/>
  <c r="F336" i="3"/>
  <c r="E336" i="3"/>
  <c r="F332" i="3"/>
  <c r="E332" i="3"/>
  <c r="F330" i="3"/>
  <c r="E330" i="3"/>
  <c r="F326" i="3"/>
  <c r="E326" i="3"/>
  <c r="F420" i="3" l="1"/>
  <c r="F419" i="3" s="1"/>
  <c r="E575" i="3"/>
  <c r="F583" i="3"/>
  <c r="F582" i="3" s="1"/>
  <c r="F581" i="3" s="1"/>
  <c r="F575" i="3"/>
  <c r="F572" i="3" s="1"/>
  <c r="E539" i="3"/>
  <c r="E538" i="3" s="1"/>
  <c r="E596" i="3"/>
  <c r="E595" i="3" s="1"/>
  <c r="F596" i="3"/>
  <c r="F595" i="3" s="1"/>
  <c r="F565" i="3"/>
  <c r="E565" i="3"/>
  <c r="E462" i="3"/>
  <c r="F462" i="3"/>
  <c r="C74" i="5"/>
  <c r="C73" i="5" s="1"/>
  <c r="C72" i="5" s="1"/>
  <c r="D328" i="5"/>
  <c r="D327" i="5" s="1"/>
  <c r="D22" i="5"/>
  <c r="C488" i="5"/>
  <c r="C487" i="5" s="1"/>
  <c r="D269" i="5"/>
  <c r="D268" i="5" s="1"/>
  <c r="C406" i="5"/>
  <c r="C405" i="5" s="1"/>
  <c r="C404" i="5" s="1"/>
  <c r="C22" i="5"/>
  <c r="C328" i="5"/>
  <c r="C327" i="5" s="1"/>
  <c r="D406" i="5"/>
  <c r="D405" i="5" s="1"/>
  <c r="D404" i="5" s="1"/>
  <c r="C269" i="5"/>
  <c r="C268" i="5" s="1"/>
  <c r="C97" i="5"/>
  <c r="F559" i="3"/>
  <c r="F558" i="3" s="1"/>
  <c r="C249" i="5"/>
  <c r="C248" i="5" s="1"/>
  <c r="D488" i="5"/>
  <c r="D487" i="5" s="1"/>
  <c r="D74" i="5"/>
  <c r="D73" i="5" s="1"/>
  <c r="D72" i="5" s="1"/>
  <c r="D97" i="5"/>
  <c r="D185" i="5"/>
  <c r="D184" i="5" s="1"/>
  <c r="D249" i="5"/>
  <c r="D248" i="5" s="1"/>
  <c r="C184" i="5"/>
  <c r="F534" i="3"/>
  <c r="F533" i="3" s="1"/>
  <c r="F532" i="3" s="1"/>
  <c r="F531" i="3" s="1"/>
  <c r="E534" i="3"/>
  <c r="E533" i="3" s="1"/>
  <c r="E532" i="3" s="1"/>
  <c r="E531" i="3" s="1"/>
  <c r="F520" i="3"/>
  <c r="F519" i="3" s="1"/>
  <c r="F518" i="3" s="1"/>
  <c r="E520" i="3"/>
  <c r="E519" i="3" s="1"/>
  <c r="E518" i="3" s="1"/>
  <c r="F492" i="3"/>
  <c r="F491" i="3" s="1"/>
  <c r="F490" i="3" s="1"/>
  <c r="F489" i="3" s="1"/>
  <c r="F437" i="3"/>
  <c r="F433" i="3" s="1"/>
  <c r="F432" i="3" s="1"/>
  <c r="E437" i="3"/>
  <c r="E433" i="3" s="1"/>
  <c r="E432" i="3" s="1"/>
  <c r="F415" i="3"/>
  <c r="F414" i="3" s="1"/>
  <c r="F413" i="3" s="1"/>
  <c r="F412" i="3" s="1"/>
  <c r="E415" i="3"/>
  <c r="E414" i="3" s="1"/>
  <c r="E413" i="3" s="1"/>
  <c r="E412" i="3" s="1"/>
  <c r="F407" i="3"/>
  <c r="F402" i="3" s="1"/>
  <c r="F401" i="3" s="1"/>
  <c r="F396" i="3"/>
  <c r="F391" i="3" s="1"/>
  <c r="E396" i="3"/>
  <c r="E391" i="3" s="1"/>
  <c r="F386" i="3"/>
  <c r="F385" i="3" s="1"/>
  <c r="F384" i="3" s="1"/>
  <c r="E386" i="3"/>
  <c r="E385" i="3" s="1"/>
  <c r="E384" i="3" s="1"/>
  <c r="F382" i="3"/>
  <c r="F381" i="3" s="1"/>
  <c r="F380" i="3" s="1"/>
  <c r="E382" i="3"/>
  <c r="E381" i="3" s="1"/>
  <c r="E380" i="3" s="1"/>
  <c r="F374" i="3"/>
  <c r="F372" i="3"/>
  <c r="E372" i="3"/>
  <c r="E367" i="3" s="1"/>
  <c r="F363" i="3"/>
  <c r="E363" i="3"/>
  <c r="F361" i="3"/>
  <c r="E361" i="3"/>
  <c r="F349" i="3"/>
  <c r="F345" i="3"/>
  <c r="F335" i="3"/>
  <c r="E335" i="3"/>
  <c r="F331" i="3"/>
  <c r="E331" i="3"/>
  <c r="F329" i="3"/>
  <c r="E329" i="3"/>
  <c r="G447" i="2"/>
  <c r="F447" i="2"/>
  <c r="F340" i="3" l="1"/>
  <c r="F339" i="3" s="1"/>
  <c r="F367" i="3"/>
  <c r="E537" i="3"/>
  <c r="E530" i="3" s="1"/>
  <c r="F537" i="3"/>
  <c r="F530" i="3" s="1"/>
  <c r="F400" i="3"/>
  <c r="F411" i="3"/>
  <c r="E411" i="3"/>
  <c r="F379" i="3"/>
  <c r="E379" i="3"/>
  <c r="F325" i="3"/>
  <c r="F322" i="3" s="1"/>
  <c r="F317" i="3"/>
  <c r="F316" i="3" s="1"/>
  <c r="F315" i="3" s="1"/>
  <c r="F314" i="3" s="1"/>
  <c r="F313" i="3" s="1"/>
  <c r="F312" i="3" s="1"/>
  <c r="E317" i="3"/>
  <c r="E316" i="3" s="1"/>
  <c r="E315" i="3" s="1"/>
  <c r="E314" i="3" s="1"/>
  <c r="E313" i="3" s="1"/>
  <c r="E312" i="3" s="1"/>
  <c r="F311" i="3"/>
  <c r="F310" i="3" s="1"/>
  <c r="F309" i="3" s="1"/>
  <c r="E311" i="3"/>
  <c r="E310" i="3" s="1"/>
  <c r="E309" i="3" s="1"/>
  <c r="F306" i="3"/>
  <c r="F305" i="3" s="1"/>
  <c r="F304" i="3" s="1"/>
  <c r="E306" i="3"/>
  <c r="E305" i="3" s="1"/>
  <c r="E304" i="3" s="1"/>
  <c r="F279" i="3"/>
  <c r="F278" i="3" s="1"/>
  <c r="E279" i="3"/>
  <c r="E278" i="3" s="1"/>
  <c r="F277" i="3"/>
  <c r="F276" i="3" s="1"/>
  <c r="E277" i="3"/>
  <c r="E276" i="3" s="1"/>
  <c r="F275" i="3"/>
  <c r="F274" i="3" s="1"/>
  <c r="E275" i="3"/>
  <c r="E274" i="3" s="1"/>
  <c r="F273" i="3"/>
  <c r="F272" i="3" s="1"/>
  <c r="E273" i="3"/>
  <c r="E272" i="3" s="1"/>
  <c r="F271" i="3"/>
  <c r="F270" i="3" s="1"/>
  <c r="E271" i="3"/>
  <c r="E270" i="3" s="1"/>
  <c r="F269" i="3"/>
  <c r="F268" i="3" s="1"/>
  <c r="E269" i="3"/>
  <c r="E268" i="3" s="1"/>
  <c r="F266" i="3"/>
  <c r="F265" i="3" s="1"/>
  <c r="E266" i="3"/>
  <c r="E265" i="3" s="1"/>
  <c r="F264" i="3"/>
  <c r="F263" i="3" s="1"/>
  <c r="E264" i="3"/>
  <c r="E263" i="3" s="1"/>
  <c r="F262" i="3"/>
  <c r="F261" i="3" s="1"/>
  <c r="E262" i="3"/>
  <c r="E261" i="3" s="1"/>
  <c r="F256" i="3"/>
  <c r="F255" i="3" s="1"/>
  <c r="F250" i="3" s="1"/>
  <c r="E256" i="3"/>
  <c r="E255" i="3" s="1"/>
  <c r="E250" i="3" s="1"/>
  <c r="F247" i="3"/>
  <c r="F246" i="3" s="1"/>
  <c r="E247" i="3"/>
  <c r="E246" i="3" s="1"/>
  <c r="F245" i="3"/>
  <c r="F244" i="3" s="1"/>
  <c r="E245" i="3"/>
  <c r="E244" i="3" s="1"/>
  <c r="F243" i="3"/>
  <c r="F242" i="3" s="1"/>
  <c r="E243" i="3"/>
  <c r="E242" i="3" s="1"/>
  <c r="F241" i="3"/>
  <c r="F240" i="3" s="1"/>
  <c r="E241" i="3"/>
  <c r="E240" i="3" s="1"/>
  <c r="F238" i="3"/>
  <c r="F237" i="3" s="1"/>
  <c r="F236" i="3" s="1"/>
  <c r="E238" i="3"/>
  <c r="E237" i="3" s="1"/>
  <c r="E236" i="3" s="1"/>
  <c r="F232" i="3"/>
  <c r="F231" i="3" s="1"/>
  <c r="E232" i="3"/>
  <c r="E231" i="3" s="1"/>
  <c r="F230" i="3"/>
  <c r="F229" i="3" s="1"/>
  <c r="E230" i="3"/>
  <c r="E229" i="3" s="1"/>
  <c r="F225" i="3"/>
  <c r="F224" i="3" s="1"/>
  <c r="E225" i="3"/>
  <c r="E224" i="3" s="1"/>
  <c r="F223" i="3"/>
  <c r="F222" i="3" s="1"/>
  <c r="E223" i="3"/>
  <c r="E222" i="3" s="1"/>
  <c r="F209" i="3"/>
  <c r="E209" i="3"/>
  <c r="F207" i="3"/>
  <c r="E207" i="3"/>
  <c r="F202" i="3"/>
  <c r="F196" i="3"/>
  <c r="E196" i="3"/>
  <c r="F239" i="3" l="1"/>
  <c r="E239" i="3"/>
  <c r="E303" i="3"/>
  <c r="E267" i="3"/>
  <c r="F267" i="3"/>
  <c r="F260" i="3"/>
  <c r="E260" i="3"/>
  <c r="F228" i="3"/>
  <c r="F227" i="3" s="1"/>
  <c r="F226" i="3" s="1"/>
  <c r="E228" i="3"/>
  <c r="E227" i="3" s="1"/>
  <c r="E226" i="3" s="1"/>
  <c r="F303" i="3"/>
  <c r="F302" i="3" s="1"/>
  <c r="E221" i="3"/>
  <c r="E220" i="3" s="1"/>
  <c r="E219" i="3" s="1"/>
  <c r="F221" i="3"/>
  <c r="F220" i="3" s="1"/>
  <c r="F219" i="3" s="1"/>
  <c r="F190" i="3"/>
  <c r="E190" i="3"/>
  <c r="F185" i="3"/>
  <c r="F181" i="3" s="1"/>
  <c r="E185" i="3"/>
  <c r="E181" i="3" s="1"/>
  <c r="F180" i="3"/>
  <c r="E180" i="3"/>
  <c r="F178" i="3"/>
  <c r="E178" i="3"/>
  <c r="F176" i="3"/>
  <c r="E176" i="3"/>
  <c r="F174" i="3"/>
  <c r="E174" i="3"/>
  <c r="E218" i="3" l="1"/>
  <c r="F218" i="3"/>
  <c r="F166" i="3"/>
  <c r="F165" i="3" s="1"/>
  <c r="F164" i="3" s="1"/>
  <c r="E166" i="3"/>
  <c r="E165" i="3" s="1"/>
  <c r="E164" i="3" s="1"/>
  <c r="E163" i="3" s="1"/>
  <c r="E162" i="3" s="1"/>
  <c r="E161" i="3" s="1"/>
  <c r="F157" i="3"/>
  <c r="F156" i="3" s="1"/>
  <c r="F155" i="3" s="1"/>
  <c r="E157" i="3"/>
  <c r="E156" i="3" s="1"/>
  <c r="E155" i="3" s="1"/>
  <c r="F160" i="3"/>
  <c r="F159" i="3" s="1"/>
  <c r="F158" i="3" s="1"/>
  <c r="E160" i="3"/>
  <c r="E159" i="3" s="1"/>
  <c r="E158" i="3" s="1"/>
  <c r="F208" i="3"/>
  <c r="E208" i="3"/>
  <c r="F206" i="3"/>
  <c r="E206" i="3"/>
  <c r="F201" i="3"/>
  <c r="F200" i="3" s="1"/>
  <c r="F195" i="3"/>
  <c r="F192" i="3" s="1"/>
  <c r="F191" i="3" s="1"/>
  <c r="E195" i="3"/>
  <c r="E192" i="3" s="1"/>
  <c r="E191" i="3" s="1"/>
  <c r="F189" i="3"/>
  <c r="F186" i="3" s="1"/>
  <c r="E189" i="3"/>
  <c r="E186" i="3" s="1"/>
  <c r="F184" i="3"/>
  <c r="E184" i="3"/>
  <c r="F179" i="3"/>
  <c r="E179" i="3"/>
  <c r="F177" i="3"/>
  <c r="E177" i="3"/>
  <c r="F175" i="3"/>
  <c r="E175" i="3"/>
  <c r="F173" i="3"/>
  <c r="E173" i="3"/>
  <c r="F144" i="3"/>
  <c r="F143" i="3" s="1"/>
  <c r="F142" i="3" s="1"/>
  <c r="E144" i="3"/>
  <c r="E143" i="3" s="1"/>
  <c r="E142" i="3" s="1"/>
  <c r="F141" i="3"/>
  <c r="F140" i="3" s="1"/>
  <c r="E141" i="3"/>
  <c r="E140" i="3" s="1"/>
  <c r="F139" i="3"/>
  <c r="F138" i="3" s="1"/>
  <c r="E139" i="3"/>
  <c r="E138" i="3" s="1"/>
  <c r="F137" i="3"/>
  <c r="F136" i="3" s="1"/>
  <c r="E137" i="3"/>
  <c r="E136" i="3" s="1"/>
  <c r="F135" i="3"/>
  <c r="F134" i="3" s="1"/>
  <c r="E135" i="3"/>
  <c r="E134" i="3" s="1"/>
  <c r="F133" i="3"/>
  <c r="F132" i="3" s="1"/>
  <c r="E133" i="3"/>
  <c r="E132" i="3" s="1"/>
  <c r="F129" i="3"/>
  <c r="F128" i="3" s="1"/>
  <c r="F127" i="3" s="1"/>
  <c r="F126" i="3" s="1"/>
  <c r="E129" i="3"/>
  <c r="E128" i="3" s="1"/>
  <c r="E127" i="3" s="1"/>
  <c r="E126" i="3" s="1"/>
  <c r="F123" i="3"/>
  <c r="E123" i="3"/>
  <c r="F122" i="3"/>
  <c r="E122" i="3"/>
  <c r="F114" i="3"/>
  <c r="E114" i="3"/>
  <c r="F113" i="3"/>
  <c r="E113" i="3"/>
  <c r="F205" i="3" l="1"/>
  <c r="E205" i="3"/>
  <c r="F199" i="3"/>
  <c r="F198" i="3" s="1"/>
  <c r="E198" i="3"/>
  <c r="E154" i="3"/>
  <c r="E153" i="3" s="1"/>
  <c r="E152" i="3" s="1"/>
  <c r="F154" i="3"/>
  <c r="F153" i="3" s="1"/>
  <c r="F152" i="3" s="1"/>
  <c r="F131" i="3"/>
  <c r="F130" i="3" s="1"/>
  <c r="F125" i="3" s="1"/>
  <c r="F124" i="3" s="1"/>
  <c r="E131" i="3"/>
  <c r="E130" i="3" s="1"/>
  <c r="E125" i="3" s="1"/>
  <c r="E124" i="3" s="1"/>
  <c r="F121" i="3"/>
  <c r="F120" i="3" s="1"/>
  <c r="F119" i="3" s="1"/>
  <c r="F118" i="3" s="1"/>
  <c r="F117" i="3" s="1"/>
  <c r="E121" i="3"/>
  <c r="E120" i="3" s="1"/>
  <c r="E119" i="3" s="1"/>
  <c r="E118" i="3" s="1"/>
  <c r="E117" i="3" s="1"/>
  <c r="F112" i="3"/>
  <c r="F109" i="3" s="1"/>
  <c r="E112" i="3"/>
  <c r="E109" i="3" s="1"/>
  <c r="F104" i="3"/>
  <c r="E104" i="3"/>
  <c r="F102" i="3"/>
  <c r="E102" i="3"/>
  <c r="F101" i="3"/>
  <c r="E101" i="3"/>
  <c r="F97" i="3"/>
  <c r="F96" i="3" s="1"/>
  <c r="F95" i="3" s="1"/>
  <c r="F94" i="3" s="1"/>
  <c r="E97" i="3"/>
  <c r="E96" i="3" s="1"/>
  <c r="E95" i="3" s="1"/>
  <c r="E94" i="3" s="1"/>
  <c r="G96" i="2"/>
  <c r="G95" i="2" s="1"/>
  <c r="G94" i="2" s="1"/>
  <c r="F96" i="2"/>
  <c r="F95" i="2" s="1"/>
  <c r="F94" i="2" s="1"/>
  <c r="F93" i="3"/>
  <c r="F92" i="3" s="1"/>
  <c r="F91" i="3" s="1"/>
  <c r="F90" i="3" s="1"/>
  <c r="E93" i="3"/>
  <c r="E92" i="3" s="1"/>
  <c r="E91" i="3" s="1"/>
  <c r="E90" i="3" s="1"/>
  <c r="F88" i="3"/>
  <c r="F87" i="3" s="1"/>
  <c r="F86" i="3" s="1"/>
  <c r="E88" i="3"/>
  <c r="E87" i="3" s="1"/>
  <c r="E86" i="3" s="1"/>
  <c r="F85" i="3"/>
  <c r="F84" i="3" s="1"/>
  <c r="F83" i="3" s="1"/>
  <c r="E85" i="3"/>
  <c r="E84" i="3" s="1"/>
  <c r="E83" i="3" s="1"/>
  <c r="E80" i="3"/>
  <c r="E79" i="3" s="1"/>
  <c r="F78" i="3"/>
  <c r="F77" i="3" s="1"/>
  <c r="E78" i="3"/>
  <c r="E77" i="3" s="1"/>
  <c r="F80" i="3"/>
  <c r="F79" i="3" s="1"/>
  <c r="F74" i="3"/>
  <c r="E74" i="3"/>
  <c r="F71" i="3"/>
  <c r="F70" i="3" s="1"/>
  <c r="E71" i="3"/>
  <c r="E70" i="3" s="1"/>
  <c r="F73" i="3"/>
  <c r="E73" i="3"/>
  <c r="F69" i="3"/>
  <c r="E69" i="3"/>
  <c r="F68" i="3"/>
  <c r="E68" i="3"/>
  <c r="F63" i="3"/>
  <c r="F62" i="3" s="1"/>
  <c r="E63" i="3"/>
  <c r="E62" i="3" s="1"/>
  <c r="F61" i="3"/>
  <c r="F60" i="3" s="1"/>
  <c r="E61" i="3"/>
  <c r="E60" i="3" s="1"/>
  <c r="F59" i="3"/>
  <c r="F58" i="3" s="1"/>
  <c r="E59" i="3"/>
  <c r="E58" i="3" s="1"/>
  <c r="F53" i="3"/>
  <c r="F52" i="3" s="1"/>
  <c r="F51" i="3" s="1"/>
  <c r="F50" i="3" s="1"/>
  <c r="F49" i="3" s="1"/>
  <c r="E53" i="3"/>
  <c r="E52" i="3" s="1"/>
  <c r="E51" i="3" s="1"/>
  <c r="E50" i="3" s="1"/>
  <c r="E49" i="3" s="1"/>
  <c r="F48" i="3"/>
  <c r="F47" i="3" s="1"/>
  <c r="E48" i="3"/>
  <c r="E47" i="3" s="1"/>
  <c r="F46" i="3"/>
  <c r="E46" i="3"/>
  <c r="F45" i="3"/>
  <c r="E45" i="3"/>
  <c r="F44" i="3"/>
  <c r="E44" i="3"/>
  <c r="F33" i="3"/>
  <c r="E33" i="3"/>
  <c r="F32" i="3"/>
  <c r="E32" i="3"/>
  <c r="F31" i="3"/>
  <c r="E31" i="3"/>
  <c r="F27" i="3"/>
  <c r="E27" i="3"/>
  <c r="F26" i="3"/>
  <c r="E26" i="3"/>
  <c r="F20" i="3"/>
  <c r="F19" i="3" s="1"/>
  <c r="F18" i="3" s="1"/>
  <c r="F17" i="3" s="1"/>
  <c r="F16" i="3" s="1"/>
  <c r="F15" i="3" s="1"/>
  <c r="E20" i="3"/>
  <c r="E19" i="3" s="1"/>
  <c r="E18" i="3" s="1"/>
  <c r="E17" i="3" s="1"/>
  <c r="E16" i="3" s="1"/>
  <c r="E15" i="3" s="1"/>
  <c r="F38" i="3"/>
  <c r="F37" i="3" s="1"/>
  <c r="F36" i="3" s="1"/>
  <c r="F35" i="3" s="1"/>
  <c r="F34" i="3" s="1"/>
  <c r="E38" i="3"/>
  <c r="E37" i="3" s="1"/>
  <c r="E36" i="3" s="1"/>
  <c r="E35" i="3" s="1"/>
  <c r="E34" i="3" s="1"/>
  <c r="F594" i="3"/>
  <c r="F593" i="3" s="1"/>
  <c r="F592" i="3" s="1"/>
  <c r="E594" i="3"/>
  <c r="E593" i="3" s="1"/>
  <c r="E592" i="3" s="1"/>
  <c r="E585" i="3"/>
  <c r="E584" i="3" s="1"/>
  <c r="E579" i="3"/>
  <c r="E572" i="3" s="1"/>
  <c r="F571" i="3"/>
  <c r="F564" i="3"/>
  <c r="F557" i="3" s="1"/>
  <c r="E564" i="3"/>
  <c r="E562" i="3"/>
  <c r="E559" i="3"/>
  <c r="F504" i="3"/>
  <c r="F503" i="3" s="1"/>
  <c r="E504" i="3"/>
  <c r="E503" i="3" s="1"/>
  <c r="F497" i="3"/>
  <c r="E497" i="3"/>
  <c r="E492" i="3"/>
  <c r="E491" i="3" s="1"/>
  <c r="E490" i="3" s="1"/>
  <c r="E489" i="3" s="1"/>
  <c r="F472" i="3"/>
  <c r="F469" i="3" s="1"/>
  <c r="F468" i="3" s="1"/>
  <c r="E458" i="3"/>
  <c r="F458" i="3"/>
  <c r="F457" i="3" s="1"/>
  <c r="E423" i="3"/>
  <c r="F418" i="3"/>
  <c r="F417" i="3" s="1"/>
  <c r="E407" i="3"/>
  <c r="E402" i="3" s="1"/>
  <c r="E401" i="3" s="1"/>
  <c r="F390" i="3"/>
  <c r="F389" i="3" s="1"/>
  <c r="F388" i="3" s="1"/>
  <c r="E349" i="3"/>
  <c r="E345" i="3"/>
  <c r="E325" i="3"/>
  <c r="E322" i="3" s="1"/>
  <c r="F321" i="3"/>
  <c r="F320" i="3" s="1"/>
  <c r="F319" i="3" s="1"/>
  <c r="F235" i="3"/>
  <c r="F234" i="3" s="1"/>
  <c r="F233" i="3" s="1"/>
  <c r="F172" i="3"/>
  <c r="E172" i="3"/>
  <c r="F163" i="3"/>
  <c r="F162" i="3" s="1"/>
  <c r="F161" i="3" s="1"/>
  <c r="F204" i="3" l="1"/>
  <c r="F203" i="3" s="1"/>
  <c r="F197" i="3" s="1"/>
  <c r="E204" i="3"/>
  <c r="E203" i="3" s="1"/>
  <c r="E197" i="3" s="1"/>
  <c r="F89" i="3"/>
  <c r="E89" i="3"/>
  <c r="F30" i="3"/>
  <c r="F29" i="3" s="1"/>
  <c r="F28" i="3" s="1"/>
  <c r="E30" i="3"/>
  <c r="E29" i="3" s="1"/>
  <c r="E28" i="3" s="1"/>
  <c r="F108" i="3"/>
  <c r="F107" i="3" s="1"/>
  <c r="F106" i="3" s="1"/>
  <c r="F105" i="3" s="1"/>
  <c r="E108" i="3"/>
  <c r="E107" i="3" s="1"/>
  <c r="E106" i="3" s="1"/>
  <c r="E105" i="3" s="1"/>
  <c r="E340" i="3"/>
  <c r="E339" i="3" s="1"/>
  <c r="E338" i="3" s="1"/>
  <c r="E337" i="3" s="1"/>
  <c r="E420" i="3"/>
  <c r="E419" i="3" s="1"/>
  <c r="E418" i="3" s="1"/>
  <c r="E417" i="3" s="1"/>
  <c r="F100" i="3"/>
  <c r="F99" i="3" s="1"/>
  <c r="F98" i="3" s="1"/>
  <c r="E100" i="3"/>
  <c r="E99" i="3" s="1"/>
  <c r="E98" i="3" s="1"/>
  <c r="E583" i="3"/>
  <c r="E582" i="3" s="1"/>
  <c r="E581" i="3" s="1"/>
  <c r="F467" i="3"/>
  <c r="E400" i="3"/>
  <c r="F496" i="3"/>
  <c r="E496" i="3"/>
  <c r="E457" i="3"/>
  <c r="E456" i="3" s="1"/>
  <c r="E455" i="3" s="1"/>
  <c r="E454" i="3" s="1"/>
  <c r="F456" i="3"/>
  <c r="F455" i="3" s="1"/>
  <c r="F454" i="3" s="1"/>
  <c r="E67" i="3"/>
  <c r="F67" i="3"/>
  <c r="F72" i="3"/>
  <c r="F25" i="3"/>
  <c r="F24" i="3" s="1"/>
  <c r="F23" i="3" s="1"/>
  <c r="E72" i="3"/>
  <c r="F43" i="3"/>
  <c r="F42" i="3" s="1"/>
  <c r="F41" i="3" s="1"/>
  <c r="F40" i="3" s="1"/>
  <c r="E43" i="3"/>
  <c r="E42" i="3" s="1"/>
  <c r="E41" i="3" s="1"/>
  <c r="E40" i="3" s="1"/>
  <c r="E25" i="3"/>
  <c r="E24" i="3" s="1"/>
  <c r="E23" i="3" s="1"/>
  <c r="F338" i="3"/>
  <c r="F337" i="3" s="1"/>
  <c r="E235" i="3"/>
  <c r="E234" i="3" s="1"/>
  <c r="E233" i="3" s="1"/>
  <c r="F76" i="3"/>
  <c r="F75" i="3" s="1"/>
  <c r="F82" i="3"/>
  <c r="F81" i="3" s="1"/>
  <c r="E82" i="3"/>
  <c r="E81" i="3" s="1"/>
  <c r="E571" i="3"/>
  <c r="E472" i="3"/>
  <c r="E469" i="3" s="1"/>
  <c r="E468" i="3" s="1"/>
  <c r="E76" i="3"/>
  <c r="E75" i="3" s="1"/>
  <c r="F259" i="3"/>
  <c r="F258" i="3" s="1"/>
  <c r="F257" i="3" s="1"/>
  <c r="F57" i="3"/>
  <c r="E57" i="3"/>
  <c r="E302" i="3"/>
  <c r="E558" i="3"/>
  <c r="E557" i="3" s="1"/>
  <c r="F556" i="3"/>
  <c r="F555" i="3" s="1"/>
  <c r="F554" i="3" s="1"/>
  <c r="E321" i="3"/>
  <c r="E320" i="3" s="1"/>
  <c r="E319" i="3" s="1"/>
  <c r="E171" i="3"/>
  <c r="E170" i="3" s="1"/>
  <c r="F171" i="3"/>
  <c r="F170" i="3" s="1"/>
  <c r="E259" i="3"/>
  <c r="E258" i="3" s="1"/>
  <c r="E390" i="3"/>
  <c r="E389" i="3" s="1"/>
  <c r="F66" i="3" l="1"/>
  <c r="F65" i="3" s="1"/>
  <c r="F64" i="3" s="1"/>
  <c r="E66" i="3"/>
  <c r="E65" i="3" s="1"/>
  <c r="E64" i="3" s="1"/>
  <c r="E467" i="3"/>
  <c r="E257" i="3"/>
  <c r="E217" i="3" s="1"/>
  <c r="F56" i="3"/>
  <c r="F55" i="3" s="1"/>
  <c r="E56" i="3"/>
  <c r="E55" i="3" s="1"/>
  <c r="F466" i="3"/>
  <c r="F465" i="3" s="1"/>
  <c r="F318" i="3"/>
  <c r="E388" i="3"/>
  <c r="E318" i="3" s="1"/>
  <c r="F217" i="3"/>
  <c r="F169" i="3"/>
  <c r="F151" i="3" s="1"/>
  <c r="E169" i="3"/>
  <c r="E151" i="3" s="1"/>
  <c r="F22" i="3"/>
  <c r="F21" i="3" s="1"/>
  <c r="E22" i="3"/>
  <c r="E21" i="3" s="1"/>
  <c r="E556" i="3"/>
  <c r="E555" i="3" s="1"/>
  <c r="E554" i="3" s="1"/>
  <c r="E466" i="3" l="1"/>
  <c r="E465" i="3" s="1"/>
  <c r="F54" i="3"/>
  <c r="F14" i="3" s="1"/>
  <c r="F13" i="3" s="1"/>
  <c r="E54" i="3"/>
  <c r="E14" i="3" s="1"/>
  <c r="E13" i="3" l="1"/>
  <c r="G628" i="2"/>
  <c r="G627" i="2" s="1"/>
  <c r="G626" i="2" s="1"/>
  <c r="G625" i="2" s="1"/>
  <c r="G624" i="2" s="1"/>
  <c r="G623" i="2" s="1"/>
  <c r="F628" i="2"/>
  <c r="F627" i="2" s="1"/>
  <c r="F626" i="2" s="1"/>
  <c r="F625" i="2" s="1"/>
  <c r="F624" i="2" s="1"/>
  <c r="F623" i="2" s="1"/>
  <c r="G606" i="2"/>
  <c r="G604" i="2"/>
  <c r="G601" i="2"/>
  <c r="G585" i="2"/>
  <c r="G582" i="2" s="1"/>
  <c r="F585" i="2"/>
  <c r="F582" i="2" s="1"/>
  <c r="G576" i="2"/>
  <c r="F576" i="2"/>
  <c r="G572" i="2"/>
  <c r="F572" i="2"/>
  <c r="G563" i="2"/>
  <c r="G562" i="2" s="1"/>
  <c r="F563" i="2"/>
  <c r="F562" i="2" s="1"/>
  <c r="G560" i="2"/>
  <c r="G559" i="2" s="1"/>
  <c r="F560" i="2"/>
  <c r="F559" i="2" s="1"/>
  <c r="G557" i="2"/>
  <c r="G556" i="2" s="1"/>
  <c r="F557" i="2"/>
  <c r="F556" i="2" s="1"/>
  <c r="G554" i="2"/>
  <c r="G553" i="2" s="1"/>
  <c r="F554" i="2"/>
  <c r="F553" i="2" s="1"/>
  <c r="G551" i="2"/>
  <c r="F551" i="2"/>
  <c r="G549" i="2"/>
  <c r="F549" i="2"/>
  <c r="G546" i="2"/>
  <c r="G545" i="2" s="1"/>
  <c r="F546" i="2"/>
  <c r="F545" i="2" s="1"/>
  <c r="G538" i="2"/>
  <c r="G533" i="2" s="1"/>
  <c r="G532" i="2" s="1"/>
  <c r="F538" i="2"/>
  <c r="F533" i="2" s="1"/>
  <c r="F532" i="2" s="1"/>
  <c r="G509" i="2"/>
  <c r="F509" i="2"/>
  <c r="G507" i="2"/>
  <c r="F507" i="2"/>
  <c r="G501" i="2"/>
  <c r="G500" i="2" s="1"/>
  <c r="G499" i="2" s="1"/>
  <c r="G498" i="2" s="1"/>
  <c r="G497" i="2" s="1"/>
  <c r="F501" i="2"/>
  <c r="F500" i="2" s="1"/>
  <c r="F499" i="2" s="1"/>
  <c r="F498" i="2" s="1"/>
  <c r="F497" i="2" s="1"/>
  <c r="G488" i="2"/>
  <c r="G487" i="2" s="1"/>
  <c r="G480" i="2"/>
  <c r="G479" i="2" s="1"/>
  <c r="G478" i="2" s="1"/>
  <c r="G477" i="2" s="1"/>
  <c r="G476" i="2" s="1"/>
  <c r="F480" i="2"/>
  <c r="F479" i="2" s="1"/>
  <c r="F478" i="2" s="1"/>
  <c r="F477" i="2" s="1"/>
  <c r="F476" i="2" s="1"/>
  <c r="G474" i="2"/>
  <c r="G473" i="2" s="1"/>
  <c r="G472" i="2" s="1"/>
  <c r="F474" i="2"/>
  <c r="F473" i="2" s="1"/>
  <c r="F472" i="2" s="1"/>
  <c r="G470" i="2"/>
  <c r="G469" i="2" s="1"/>
  <c r="G468" i="2" s="1"/>
  <c r="F470" i="2"/>
  <c r="F469" i="2" s="1"/>
  <c r="F468" i="2" s="1"/>
  <c r="F458" i="2"/>
  <c r="G458" i="2"/>
  <c r="G445" i="2"/>
  <c r="G442" i="2" s="1"/>
  <c r="G437" i="2"/>
  <c r="G436" i="2" s="1"/>
  <c r="G435" i="2" s="1"/>
  <c r="G434" i="2" s="1"/>
  <c r="F437" i="2"/>
  <c r="F436" i="2" s="1"/>
  <c r="F435" i="2" s="1"/>
  <c r="F434" i="2" s="1"/>
  <c r="G429" i="2"/>
  <c r="G424" i="2" s="1"/>
  <c r="G419" i="2"/>
  <c r="G418" i="2" s="1"/>
  <c r="G417" i="2" s="1"/>
  <c r="F419" i="2"/>
  <c r="F418" i="2" s="1"/>
  <c r="F417" i="2" s="1"/>
  <c r="G415" i="2"/>
  <c r="G414" i="2" s="1"/>
  <c r="G413" i="2" s="1"/>
  <c r="F415" i="2"/>
  <c r="F414" i="2" s="1"/>
  <c r="F413" i="2" s="1"/>
  <c r="G407" i="2"/>
  <c r="G405" i="2"/>
  <c r="G396" i="2"/>
  <c r="G394" i="2"/>
  <c r="F394" i="2"/>
  <c r="G382" i="2"/>
  <c r="G378" i="2"/>
  <c r="G364" i="2"/>
  <c r="F364" i="2"/>
  <c r="G362" i="2"/>
  <c r="G358" i="2"/>
  <c r="G349" i="2"/>
  <c r="G348" i="2" s="1"/>
  <c r="G347" i="2" s="1"/>
  <c r="G346" i="2" s="1"/>
  <c r="G345" i="2" s="1"/>
  <c r="F349" i="2"/>
  <c r="F348" i="2" s="1"/>
  <c r="F347" i="2" s="1"/>
  <c r="F346" i="2" s="1"/>
  <c r="F345" i="2" s="1"/>
  <c r="G373" i="2" l="1"/>
  <c r="G400" i="2"/>
  <c r="G506" i="2"/>
  <c r="F506" i="2"/>
  <c r="G355" i="2"/>
  <c r="G486" i="2"/>
  <c r="G485" i="2" s="1"/>
  <c r="G484" i="2" s="1"/>
  <c r="D511" i="5" s="1"/>
  <c r="F569" i="2"/>
  <c r="F568" i="2" s="1"/>
  <c r="G569" i="2"/>
  <c r="G568" i="2" s="1"/>
  <c r="G423" i="2"/>
  <c r="F433" i="2"/>
  <c r="C363" i="5" s="1"/>
  <c r="G433" i="2"/>
  <c r="D363" i="5" s="1"/>
  <c r="G344" i="2"/>
  <c r="D163" i="5"/>
  <c r="F344" i="2"/>
  <c r="C163" i="5"/>
  <c r="G441" i="2"/>
  <c r="G600" i="2"/>
  <c r="G599" i="2" s="1"/>
  <c r="G548" i="2"/>
  <c r="G544" i="2" s="1"/>
  <c r="G543" i="2" s="1"/>
  <c r="G542" i="2" s="1"/>
  <c r="F548" i="2"/>
  <c r="F544" i="2" s="1"/>
  <c r="F543" i="2" s="1"/>
  <c r="F542" i="2" s="1"/>
  <c r="G457" i="2"/>
  <c r="G412" i="2"/>
  <c r="F412" i="2"/>
  <c r="G336" i="2"/>
  <c r="F336" i="2"/>
  <c r="G315" i="2"/>
  <c r="F315" i="2"/>
  <c r="G309" i="2"/>
  <c r="G308" i="2" s="1"/>
  <c r="G307" i="2" s="1"/>
  <c r="G306" i="2" s="1"/>
  <c r="F309" i="2"/>
  <c r="F308" i="2" s="1"/>
  <c r="F307" i="2" s="1"/>
  <c r="F306" i="2" s="1"/>
  <c r="G304" i="2"/>
  <c r="F304" i="2"/>
  <c r="G302" i="2"/>
  <c r="F302" i="2"/>
  <c r="G297" i="2"/>
  <c r="G296" i="2" s="1"/>
  <c r="G295" i="2" s="1"/>
  <c r="G294" i="2" s="1"/>
  <c r="F297" i="2"/>
  <c r="F296" i="2" s="1"/>
  <c r="F295" i="2" s="1"/>
  <c r="F294" i="2" s="1"/>
  <c r="G291" i="2"/>
  <c r="G290" i="2" s="1"/>
  <c r="G289" i="2" s="1"/>
  <c r="G284" i="2"/>
  <c r="G283" i="2" s="1"/>
  <c r="G282" i="2" s="1"/>
  <c r="G281" i="2" s="1"/>
  <c r="G278" i="2"/>
  <c r="G277" i="2" s="1"/>
  <c r="F278" i="2"/>
  <c r="F277" i="2" s="1"/>
  <c r="G273" i="2"/>
  <c r="G272" i="2" s="1"/>
  <c r="F273" i="2"/>
  <c r="F272" i="2" s="1"/>
  <c r="G255" i="2"/>
  <c r="F255" i="2"/>
  <c r="G253" i="2"/>
  <c r="F253" i="2"/>
  <c r="G251" i="2"/>
  <c r="F251" i="2"/>
  <c r="G249" i="2"/>
  <c r="F249" i="2"/>
  <c r="G247" i="2"/>
  <c r="F247" i="2"/>
  <c r="G245" i="2"/>
  <c r="F245" i="2"/>
  <c r="G242" i="2"/>
  <c r="F242" i="2"/>
  <c r="G240" i="2"/>
  <c r="F240" i="2"/>
  <c r="G238" i="2"/>
  <c r="F238" i="2"/>
  <c r="G232" i="2"/>
  <c r="G227" i="2" s="1"/>
  <c r="F232" i="2"/>
  <c r="F227" i="2" s="1"/>
  <c r="G223" i="2"/>
  <c r="F223" i="2"/>
  <c r="G221" i="2"/>
  <c r="F221" i="2"/>
  <c r="G219" i="2"/>
  <c r="F219" i="2"/>
  <c r="G217" i="2"/>
  <c r="F217" i="2"/>
  <c r="G214" i="2"/>
  <c r="G213" i="2" s="1"/>
  <c r="F214" i="2"/>
  <c r="F213" i="2" s="1"/>
  <c r="G208" i="2"/>
  <c r="F208" i="2"/>
  <c r="G206" i="2"/>
  <c r="F206" i="2"/>
  <c r="G201" i="2"/>
  <c r="F201" i="2"/>
  <c r="G199" i="2"/>
  <c r="F199" i="2"/>
  <c r="G192" i="2"/>
  <c r="G191" i="2" s="1"/>
  <c r="F192" i="2"/>
  <c r="F191" i="2" s="1"/>
  <c r="G186" i="2"/>
  <c r="F186" i="2"/>
  <c r="G180" i="2"/>
  <c r="G177" i="2" s="1"/>
  <c r="F180" i="2"/>
  <c r="F177" i="2" s="1"/>
  <c r="G175" i="2"/>
  <c r="G172" i="2" s="1"/>
  <c r="F175" i="2"/>
  <c r="F172" i="2" s="1"/>
  <c r="G170" i="2"/>
  <c r="F170" i="2"/>
  <c r="G168" i="2"/>
  <c r="F168" i="2"/>
  <c r="G166" i="2"/>
  <c r="F166" i="2"/>
  <c r="G164" i="2"/>
  <c r="F164" i="2"/>
  <c r="G156" i="2"/>
  <c r="G155" i="2" s="1"/>
  <c r="F156" i="2"/>
  <c r="F155" i="2" s="1"/>
  <c r="G143" i="2"/>
  <c r="G142" i="2" s="1"/>
  <c r="F143" i="2"/>
  <c r="F142" i="2" s="1"/>
  <c r="G140" i="2"/>
  <c r="F140" i="2"/>
  <c r="G138" i="2"/>
  <c r="F138" i="2"/>
  <c r="G136" i="2"/>
  <c r="F136" i="2"/>
  <c r="G134" i="2"/>
  <c r="F134" i="2"/>
  <c r="G132" i="2"/>
  <c r="F132" i="2"/>
  <c r="G128" i="2"/>
  <c r="G127" i="2" s="1"/>
  <c r="G126" i="2" s="1"/>
  <c r="F128" i="2"/>
  <c r="F127" i="2" s="1"/>
  <c r="F126" i="2" s="1"/>
  <c r="G99" i="2"/>
  <c r="G98" i="2" s="1"/>
  <c r="G92" i="2"/>
  <c r="G91" i="2" s="1"/>
  <c r="G90" i="2" s="1"/>
  <c r="G89" i="2" s="1"/>
  <c r="F92" i="2"/>
  <c r="F91" i="2" s="1"/>
  <c r="F90" i="2" s="1"/>
  <c r="F89" i="2" s="1"/>
  <c r="G87" i="2"/>
  <c r="G86" i="2" s="1"/>
  <c r="F87" i="2"/>
  <c r="F86" i="2" s="1"/>
  <c r="G84" i="2"/>
  <c r="G83" i="2" s="1"/>
  <c r="F84" i="2"/>
  <c r="F83" i="2" s="1"/>
  <c r="G79" i="2"/>
  <c r="F79" i="2"/>
  <c r="G77" i="2"/>
  <c r="F77" i="2"/>
  <c r="G72" i="2"/>
  <c r="F72" i="2"/>
  <c r="G70" i="2"/>
  <c r="F70" i="2"/>
  <c r="G67" i="2"/>
  <c r="G62" i="2"/>
  <c r="F62" i="2"/>
  <c r="G60" i="2"/>
  <c r="F60" i="2"/>
  <c r="G58" i="2"/>
  <c r="F58" i="2"/>
  <c r="G52" i="2"/>
  <c r="G51" i="2" s="1"/>
  <c r="G50" i="2" s="1"/>
  <c r="G49" i="2" s="1"/>
  <c r="D50" i="5" s="1"/>
  <c r="F52" i="2"/>
  <c r="F51" i="2" s="1"/>
  <c r="F50" i="2" s="1"/>
  <c r="F49" i="2" s="1"/>
  <c r="C50" i="5" s="1"/>
  <c r="G47" i="2"/>
  <c r="G46" i="2" s="1"/>
  <c r="G45" i="2" s="1"/>
  <c r="G44" i="2" s="1"/>
  <c r="G43" i="2" s="1"/>
  <c r="D35" i="5" s="1"/>
  <c r="F47" i="2"/>
  <c r="F46" i="2" s="1"/>
  <c r="F45" i="2" s="1"/>
  <c r="F44" i="2" s="1"/>
  <c r="F43" i="2" s="1"/>
  <c r="C35" i="5" s="1"/>
  <c r="G38" i="2"/>
  <c r="G37" i="2" s="1"/>
  <c r="G34" i="2"/>
  <c r="G33" i="2" s="1"/>
  <c r="G32" i="2" s="1"/>
  <c r="G28" i="2"/>
  <c r="G27" i="2" s="1"/>
  <c r="G26" i="2" s="1"/>
  <c r="G25" i="2" s="1"/>
  <c r="G24" i="2" s="1"/>
  <c r="D15" i="5" s="1"/>
  <c r="F28" i="2"/>
  <c r="F27" i="2" s="1"/>
  <c r="F26" i="2" s="1"/>
  <c r="F25" i="2" s="1"/>
  <c r="F24" i="2" s="1"/>
  <c r="C15" i="5" s="1"/>
  <c r="F505" i="2" l="1"/>
  <c r="F504" i="2" s="1"/>
  <c r="G505" i="2"/>
  <c r="G504" i="2" s="1"/>
  <c r="G372" i="2"/>
  <c r="G371" i="2" s="1"/>
  <c r="G216" i="2"/>
  <c r="F216" i="2"/>
  <c r="F314" i="2"/>
  <c r="F313" i="2" s="1"/>
  <c r="G66" i="2"/>
  <c r="G65" i="2" s="1"/>
  <c r="G483" i="2"/>
  <c r="G314" i="2"/>
  <c r="G183" i="2"/>
  <c r="G182" i="2" s="1"/>
  <c r="F183" i="2"/>
  <c r="F182" i="2" s="1"/>
  <c r="G333" i="2"/>
  <c r="G332" i="2" s="1"/>
  <c r="F333" i="2"/>
  <c r="F332" i="2" s="1"/>
  <c r="F237" i="2"/>
  <c r="G244" i="2"/>
  <c r="G237" i="2"/>
  <c r="F244" i="2"/>
  <c r="G205" i="2"/>
  <c r="G204" i="2" s="1"/>
  <c r="G203" i="2" s="1"/>
  <c r="F205" i="2"/>
  <c r="G288" i="2"/>
  <c r="G287" i="2" s="1"/>
  <c r="D436" i="5" s="1"/>
  <c r="G301" i="2"/>
  <c r="G300" i="2" s="1"/>
  <c r="G299" i="2" s="1"/>
  <c r="G293" i="2" s="1"/>
  <c r="F301" i="2"/>
  <c r="F300" i="2" s="1"/>
  <c r="F299" i="2" s="1"/>
  <c r="F293" i="2" s="1"/>
  <c r="G190" i="2"/>
  <c r="G189" i="2" s="1"/>
  <c r="G188" i="2" s="1"/>
  <c r="F190" i="2"/>
  <c r="F189" i="2" s="1"/>
  <c r="F188" i="2" s="1"/>
  <c r="G82" i="2"/>
  <c r="G81" i="2" s="1"/>
  <c r="G131" i="2"/>
  <c r="G130" i="2" s="1"/>
  <c r="G125" i="2" s="1"/>
  <c r="G124" i="2" s="1"/>
  <c r="D140" i="5" s="1"/>
  <c r="F131" i="2"/>
  <c r="F130" i="2" s="1"/>
  <c r="F125" i="2" s="1"/>
  <c r="F124" i="2" s="1"/>
  <c r="C140" i="5" s="1"/>
  <c r="F82" i="2"/>
  <c r="F81" i="2" s="1"/>
  <c r="G31" i="2"/>
  <c r="G30" i="2" s="1"/>
  <c r="D21" i="5" s="1"/>
  <c r="G76" i="2"/>
  <c r="G75" i="2" s="1"/>
  <c r="F76" i="2"/>
  <c r="F75" i="2" s="1"/>
  <c r="F396" i="2"/>
  <c r="G503" i="2" l="1"/>
  <c r="G496" i="2"/>
  <c r="F503" i="2"/>
  <c r="C214" i="5" s="1"/>
  <c r="F496" i="2"/>
  <c r="D214" i="5"/>
  <c r="G313" i="2"/>
  <c r="G312" i="2" s="1"/>
  <c r="G311" i="2" s="1"/>
  <c r="D473" i="5" s="1"/>
  <c r="F312" i="2"/>
  <c r="F311" i="2" s="1"/>
  <c r="C473" i="5" s="1"/>
  <c r="G64" i="2"/>
  <c r="F488" i="2" l="1"/>
  <c r="F487" i="2" s="1"/>
  <c r="F601" i="2"/>
  <c r="F604" i="2"/>
  <c r="F445" i="2"/>
  <c r="F442" i="2" s="1"/>
  <c r="F429" i="2"/>
  <c r="F424" i="2" s="1"/>
  <c r="F407" i="2"/>
  <c r="F405" i="2"/>
  <c r="F382" i="2"/>
  <c r="F378" i="2"/>
  <c r="F362" i="2"/>
  <c r="F358" i="2"/>
  <c r="F373" i="2" l="1"/>
  <c r="F355" i="2"/>
  <c r="F400" i="2"/>
  <c r="F486" i="2"/>
  <c r="F485" i="2" s="1"/>
  <c r="F484" i="2" s="1"/>
  <c r="F441" i="2"/>
  <c r="F600" i="2"/>
  <c r="F372" i="2" l="1"/>
  <c r="F371" i="2" s="1"/>
  <c r="F370" i="2" s="1"/>
  <c r="C511" i="5"/>
  <c r="F483" i="2"/>
  <c r="F606" i="2"/>
  <c r="F599" i="2" s="1"/>
  <c r="F598" i="2" s="1"/>
  <c r="G598" i="2"/>
  <c r="G597" i="2" s="1"/>
  <c r="G592" i="2"/>
  <c r="G591" i="2" s="1"/>
  <c r="G590" i="2" s="1"/>
  <c r="G589" i="2" s="1"/>
  <c r="D428" i="5" s="1"/>
  <c r="F592" i="2"/>
  <c r="F591" i="2" s="1"/>
  <c r="F590" i="2" s="1"/>
  <c r="F589" i="2" s="1"/>
  <c r="C428" i="5" s="1"/>
  <c r="G531" i="2"/>
  <c r="G530" i="2" s="1"/>
  <c r="G529" i="2" s="1"/>
  <c r="F531" i="2"/>
  <c r="F530" i="2" s="1"/>
  <c r="F529" i="2" s="1"/>
  <c r="G467" i="2"/>
  <c r="G466" i="2" s="1"/>
  <c r="G465" i="2" s="1"/>
  <c r="F467" i="2"/>
  <c r="F466" i="2" s="1"/>
  <c r="F465" i="2" s="1"/>
  <c r="F457" i="2"/>
  <c r="G456" i="2"/>
  <c r="G455" i="2" s="1"/>
  <c r="G454" i="2" s="1"/>
  <c r="D403" i="5" s="1"/>
  <c r="F423" i="2"/>
  <c r="F422" i="2" s="1"/>
  <c r="F421" i="2" s="1"/>
  <c r="G422" i="2"/>
  <c r="G421" i="2" s="1"/>
  <c r="C352" i="5" l="1"/>
  <c r="D352" i="5"/>
  <c r="G596" i="2"/>
  <c r="D486" i="5"/>
  <c r="D485" i="5" s="1"/>
  <c r="F456" i="2"/>
  <c r="F455" i="2" s="1"/>
  <c r="F454" i="2" s="1"/>
  <c r="C403" i="5" s="1"/>
  <c r="G370" i="2"/>
  <c r="D326" i="5" s="1"/>
  <c r="G567" i="2"/>
  <c r="G566" i="2" s="1"/>
  <c r="D415" i="5" s="1"/>
  <c r="D414" i="5" s="1"/>
  <c r="F597" i="2"/>
  <c r="F567" i="2"/>
  <c r="F566" i="2" s="1"/>
  <c r="G440" i="2"/>
  <c r="G439" i="2" s="1"/>
  <c r="D373" i="5" s="1"/>
  <c r="F440" i="2"/>
  <c r="F439" i="2" s="1"/>
  <c r="C373" i="5" s="1"/>
  <c r="C326" i="5"/>
  <c r="G354" i="2"/>
  <c r="G353" i="2" s="1"/>
  <c r="G352" i="2" s="1"/>
  <c r="D314" i="5" s="1"/>
  <c r="F354" i="2"/>
  <c r="F353" i="2" s="1"/>
  <c r="F352" i="2" s="1"/>
  <c r="C314" i="5" s="1"/>
  <c r="G331" i="2"/>
  <c r="G330" i="2" s="1"/>
  <c r="F331" i="2"/>
  <c r="F330" i="2" s="1"/>
  <c r="C442" i="5"/>
  <c r="F291" i="2"/>
  <c r="F290" i="2" s="1"/>
  <c r="F289" i="2" s="1"/>
  <c r="G280" i="2"/>
  <c r="D307" i="5" s="1"/>
  <c r="F284" i="2"/>
  <c r="F283" i="2" s="1"/>
  <c r="F282" i="2" s="1"/>
  <c r="F281" i="2" s="1"/>
  <c r="F280" i="2" s="1"/>
  <c r="C307" i="5" s="1"/>
  <c r="G271" i="2"/>
  <c r="G270" i="2" s="1"/>
  <c r="F271" i="2"/>
  <c r="F270" i="2" s="1"/>
  <c r="G212" i="2"/>
  <c r="G211" i="2" s="1"/>
  <c r="G210" i="2" s="1"/>
  <c r="D247" i="5" s="1"/>
  <c r="F212" i="2"/>
  <c r="F211" i="2" s="1"/>
  <c r="F210" i="2" s="1"/>
  <c r="C247" i="5" s="1"/>
  <c r="F204" i="2"/>
  <c r="F203" i="2" s="1"/>
  <c r="G198" i="2"/>
  <c r="G197" i="2" s="1"/>
  <c r="G196" i="2" s="1"/>
  <c r="G195" i="2" s="1"/>
  <c r="D230" i="5" s="1"/>
  <c r="F198" i="2"/>
  <c r="F197" i="2" s="1"/>
  <c r="F196" i="2" s="1"/>
  <c r="F163" i="2"/>
  <c r="F162" i="2" s="1"/>
  <c r="G163" i="2"/>
  <c r="G154" i="2"/>
  <c r="G153" i="2" s="1"/>
  <c r="G152" i="2" s="1"/>
  <c r="F154" i="2"/>
  <c r="F153" i="2" s="1"/>
  <c r="F152" i="2" s="1"/>
  <c r="G121" i="2"/>
  <c r="G120" i="2" s="1"/>
  <c r="G119" i="2" s="1"/>
  <c r="G118" i="2" s="1"/>
  <c r="G117" i="2" s="1"/>
  <c r="D133" i="5" s="1"/>
  <c r="F121" i="2"/>
  <c r="F120" i="2" s="1"/>
  <c r="F119" i="2" s="1"/>
  <c r="F118" i="2" s="1"/>
  <c r="F117" i="2" s="1"/>
  <c r="C133" i="5" s="1"/>
  <c r="G112" i="2"/>
  <c r="G109" i="2" s="1"/>
  <c r="F112" i="2"/>
  <c r="F99" i="2"/>
  <c r="F67" i="2"/>
  <c r="F66" i="2" s="1"/>
  <c r="G57" i="2"/>
  <c r="F57" i="2"/>
  <c r="F56" i="2" s="1"/>
  <c r="F55" i="2" s="1"/>
  <c r="F38" i="2"/>
  <c r="F37" i="2" s="1"/>
  <c r="F34" i="2"/>
  <c r="F33" i="2" s="1"/>
  <c r="F32" i="2" s="1"/>
  <c r="F18" i="2"/>
  <c r="F17" i="2" s="1"/>
  <c r="F16" i="2" s="1"/>
  <c r="F15" i="2" s="1"/>
  <c r="G18" i="2"/>
  <c r="G17" i="2" s="1"/>
  <c r="G16" i="2" s="1"/>
  <c r="G15" i="2" s="1"/>
  <c r="F109" i="2" l="1"/>
  <c r="F108" i="2" s="1"/>
  <c r="F107" i="2" s="1"/>
  <c r="F106" i="2" s="1"/>
  <c r="C126" i="5" s="1"/>
  <c r="C125" i="5" s="1"/>
  <c r="G108" i="2"/>
  <c r="G107" i="2" s="1"/>
  <c r="G106" i="2" s="1"/>
  <c r="G105" i="2" s="1"/>
  <c r="D177" i="5"/>
  <c r="C177" i="5"/>
  <c r="F65" i="2"/>
  <c r="F64" i="2" s="1"/>
  <c r="G56" i="2"/>
  <c r="G55" i="2" s="1"/>
  <c r="G54" i="2" s="1"/>
  <c r="D313" i="5"/>
  <c r="F596" i="2"/>
  <c r="C486" i="5"/>
  <c r="C485" i="5" s="1"/>
  <c r="F329" i="2"/>
  <c r="C518" i="5"/>
  <c r="C517" i="5" s="1"/>
  <c r="G14" i="2"/>
  <c r="G13" i="2" s="1"/>
  <c r="D41" i="5"/>
  <c r="G286" i="2"/>
  <c r="D442" i="5"/>
  <c r="D435" i="5" s="1"/>
  <c r="F565" i="2"/>
  <c r="C415" i="5"/>
  <c r="C414" i="5" s="1"/>
  <c r="C313" i="5"/>
  <c r="F14" i="2"/>
  <c r="F13" i="2" s="1"/>
  <c r="C41" i="5"/>
  <c r="G329" i="2"/>
  <c r="D518" i="5"/>
  <c r="D517" i="5" s="1"/>
  <c r="G565" i="2"/>
  <c r="G495" i="2" s="1"/>
  <c r="F288" i="2"/>
  <c r="F287" i="2" s="1"/>
  <c r="F195" i="2"/>
  <c r="C230" i="5" s="1"/>
  <c r="F31" i="2"/>
  <c r="F30" i="2" s="1"/>
  <c r="C21" i="5" s="1"/>
  <c r="G351" i="2"/>
  <c r="G343" i="2" s="1"/>
  <c r="F351" i="2"/>
  <c r="F343" i="2" s="1"/>
  <c r="G236" i="2"/>
  <c r="G235" i="2" s="1"/>
  <c r="G234" i="2" s="1"/>
  <c r="F236" i="2"/>
  <c r="F235" i="2" s="1"/>
  <c r="F234" i="2" s="1"/>
  <c r="C267" i="5" s="1"/>
  <c r="F161" i="2"/>
  <c r="G162" i="2"/>
  <c r="G161" i="2" s="1"/>
  <c r="F98" i="2"/>
  <c r="F105" i="2" l="1"/>
  <c r="D126" i="5"/>
  <c r="D125" i="5" s="1"/>
  <c r="F495" i="2"/>
  <c r="D267" i="5"/>
  <c r="D229" i="5" s="1"/>
  <c r="G23" i="2"/>
  <c r="D55" i="5"/>
  <c r="D14" i="5" s="1"/>
  <c r="F286" i="2"/>
  <c r="C436" i="5"/>
  <c r="C435" i="5" s="1"/>
  <c r="C229" i="5"/>
  <c r="G194" i="2"/>
  <c r="G160" i="2"/>
  <c r="G151" i="2" s="1"/>
  <c r="F160" i="2"/>
  <c r="F151" i="2" s="1"/>
  <c r="F54" i="2"/>
  <c r="F194" i="2"/>
  <c r="F23" i="2" l="1"/>
  <c r="C55" i="5"/>
  <c r="C14" i="5" s="1"/>
  <c r="G22" i="2"/>
  <c r="G12" i="2" s="1"/>
  <c r="D183" i="5"/>
  <c r="C183" i="5"/>
  <c r="C162" i="5" s="1"/>
  <c r="D162" i="5" l="1"/>
  <c r="D13" i="5" s="1"/>
  <c r="C13" i="5"/>
  <c r="F22" i="2"/>
  <c r="F12" i="2" s="1"/>
</calcChain>
</file>

<file path=xl/sharedStrings.xml><?xml version="1.0" encoding="utf-8"?>
<sst xmlns="http://schemas.openxmlformats.org/spreadsheetml/2006/main" count="6683" uniqueCount="781">
  <si>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</si>
  <si>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</si>
  <si>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</si>
  <si>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</si>
  <si>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</si>
  <si>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</si>
  <si>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</si>
  <si>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</si>
  <si>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</si>
  <si>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</si>
  <si>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</si>
  <si>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</si>
  <si>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</si>
  <si>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</si>
  <si>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</si>
  <si>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</si>
  <si>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</si>
  <si>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</si>
  <si>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</si>
  <si>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</si>
  <si>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</si>
  <si>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</si>
  <si>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</si>
  <si>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</si>
  <si>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</si>
  <si>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</si>
  <si>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</si>
  <si>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</si>
  <si>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</si>
  <si>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</si>
  <si>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</si>
  <si>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</si>
  <si>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</si>
  <si>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</si>
  <si>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</si>
  <si>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</si>
  <si>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</si>
  <si>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</si>
  <si>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</si>
  <si>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</si>
  <si>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</si>
  <si>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</si>
  <si>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</si>
  <si>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</si>
  <si>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</si>
  <si>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</si>
  <si>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</si>
  <si>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</si>
  <si>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</si>
  <si>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</si>
  <si>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</si>
  <si>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</si>
  <si>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</si>
  <si>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</si>
  <si>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</si>
  <si>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</si>
  <si>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</si>
  <si>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</si>
  <si>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</si>
  <si>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</si>
  <si>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</si>
  <si>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</si>
  <si>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</si>
  <si>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</si>
  <si>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</si>
  <si>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</si>
  <si>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</si>
  <si>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</si>
  <si>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</si>
  <si>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</si>
  <si>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</si>
  <si>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</si>
  <si>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</si>
  <si>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</si>
  <si>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</si>
  <si>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</si>
  <si>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</si>
  <si>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</si>
  <si>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</si>
  <si>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</si>
  <si>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</si>
  <si>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</si>
  <si>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</si>
  <si>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</si>
  <si>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</si>
  <si>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</si>
  <si>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</si>
  <si>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</si>
  <si>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</si>
  <si>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</si>
  <si>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</si>
  <si>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</si>
  <si>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</si>
  <si>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</si>
  <si>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</si>
  <si>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</si>
  <si>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</si>
  <si>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</si>
  <si>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</si>
  <si>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</si>
  <si>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</si>
  <si>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</si>
  <si>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</si>
  <si>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</si>
  <si>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</si>
  <si>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</si>
  <si>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0510320100</t>
  </si>
  <si>
    <t>0510320110</t>
  </si>
  <si>
    <t>1800000000</t>
  </si>
  <si>
    <t>1810000000</t>
  </si>
  <si>
    <t>1810200000</t>
  </si>
  <si>
    <t>1810220010</t>
  </si>
  <si>
    <t>400</t>
  </si>
  <si>
    <t>1810220030</t>
  </si>
  <si>
    <t>0502</t>
  </si>
  <si>
    <t>0510100000</t>
  </si>
  <si>
    <t>0510120020</t>
  </si>
  <si>
    <t>0510200000</t>
  </si>
  <si>
    <t>0510220030</t>
  </si>
  <si>
    <t>0510220040</t>
  </si>
  <si>
    <t>0510220050</t>
  </si>
  <si>
    <t>0510400000</t>
  </si>
  <si>
    <t>0503</t>
  </si>
  <si>
    <t>0540100000</t>
  </si>
  <si>
    <t>0540120010</t>
  </si>
  <si>
    <t>0540120020</t>
  </si>
  <si>
    <t>0540120030</t>
  </si>
  <si>
    <t>0540220060</t>
  </si>
  <si>
    <t>0540220070</t>
  </si>
  <si>
    <t>0540220080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</si>
  <si>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</si>
  <si>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</si>
  <si>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</si>
  <si>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</si>
  <si>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</si>
  <si>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</si>
  <si>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</si>
  <si>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</si>
  <si>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</si>
  <si>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</si>
  <si>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</si>
  <si>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</si>
  <si>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</si>
  <si>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</si>
  <si>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</si>
  <si>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</si>
  <si>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</si>
  <si>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</si>
  <si>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</si>
  <si>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</si>
  <si>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</si>
  <si>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</si>
  <si>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</si>
  <si>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</si>
  <si>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</si>
  <si>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</si>
  <si>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</si>
  <si>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</si>
  <si>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</si>
  <si>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</si>
  <si>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</si>
  <si>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</si>
  <si>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</si>
  <si>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</si>
  <si>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</si>
  <si>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</si>
  <si>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</si>
  <si>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</si>
  <si>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</si>
  <si>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</si>
  <si>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</si>
  <si>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</si>
  <si>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</si>
  <si>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</si>
  <si>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</si>
  <si>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</si>
  <si>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</si>
  <si>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</si>
  <si>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</si>
  <si>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</si>
  <si>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</si>
  <si>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</si>
  <si>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</si>
  <si>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</si>
  <si>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</si>
  <si>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</si>
  <si>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</si>
  <si>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</si>
  <si>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</si>
  <si>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</si>
  <si>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01201S0230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</si>
  <si>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</si>
  <si>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</si>
  <si>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</si>
  <si>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</si>
  <si>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</si>
  <si>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</si>
  <si>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</si>
  <si>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</si>
  <si>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</si>
  <si>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</si>
  <si>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</si>
  <si>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</si>
  <si>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</si>
  <si>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</si>
  <si>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</si>
  <si>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</si>
  <si>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</si>
  <si>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</si>
  <si>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</si>
  <si>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</si>
  <si>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</si>
  <si>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</si>
  <si>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</si>
  <si>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</si>
  <si>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</si>
  <si>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</si>
  <si>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</si>
  <si>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</si>
  <si>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</si>
  <si>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</si>
  <si>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</si>
  <si>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</si>
  <si>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</si>
  <si>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</si>
  <si>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</si>
  <si>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</si>
  <si>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</si>
  <si>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</si>
  <si>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</si>
  <si>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</si>
  <si>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</si>
  <si>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</si>
  <si>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</si>
  <si>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</si>
  <si>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</si>
  <si>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</si>
  <si>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</si>
  <si>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</si>
  <si>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</si>
  <si>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</si>
  <si>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</si>
  <si>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</si>
  <si>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</si>
  <si>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</si>
  <si>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</si>
  <si>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</si>
  <si>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</si>
  <si>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</si>
  <si>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</si>
  <si>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</si>
  <si>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</si>
  <si>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</si>
  <si>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</si>
  <si>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</si>
  <si>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</si>
  <si>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</si>
  <si>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</si>
  <si>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</si>
  <si>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</si>
  <si>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</si>
  <si>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</si>
  <si>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0310120040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</si>
  <si>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</si>
  <si>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</si>
  <si>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</si>
  <si>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</si>
  <si>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</si>
  <si>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</si>
  <si>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</si>
  <si>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</si>
  <si>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</si>
  <si>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</si>
  <si>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</si>
  <si>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</si>
  <si>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</si>
  <si>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</si>
  <si>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</si>
  <si>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</si>
  <si>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</si>
  <si>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</si>
  <si>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</si>
  <si>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</si>
  <si>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</si>
  <si>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</si>
  <si>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</si>
  <si>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</si>
  <si>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</si>
  <si>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</si>
  <si>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</si>
  <si>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</si>
  <si>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</si>
  <si>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</si>
  <si>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</si>
  <si>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</si>
  <si>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</si>
  <si>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</si>
  <si>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</si>
  <si>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</si>
  <si>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Обеспечение пожарной безопасности</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</si>
  <si>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</si>
  <si>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</si>
  <si>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</si>
  <si>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</si>
  <si>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</si>
  <si>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</si>
  <si>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</si>
  <si>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</si>
  <si>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</si>
  <si>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</si>
  <si>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</si>
  <si>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</si>
  <si>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</si>
  <si>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</si>
  <si>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</si>
  <si>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</si>
  <si>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</si>
  <si>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</si>
  <si>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</si>
  <si>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</si>
  <si>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</si>
  <si>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</si>
  <si>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</si>
  <si>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</si>
  <si>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</si>
  <si>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</si>
  <si>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</si>
  <si>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</si>
  <si>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</si>
  <si>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</si>
  <si>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</si>
  <si>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</si>
  <si>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</si>
  <si>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</si>
  <si>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</si>
  <si>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</si>
  <si>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</si>
  <si>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</si>
  <si>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</si>
  <si>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</si>
  <si>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</si>
  <si>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</si>
  <si>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</si>
  <si>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</si>
  <si>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</si>
  <si>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</si>
  <si>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</si>
  <si>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</si>
  <si>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</si>
  <si>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</si>
  <si>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</si>
  <si>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</si>
  <si>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</si>
  <si>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</si>
  <si>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</si>
  <si>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</si>
  <si>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</si>
  <si>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</si>
  <si>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</si>
  <si>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</si>
  <si>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</si>
  <si>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</si>
  <si>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</si>
  <si>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</si>
  <si>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</si>
  <si>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</si>
  <si>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</si>
  <si>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</si>
  <si>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</si>
  <si>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</si>
  <si>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</si>
  <si>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</si>
  <si>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</si>
  <si>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</si>
  <si>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</si>
  <si>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</si>
  <si>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</si>
  <si>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</si>
  <si>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</si>
  <si>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</si>
  <si>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</si>
  <si>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</si>
  <si>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</si>
  <si>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</si>
  <si>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</si>
  <si>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</si>
  <si>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</si>
  <si>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</si>
  <si>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</si>
  <si>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</si>
  <si>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</si>
  <si>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</si>
  <si>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</si>
  <si>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</si>
  <si>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</si>
  <si>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</si>
  <si>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</si>
  <si>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</si>
  <si>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</si>
  <si>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</si>
  <si>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</si>
  <si>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</si>
  <si>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</si>
  <si>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</si>
  <si>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</si>
  <si>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</si>
  <si>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</si>
  <si>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</si>
  <si>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</si>
  <si>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</si>
  <si>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</si>
  <si>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</si>
  <si>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</si>
  <si>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</si>
  <si>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</si>
  <si>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</si>
  <si>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</si>
  <si>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</si>
  <si>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</si>
  <si>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</si>
  <si>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</si>
  <si>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</si>
  <si>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</si>
  <si>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</si>
  <si>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</si>
  <si>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</si>
  <si>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</si>
  <si>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</si>
  <si>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</si>
  <si>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</si>
  <si>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</si>
  <si>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</si>
  <si>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</si>
  <si>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</si>
  <si>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</si>
  <si>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</si>
  <si>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</si>
  <si>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</si>
  <si>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</si>
  <si>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</si>
  <si>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</si>
  <si>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</si>
  <si>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</si>
  <si>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</si>
  <si>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</si>
  <si>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</si>
  <si>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</si>
  <si>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</si>
  <si>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</si>
  <si>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</si>
  <si>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</si>
  <si>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</si>
  <si>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</si>
  <si>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</si>
  <si>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</si>
  <si>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</si>
  <si>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</si>
  <si>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</si>
  <si>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</si>
  <si>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</si>
  <si>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</si>
  <si>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</si>
  <si>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</si>
  <si>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</si>
  <si>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</si>
  <si>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</si>
  <si>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</si>
  <si>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</si>
  <si>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</si>
  <si>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</si>
  <si>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</si>
  <si>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</si>
  <si>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</si>
  <si>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</si>
  <si>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</si>
  <si>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</si>
  <si>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</si>
  <si>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</si>
  <si>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</si>
  <si>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</si>
  <si>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</si>
  <si>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</si>
  <si>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</si>
  <si>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</si>
  <si>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</si>
  <si>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</si>
  <si>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</si>
  <si>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</si>
  <si>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</si>
  <si>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</si>
  <si>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</si>
  <si>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</si>
  <si>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</si>
  <si>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</si>
  <si>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</si>
  <si>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</si>
  <si>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</si>
  <si>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</si>
  <si>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</si>
  <si>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</si>
  <si>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</si>
  <si>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</si>
  <si>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</si>
  <si>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</si>
  <si>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</si>
  <si>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</si>
  <si>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</si>
  <si>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</si>
  <si>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</si>
  <si>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</si>
  <si>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</si>
  <si>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</si>
  <si>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</si>
  <si>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</si>
  <si>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</si>
  <si>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</si>
  <si>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</si>
  <si>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</si>
  <si>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</si>
  <si>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</si>
  <si>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</si>
  <si>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</si>
  <si>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</si>
  <si>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</si>
  <si>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</si>
  <si>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</si>
  <si>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</si>
  <si>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</si>
  <si>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</si>
  <si>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</si>
  <si>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</si>
  <si>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</si>
  <si>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</si>
  <si>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</si>
  <si>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</si>
  <si>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</si>
  <si>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</si>
  <si>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</si>
  <si>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</si>
  <si>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</si>
  <si>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</si>
  <si>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</si>
  <si>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</si>
  <si>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</si>
  <si>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</si>
  <si>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</si>
  <si>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</si>
  <si>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</si>
  <si>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</si>
  <si>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</si>
  <si>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</si>
  <si>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</si>
  <si>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</si>
  <si>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</si>
  <si>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</si>
  <si>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</si>
  <si>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</si>
  <si>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</si>
  <si>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</si>
  <si>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к решению Кашинской городской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</si>
  <si>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</si>
  <si>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</si>
  <si>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</si>
  <si>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</si>
  <si>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</si>
  <si>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</si>
  <si>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</si>
  <si>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</si>
  <si>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</si>
  <si>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</si>
  <si>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</si>
  <si>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</si>
  <si>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</si>
  <si>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</si>
  <si>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</si>
  <si>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</si>
  <si>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</si>
  <si>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0320120020</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</si>
  <si>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</si>
  <si>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</si>
  <si>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</si>
  <si>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</si>
  <si>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</si>
  <si>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</si>
  <si>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</si>
  <si>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</si>
  <si>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</si>
  <si>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</si>
  <si>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 xml:space="preserve"> Задача "Повышение уровня благоустройства дворовых и общественных территорий"</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</si>
  <si>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</si>
  <si>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</si>
  <si>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</si>
  <si>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0510220080</t>
  </si>
  <si>
    <t>0540220130</t>
  </si>
  <si>
    <t>Разработка Генеральной схемы очистки территории Кашинского городского округа</t>
  </si>
  <si>
    <t>0720300000</t>
  </si>
  <si>
    <t xml:space="preserve"> Задача "Содействие в решении жилищных проблем малоимущих многодетных семей"</t>
  </si>
  <si>
    <t>07203S0290</t>
  </si>
  <si>
    <t>0910700000</t>
  </si>
  <si>
    <t>Муниципальная программа "Молодёжная политика муниципального образования Кашинский городской округ Тверской области на 2019-2024 годы"</t>
  </si>
  <si>
    <t>Подпрограмма "Молодёжь муниципального образования Кашинский городской округ"</t>
  </si>
  <si>
    <t>Задача "Содействие развитию гражданско-патриотического и духовно-нравственного воспитания молодёжи"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</si>
  <si>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</si>
  <si>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</si>
  <si>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02101L5192</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</si>
  <si>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</si>
  <si>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</si>
  <si>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</si>
  <si>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</si>
  <si>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</si>
  <si>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</si>
  <si>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</si>
  <si>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</si>
  <si>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</si>
  <si>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</si>
  <si>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</si>
  <si>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</si>
  <si>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</si>
  <si>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</si>
  <si>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</si>
  <si>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</si>
  <si>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</si>
  <si>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</si>
  <si>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</si>
  <si>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</si>
  <si>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</si>
  <si>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</si>
  <si>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</si>
  <si>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0120110230</t>
  </si>
  <si>
    <t>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</si>
  <si>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Обустройство мест отдыха детей на территории Кашинского городского округа</t>
  </si>
  <si>
    <t>1910211180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</si>
  <si>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</si>
  <si>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</si>
  <si>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</si>
  <si>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</si>
  <si>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</si>
  <si>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</si>
  <si>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</si>
  <si>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</si>
  <si>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</si>
  <si>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01402S0240</t>
  </si>
  <si>
    <t xml:space="preserve"> Обеспечение организации отдыха детей в каникулярное время</t>
  </si>
  <si>
    <t>0810159302</t>
  </si>
  <si>
    <t>05104S0700</t>
  </si>
  <si>
    <t>07201R0820</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</si>
  <si>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</si>
  <si>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</si>
  <si>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</si>
  <si>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</si>
  <si>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01201L2550</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</si>
  <si>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</si>
  <si>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</si>
  <si>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Задача "Создание условий для реализации программ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</si>
  <si>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</si>
  <si>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0120400000</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</si>
  <si>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</si>
  <si>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0120420010</t>
  </si>
  <si>
    <t>Задача "Профилактика безнадзорности и правонарушений среди несовершеннолетних"</t>
  </si>
  <si>
    <t>05403S0431</t>
  </si>
  <si>
    <t>05403S0432</t>
  </si>
  <si>
    <t>0510220130</t>
  </si>
  <si>
    <t>Расходы на обеспечение функционирования очистных сооружений водозабора г.Кашин</t>
  </si>
  <si>
    <t>0210120030</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</si>
  <si>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</si>
  <si>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</si>
  <si>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</si>
  <si>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</si>
  <si>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</si>
  <si>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</si>
  <si>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</si>
  <si>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</si>
  <si>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</si>
  <si>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</si>
  <si>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</si>
  <si>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</si>
  <si>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013P5S0480</t>
  </si>
  <si>
    <t>013P500000</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</si>
  <si>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</si>
  <si>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0114</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</si>
  <si>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</si>
  <si>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</si>
  <si>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</si>
  <si>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</si>
  <si>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 Тверской области</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</si>
  <si>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</si>
  <si>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0110120050</t>
  </si>
  <si>
    <t>Подготовка проектно-сметной документации для проведения капитальных ремонтов в дошкольных образовательных организациях</t>
  </si>
  <si>
    <t>0120120030</t>
  </si>
  <si>
    <t>Подготовка проектно-сметной документации для проведения капитальных ремонтов в общеобразовательных организациях</t>
  </si>
  <si>
    <t>09107S0280</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</si>
  <si>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</si>
  <si>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</si>
  <si>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</si>
  <si>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</si>
  <si>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0140110450</t>
  </si>
  <si>
    <t>Расходы за счет субсидии на укрепление материально-технической базы муниципальных организаций отдыха и оздоровления детей</t>
  </si>
  <si>
    <t>Субсидия на благоустройство зданий муниципальных общеобразовательных организаций в целях соблюдения требований к воздушно-тепловому режиму, водоснабжению и канализации</t>
  </si>
  <si>
    <t>08306S0490</t>
  </si>
  <si>
    <t>0830600000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</si>
  <si>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</si>
  <si>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</si>
  <si>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0320110920</t>
  </si>
  <si>
    <t xml:space="preserve">Реализация мероприятий по обращениям, поступающим к депутатам Законодательного собрания Тверской области </t>
  </si>
  <si>
    <t>013Р510480</t>
  </si>
  <si>
    <t xml:space="preserve">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областного бюджета </t>
  </si>
  <si>
    <t>013P510480</t>
  </si>
  <si>
    <t>0910710280</t>
  </si>
  <si>
    <t>Проведение работ по восстановлению воинских захоронений</t>
  </si>
  <si>
    <t>0220110920</t>
  </si>
  <si>
    <t>Реализация мероприятий по обращениям. поступающим к депутатам Законодательного Собрания Тверской области</t>
  </si>
  <si>
    <t>0510410700</t>
  </si>
  <si>
    <t>Проведение капитального ремонта объектов теплоэнергетического комплекса муниципального образования Кашинский городской округ за счёт средств областного бюджета</t>
  </si>
  <si>
    <t>1410120030</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</si>
  <si>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</si>
  <si>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0130110920</t>
  </si>
  <si>
    <t>Расходы на реализацию мероприятий по обращениям,поступающим к депутатам Законодательного Собрания Тверской области</t>
  </si>
  <si>
    <t>0120210920</t>
  </si>
  <si>
    <t>0110110920</t>
  </si>
  <si>
    <t>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</si>
  <si>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</si>
  <si>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</si>
  <si>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</si>
  <si>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0540320140</t>
  </si>
  <si>
    <t>Реализация Программы по поддержке местных инициатив</t>
  </si>
  <si>
    <t>0720310290</t>
  </si>
  <si>
    <t>Обеспечение мероприятий по приобретению жилых помещений для малоимущих многодетных семей за счет областного бюджета</t>
  </si>
  <si>
    <t xml:space="preserve">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t>
  </si>
  <si>
    <t>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t>
  </si>
  <si>
    <t>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областного бюджета</t>
  </si>
  <si>
    <t>0540310431</t>
  </si>
  <si>
    <t>0540310432</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</si>
  <si>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</si>
  <si>
    <t>0830610490</t>
  </si>
  <si>
    <t>0510420130</t>
  </si>
  <si>
    <t>Субсидии теплоснабжающим предприятиям на возмещение затрат, связанных с подготовкой к отопительному сезону</t>
  </si>
  <si>
    <t>14101S0860</t>
  </si>
  <si>
    <t>Реализация доходогенерирующего проекта на территории Кашинского городского округа Тверской области за счёт средств местного бюджета</t>
  </si>
  <si>
    <t>0910720080</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</si>
  <si>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</si>
  <si>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</si>
  <si>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Предоставление субсидий автономным учреждениям на финансовое обеспечение муниципального задания на оказание муниципальных услуг</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</si>
  <si>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</si>
  <si>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Субсидии на укрепление материально-технической базы муниципальных организаций отдыха и оздоровления детей</t>
  </si>
  <si>
    <t>Ремонт декоративно-скульптурной стенки Мемориала воинам, павшим в годы Великой Отечественной войны 1941-1945 гг.</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</si>
  <si>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</si>
  <si>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</si>
  <si>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</si>
  <si>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</si>
  <si>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</si>
  <si>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</si>
  <si>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t>
  </si>
  <si>
    <t>Предоставление субсидий бюджетным автономным учреждениям и иным некоммерческим организациям</t>
  </si>
  <si>
    <t>Расходы по присмотру и уходу за несовершеннолетними обучающимися в группах продленного дня в общеобразовательных организациях из многодетных семей</t>
  </si>
  <si>
    <t>Приложение № 6</t>
  </si>
  <si>
    <t>Утверждено решением  о бюджете, тыс.руб.</t>
  </si>
  <si>
    <t>Кассовое исполнение, тыс.руб.</t>
  </si>
  <si>
    <t>Приложение № 3</t>
  </si>
  <si>
    <t>к решению Кашинской городской думы</t>
  </si>
  <si>
    <t xml:space="preserve">"Об утверждении отчета об исполнении бюджета </t>
  </si>
  <si>
    <t>Распределение бюджетных ассигнований бюджета Кашинского городского округа по разделам и подразделам классификации расходов бюджета за 2020 год</t>
  </si>
  <si>
    <t>Приложение № 4</t>
  </si>
  <si>
    <t>Кашинского городского округа за 2020 год</t>
  </si>
  <si>
    <t xml:space="preserve">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за 2020 год </t>
  </si>
  <si>
    <t>Кашинского городского округа  за 2020 год"</t>
  </si>
  <si>
    <t>Приложение № 5</t>
  </si>
  <si>
    <t xml:space="preserve">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за 2020 год </t>
  </si>
  <si>
    <t>"Об утверждении отчета об исполнении бюджета</t>
  </si>
  <si>
    <t xml:space="preserve">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группам видов расходов классификации расходов бюджетов за 2020 год </t>
  </si>
  <si>
    <t>Кашинского городского округа за 2020 год"</t>
  </si>
  <si>
    <t>0810158792</t>
  </si>
  <si>
    <t>Выплата стимулирующего характера за особые условия труда и дополнительную нагрузку работникам органов записи актов гражданского состояния, осуществлявших конвертацию и передачу записей актов гражданского состояния в Единый государственный реестр записей актов гражданского состояния, в том числе записей актов о рождении детей в возрасте от 3 до 18 лет в целях обеспечения дополнительных мер социальной поддержки семей, имеющих детей</t>
  </si>
  <si>
    <t>081015930F</t>
  </si>
  <si>
    <t>Осуществление переданных полномочий по государственной регистрации актов гражданского состояния за счет резервного фонда Правительства РФ</t>
  </si>
  <si>
    <t>1410200000</t>
  </si>
  <si>
    <t>1410220010</t>
  </si>
  <si>
    <t>Развитие материально-технической базы для организации работы по созданию условий для развития туристических ресурсов Кашинского городского округа</t>
  </si>
  <si>
    <t>Задача "Популяризация имиджа муниципального образования Кашинский городской округ Тверской области, как зоны благоприятной для туризма"</t>
  </si>
  <si>
    <t xml:space="preserve"> от 25.05.2021 № 282</t>
  </si>
  <si>
    <t>Думы от 25.05.2021 № 282</t>
  </si>
  <si>
    <t>Думы от 25.05.2021  №282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</si>
</sst>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2"/>
      <name val="Times New Roman"/>
      <family val="1"/>
      <charset val="204"/>
    </font>
    <font>
      <b/>
      <sz val="12"/>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32">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xf numFmtId="0" fontId="1" fillId="0" borderId="1">
      <alignment wrapText="1"/>
    </xf>
  </cellStyleXfs>
  <cellXfs count="14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0" fontId="11" fillId="0" borderId="2" xfId="5" applyNumberFormat="1" applyFont="1" applyAlignment="1" applyProtection="1">
      <alignment horizontal="left"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0" fontId="9" fillId="0" borderId="3" xfId="10" applyNumberFormat="1" applyFont="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0" fontId="8" fillId="0" borderId="1" xfId="0" applyFont="1" applyBorder="1" applyAlignment="1">
      <alignment vertical="top"/>
    </xf>
    <xf numFmtId="0" fontId="8" fillId="0" borderId="1" xfId="0" applyFont="1" applyBorder="1" applyAlignment="1">
      <alignment vertical="top" wrapTex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3"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8" fillId="0" borderId="1" xfId="30" applyFont="1" applyBorder="1" applyAlignment="1">
      <alignment vertical="top"/>
    </xf>
    <xf numFmtId="0" fontId="9" fillId="0" borderId="1" xfId="1" applyNumberFormat="1" applyFont="1" applyFill="1" applyProtection="1">
      <alignment wrapText="1"/>
    </xf>
    <xf numFmtId="0" fontId="9" fillId="0" borderId="1" xfId="2" applyNumberFormat="1" applyFont="1" applyFill="1" applyProtection="1"/>
    <xf numFmtId="0" fontId="9" fillId="0" borderId="2" xfId="5" applyNumberFormat="1" applyFont="1" applyFill="1" applyProtection="1">
      <alignment horizontal="center" vertical="center" wrapTex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4" fillId="0" borderId="2" xfId="7" applyNumberFormat="1" applyFont="1" applyFill="1" applyProtection="1">
      <alignment horizontal="center" vertical="top" shrinkToFit="1"/>
    </xf>
    <xf numFmtId="0" fontId="14" fillId="0" borderId="2" xfId="6" applyNumberFormat="1" applyFont="1" applyFill="1" applyProtection="1">
      <alignment vertical="top" wrapText="1"/>
    </xf>
    <xf numFmtId="164" fontId="14" fillId="0" borderId="2" xfId="8" applyNumberFormat="1" applyFont="1" applyFill="1" applyAlignment="1" applyProtection="1">
      <alignment horizontal="center" vertical="top" shrinkToFit="1"/>
    </xf>
    <xf numFmtId="0" fontId="8" fillId="0" borderId="1" xfId="30" applyFont="1" applyBorder="1" applyAlignment="1">
      <alignment vertical="top"/>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49" fontId="8" fillId="0" borderId="1" xfId="30" applyNumberFormat="1" applyFont="1" applyFill="1" applyBorder="1" applyProtection="1">
      <protection locked="0"/>
    </xf>
    <xf numFmtId="0" fontId="8" fillId="0" borderId="1" xfId="30" applyFont="1" applyFill="1" applyBorder="1" applyProtection="1">
      <protection locked="0"/>
    </xf>
    <xf numFmtId="49" fontId="8" fillId="0" borderId="1" xfId="30" applyNumberFormat="1" applyFont="1" applyProtection="1">
      <protection locked="0"/>
    </xf>
    <xf numFmtId="49" fontId="9" fillId="0" borderId="5" xfId="5" applyNumberFormat="1" applyFont="1" applyBorder="1" applyProtection="1">
      <alignment horizontal="center" vertical="center" wrapText="1"/>
    </xf>
    <xf numFmtId="49" fontId="11" fillId="0" borderId="2" xfId="5" applyNumberFormat="1" applyFont="1" applyProtection="1">
      <alignment horizontal="center" vertical="center" wrapText="1"/>
    </xf>
    <xf numFmtId="49" fontId="9" fillId="0" borderId="1" xfId="2" applyNumberFormat="1" applyFont="1" applyProtection="1"/>
    <xf numFmtId="0" fontId="8" fillId="0" borderId="1" xfId="30" applyFont="1" applyProtection="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9" fillId="0" borderId="2" xfId="5" applyNumberFormat="1" applyFont="1" applyFill="1" applyProtection="1">
      <alignment horizontal="center" vertical="center" wrapText="1"/>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6"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3" fillId="0" borderId="2" xfId="7" applyNumberFormat="1" applyFont="1" applyFill="1" applyProtection="1">
      <alignment horizontal="center" vertical="top" shrinkToFit="1"/>
    </xf>
    <xf numFmtId="1" fontId="13" fillId="0" borderId="2" xfId="7" applyNumberFormat="1" applyFont="1" applyFill="1" applyProtection="1">
      <alignment horizontal="center" vertical="top" shrinkToFit="1"/>
    </xf>
    <xf numFmtId="0" fontId="9" fillId="0" borderId="7" xfId="6" applyNumberFormat="1" applyFont="1" applyFill="1" applyBorder="1" applyProtection="1">
      <alignment vertical="top" wrapText="1"/>
    </xf>
    <xf numFmtId="0" fontId="13" fillId="0" borderId="2" xfId="6" applyNumberFormat="1" applyFont="1" applyFill="1" applyProtection="1">
      <alignment vertical="top" wrapText="1"/>
    </xf>
    <xf numFmtId="1" fontId="15" fillId="0" borderId="2" xfId="7" applyNumberFormat="1" applyFont="1" applyFill="1" applyProtection="1">
      <alignment horizontal="center" vertical="top" shrinkToFit="1"/>
    </xf>
    <xf numFmtId="49"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0" fontId="9" fillId="0" borderId="2" xfId="0" applyNumberFormat="1" applyFont="1" applyFill="1" applyBorder="1" applyAlignment="1" applyProtection="1">
      <alignment vertical="top" wrapText="1"/>
    </xf>
    <xf numFmtId="1" fontId="11" fillId="5" borderId="2" xfId="7" applyNumberFormat="1" applyFont="1" applyFill="1" applyProtection="1">
      <alignment horizontal="center" vertical="top" shrinkToFit="1"/>
    </xf>
    <xf numFmtId="49" fontId="11" fillId="5" borderId="2" xfId="7" applyNumberFormat="1" applyFont="1" applyFill="1" applyProtection="1">
      <alignment horizontal="center" vertical="top" shrinkToFit="1"/>
    </xf>
    <xf numFmtId="0" fontId="11" fillId="5" borderId="2" xfId="6" applyNumberFormat="1" applyFont="1" applyFill="1" applyProtection="1">
      <alignment vertical="top" wrapText="1"/>
    </xf>
    <xf numFmtId="164" fontId="11" fillId="5" borderId="2" xfId="8" applyNumberFormat="1" applyFont="1" applyFill="1" applyAlignment="1" applyProtection="1">
      <alignment horizontal="center" vertical="top" shrinkToFit="1"/>
    </xf>
    <xf numFmtId="1" fontId="9" fillId="5" borderId="2" xfId="7" applyNumberFormat="1" applyFont="1" applyFill="1" applyProtection="1">
      <alignment horizontal="center" vertical="top" shrinkToFit="1"/>
    </xf>
    <xf numFmtId="49"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0" fontId="13" fillId="5" borderId="2" xfId="6" applyNumberFormat="1" applyFont="1" applyFill="1" applyProtection="1">
      <alignment vertical="top" wrapText="1"/>
    </xf>
    <xf numFmtId="164" fontId="13" fillId="5" borderId="2" xfId="8" applyNumberFormat="1" applyFont="1" applyFill="1" applyAlignment="1" applyProtection="1">
      <alignment horizontal="center" vertical="top" shrinkToFit="1"/>
    </xf>
    <xf numFmtId="1" fontId="13" fillId="5" borderId="2" xfId="7" applyNumberFormat="1" applyFont="1" applyFill="1" applyProtection="1">
      <alignment horizontal="center" vertical="top" shrinkToFit="1"/>
    </xf>
    <xf numFmtId="49" fontId="13" fillId="5" borderId="2" xfId="7" applyNumberFormat="1" applyFont="1" applyFill="1" applyProtection="1">
      <alignment horizontal="center" vertical="top" shrinkToFit="1"/>
    </xf>
    <xf numFmtId="0" fontId="9" fillId="5" borderId="2" xfId="0" applyNumberFormat="1" applyFont="1" applyFill="1" applyBorder="1" applyAlignment="1" applyProtection="1">
      <alignment vertical="top" wrapText="1"/>
    </xf>
    <xf numFmtId="1" fontId="14" fillId="5" borderId="2" xfId="7" applyNumberFormat="1" applyFont="1" applyFill="1" applyProtection="1">
      <alignment horizontal="center" vertical="top" shrinkToFit="1"/>
    </xf>
    <xf numFmtId="0" fontId="8" fillId="0" borderId="1" xfId="0" applyFont="1" applyFill="1" applyBorder="1" applyAlignment="1">
      <alignment vertical="top" wrapText="1"/>
    </xf>
    <xf numFmtId="0" fontId="8" fillId="0" borderId="1" xfId="0" applyFont="1" applyFill="1" applyBorder="1" applyAlignment="1">
      <alignment vertical="top"/>
    </xf>
    <xf numFmtId="0" fontId="13" fillId="0" borderId="1" xfId="0" applyFont="1" applyFill="1" applyBorder="1" applyAlignment="1"/>
    <xf numFmtId="0" fontId="13" fillId="0" borderId="1" xfId="0" applyFont="1" applyFill="1" applyBorder="1"/>
    <xf numFmtId="0" fontId="0" fillId="0" borderId="1" xfId="0" applyFont="1" applyFill="1" applyBorder="1"/>
    <xf numFmtId="0" fontId="8" fillId="0" borderId="1" xfId="0" applyFont="1" applyBorder="1" applyProtection="1">
      <protection locked="0"/>
    </xf>
    <xf numFmtId="0" fontId="9" fillId="0" borderId="1" xfId="31" applyNumberFormat="1" applyFont="1" applyAlignment="1" applyProtection="1">
      <alignment wrapText="1"/>
    </xf>
    <xf numFmtId="0" fontId="9" fillId="0" borderId="1" xfId="31" applyFont="1" applyAlignment="1">
      <alignment wrapText="1"/>
    </xf>
    <xf numFmtId="0" fontId="9" fillId="0" borderId="1" xfId="20" applyNumberFormat="1" applyFont="1" applyFill="1" applyAlignment="1" applyProtection="1">
      <alignment horizontal="center"/>
    </xf>
    <xf numFmtId="0" fontId="1" fillId="0" borderId="1" xfId="20" applyNumberFormat="1" applyFont="1" applyProtection="1"/>
    <xf numFmtId="0" fontId="17" fillId="0" borderId="1" xfId="0" applyFont="1" applyFill="1" applyBorder="1" applyAlignment="1">
      <alignment wrapText="1"/>
    </xf>
    <xf numFmtId="0" fontId="16" fillId="0" borderId="1" xfId="0" applyFont="1" applyFill="1" applyBorder="1" applyAlignment="1">
      <alignment wrapText="1"/>
    </xf>
    <xf numFmtId="0" fontId="8" fillId="0" borderId="1" xfId="0" applyFont="1" applyFill="1" applyBorder="1" applyAlignment="1" applyProtection="1">
      <alignment horizontal="left"/>
      <protection locked="0"/>
    </xf>
    <xf numFmtId="0" fontId="8" fillId="0" borderId="1" xfId="0" applyFont="1" applyFill="1" applyBorder="1" applyAlignment="1" applyProtection="1">
      <alignment horizontal="center"/>
      <protection locked="0"/>
    </xf>
    <xf numFmtId="0" fontId="12" fillId="0" borderId="1" xfId="0" applyNumberFormat="1" applyFont="1" applyFill="1" applyBorder="1" applyAlignment="1" applyProtection="1">
      <alignment wrapText="1"/>
      <protection locked="0"/>
    </xf>
    <xf numFmtId="0" fontId="8" fillId="0" borderId="1" xfId="0" applyFont="1" applyFill="1" applyBorder="1" applyAlignment="1" applyProtection="1">
      <protection locked="0"/>
    </xf>
    <xf numFmtId="0" fontId="8" fillId="0" borderId="1" xfId="0" applyFont="1" applyFill="1" applyBorder="1" applyAlignment="1">
      <alignment horizontal="left" vertical="top"/>
    </xf>
    <xf numFmtId="0" fontId="12" fillId="0" borderId="1" xfId="0" applyFont="1" applyFill="1" applyBorder="1" applyAlignment="1" applyProtection="1">
      <alignment wrapText="1"/>
      <protection locked="0"/>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Border="1" applyAlignment="1">
      <alignment vertical="top"/>
    </xf>
    <xf numFmtId="0" fontId="13" fillId="0" borderId="1" xfId="0" applyFont="1" applyFill="1" applyBorder="1" applyAlignment="1">
      <alignment horizontal="right"/>
    </xf>
    <xf numFmtId="0" fontId="13" fillId="0" borderId="1" xfId="0" applyFont="1" applyFill="1" applyBorder="1" applyAlignment="1">
      <alignment horizontal="left" indent="35"/>
    </xf>
    <xf numFmtId="0" fontId="16" fillId="0" borderId="1" xfId="0" applyFont="1" applyFill="1" applyBorder="1" applyAlignment="1">
      <alignment horizontal="center" wrapText="1"/>
    </xf>
    <xf numFmtId="0" fontId="8" fillId="0" borderId="1" xfId="0" applyFont="1" applyFill="1" applyBorder="1" applyAlignment="1" applyProtection="1">
      <alignment horizontal="center"/>
      <protection locked="0"/>
    </xf>
    <xf numFmtId="0" fontId="12" fillId="0" borderId="1" xfId="0" applyNumberFormat="1" applyFont="1" applyFill="1" applyBorder="1" applyAlignment="1" applyProtection="1">
      <alignment horizontal="center" wrapText="1"/>
      <protection locked="0"/>
    </xf>
    <xf numFmtId="0" fontId="8" fillId="0" borderId="1" xfId="0" applyFont="1" applyFill="1" applyBorder="1" applyAlignment="1" applyProtection="1">
      <alignment horizontal="left" indent="25"/>
      <protection locked="0"/>
    </xf>
    <xf numFmtId="0" fontId="8" fillId="0" borderId="1" xfId="0" applyFont="1" applyFill="1" applyBorder="1" applyAlignment="1">
      <alignment horizontal="left" vertical="top" wrapText="1" indent="25"/>
    </xf>
    <xf numFmtId="0" fontId="8" fillId="0" borderId="1" xfId="0" applyFont="1" applyFill="1" applyBorder="1" applyAlignment="1">
      <alignment horizontal="left" vertical="top" indent="25"/>
    </xf>
    <xf numFmtId="0" fontId="8" fillId="0" borderId="1" xfId="30" applyFont="1" applyFill="1" applyBorder="1" applyAlignment="1">
      <alignment horizontal="left" vertical="top" indent="20"/>
    </xf>
    <xf numFmtId="0" fontId="8" fillId="0" borderId="1" xfId="30" applyFont="1" applyFill="1" applyBorder="1" applyAlignment="1">
      <alignment horizontal="left" vertical="top" wrapText="1" indent="20"/>
    </xf>
    <xf numFmtId="0" fontId="12" fillId="0" borderId="1" xfId="30" applyFont="1" applyFill="1" applyBorder="1" applyAlignment="1" applyProtection="1">
      <alignment horizontal="center" vertical="center" wrapText="1"/>
      <protection locked="0"/>
    </xf>
    <xf numFmtId="0" fontId="9" fillId="0" borderId="4" xfId="5" applyNumberFormat="1" applyFont="1" applyFill="1" applyBorder="1" applyAlignment="1" applyProtection="1">
      <alignment horizontal="center" vertical="center" wrapText="1"/>
    </xf>
    <xf numFmtId="49" fontId="9" fillId="0" borderId="4" xfId="5" applyNumberFormat="1" applyFont="1" applyFill="1" applyBorder="1" applyAlignment="1" applyProtection="1">
      <alignment horizontal="center" vertical="center" wrapText="1"/>
    </xf>
    <xf numFmtId="0" fontId="10" fillId="0" borderId="1" xfId="3" applyNumberFormat="1" applyFont="1" applyFill="1" applyProtection="1">
      <alignment horizontal="center"/>
    </xf>
    <xf numFmtId="0" fontId="10" fillId="0" borderId="1" xfId="3" applyFont="1" applyFill="1">
      <alignment horizontal="center"/>
    </xf>
    <xf numFmtId="0" fontId="8" fillId="0" borderId="1" xfId="0" applyFont="1" applyFill="1" applyBorder="1" applyAlignment="1" applyProtection="1">
      <alignment horizontal="left" indent="30"/>
      <protection locked="0"/>
    </xf>
    <xf numFmtId="0" fontId="12" fillId="0" borderId="1" xfId="0" applyFont="1" applyFill="1" applyBorder="1" applyAlignment="1" applyProtection="1">
      <alignment horizontal="center" wrapText="1"/>
      <protection locked="0"/>
    </xf>
    <xf numFmtId="0" fontId="9" fillId="0" borderId="1" xfId="13" applyNumberFormat="1" applyFont="1" applyProtection="1">
      <alignment horizontal="left" wrapText="1"/>
    </xf>
    <xf numFmtId="0" fontId="9" fillId="0" borderId="1" xfId="13" applyFont="1">
      <alignment horizontal="left" wrapText="1"/>
    </xf>
    <xf numFmtId="49" fontId="9" fillId="0" borderId="4" xfId="5" applyNumberFormat="1" applyFont="1" applyBorder="1" applyAlignment="1" applyProtection="1">
      <alignment horizontal="center" vertical="center" wrapText="1"/>
    </xf>
    <xf numFmtId="0" fontId="9" fillId="0" borderId="4" xfId="5" applyNumberFormat="1" applyFont="1" applyBorder="1" applyAlignment="1" applyProtection="1">
      <alignment horizontal="center" vertical="center" wrapText="1"/>
    </xf>
  </cellXfs>
  <cellStyles count="32">
    <cellStyle name="br" xfId="16" xr:uid="{00000000-0005-0000-0000-000000000000}"/>
    <cellStyle name="col" xfId="15" xr:uid="{00000000-0005-0000-0000-000001000000}"/>
    <cellStyle name="st24" xfId="11" xr:uid="{00000000-0005-0000-0000-000002000000}"/>
    <cellStyle name="st25" xfId="12" xr:uid="{00000000-0005-0000-0000-000003000000}"/>
    <cellStyle name="st26" xfId="8" xr:uid="{00000000-0005-0000-0000-000004000000}"/>
    <cellStyle name="st27" xfId="9" xr:uid="{00000000-0005-0000-0000-000005000000}"/>
    <cellStyle name="style0" xfId="17" xr:uid="{00000000-0005-0000-0000-000006000000}"/>
    <cellStyle name="td" xfId="18" xr:uid="{00000000-0005-0000-0000-000007000000}"/>
    <cellStyle name="tr" xfId="14" xr:uid="{00000000-0005-0000-0000-000008000000}"/>
    <cellStyle name="xl21" xfId="19" xr:uid="{00000000-0005-0000-0000-000009000000}"/>
    <cellStyle name="xl22" xfId="5" xr:uid="{00000000-0005-0000-0000-00000A000000}"/>
    <cellStyle name="xl23" xfId="2" xr:uid="{00000000-0005-0000-0000-00000B000000}"/>
    <cellStyle name="xl24" xfId="20" xr:uid="{00000000-0005-0000-0000-00000C000000}"/>
    <cellStyle name="xl25" xfId="21" xr:uid="{00000000-0005-0000-0000-00000D000000}"/>
    <cellStyle name="xl26" xfId="1" xr:uid="{00000000-0005-0000-0000-00000E000000}"/>
    <cellStyle name="xl27" xfId="10" xr:uid="{00000000-0005-0000-0000-00000F000000}"/>
    <cellStyle name="xl28" xfId="22" xr:uid="{00000000-0005-0000-0000-000010000000}"/>
    <cellStyle name="xl29" xfId="23" xr:uid="{00000000-0005-0000-0000-000011000000}"/>
    <cellStyle name="xl30" xfId="3" xr:uid="{00000000-0005-0000-0000-000012000000}"/>
    <cellStyle name="xl31" xfId="4" xr:uid="{00000000-0005-0000-0000-000013000000}"/>
    <cellStyle name="xl32" xfId="13" xr:uid="{00000000-0005-0000-0000-000014000000}"/>
    <cellStyle name="xl33" xfId="6" xr:uid="{00000000-0005-0000-0000-000015000000}"/>
    <cellStyle name="xl34" xfId="24" xr:uid="{00000000-0005-0000-0000-000016000000}"/>
    <cellStyle name="xl35" xfId="7" xr:uid="{00000000-0005-0000-0000-000017000000}"/>
    <cellStyle name="xl36" xfId="25" xr:uid="{00000000-0005-0000-0000-000018000000}"/>
    <cellStyle name="xl37" xfId="26" xr:uid="{00000000-0005-0000-0000-000019000000}"/>
    <cellStyle name="xl38" xfId="27" xr:uid="{00000000-0005-0000-0000-00001A000000}"/>
    <cellStyle name="xl39" xfId="28" xr:uid="{00000000-0005-0000-0000-00001B000000}"/>
    <cellStyle name="xl42" xfId="31" xr:uid="{00000000-0005-0000-0000-00001C000000}"/>
    <cellStyle name="xl61" xfId="29" xr:uid="{00000000-0005-0000-0000-00001D000000}"/>
    <cellStyle name="Обычный" xfId="0" builtinId="0"/>
    <cellStyle name="Обычный 2" xfId="30" xr:uid="{00000000-0005-0000-0000-00001F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530"/>
  <sheetViews>
    <sheetView showGridLines="0" zoomScaleSheetLayoutView="100" workbookViewId="0">
      <selection activeCell="A3" sqref="A3:D3"/>
    </sheetView>
  </sheetViews>
  <sheetFormatPr defaultColWidth="9.109375" defaultRowHeight="14.4" outlineLevelRow="6" x14ac:dyDescent="0.3"/>
  <cols>
    <col min="1" max="1" width="7.6640625" style="30" customWidth="1"/>
    <col min="2" max="2" width="53.88671875" style="30" customWidth="1"/>
    <col min="3" max="4" width="11.6640625" style="47" customWidth="1"/>
    <col min="5" max="5" width="9.109375" style="31" customWidth="1"/>
    <col min="6" max="16384" width="9.109375" style="31"/>
  </cols>
  <sheetData>
    <row r="1" spans="1:24" s="107" customFormat="1" x14ac:dyDescent="0.3">
      <c r="A1" s="127" t="s">
        <v>757</v>
      </c>
      <c r="B1" s="127"/>
      <c r="C1" s="127"/>
      <c r="D1" s="127"/>
      <c r="E1" s="105"/>
      <c r="F1" s="105"/>
      <c r="G1" s="105"/>
      <c r="H1" s="105"/>
      <c r="I1" s="105"/>
      <c r="J1" s="105"/>
      <c r="K1" s="106"/>
      <c r="L1" s="106"/>
      <c r="M1" s="126"/>
      <c r="N1" s="126"/>
      <c r="O1" s="126"/>
      <c r="P1" s="126"/>
    </row>
    <row r="2" spans="1:24" s="107" customFormat="1" x14ac:dyDescent="0.3">
      <c r="A2" s="127" t="s">
        <v>758</v>
      </c>
      <c r="B2" s="127"/>
      <c r="C2" s="127"/>
      <c r="D2" s="127"/>
      <c r="E2" s="105"/>
      <c r="F2" s="105"/>
      <c r="G2" s="105"/>
      <c r="H2" s="105"/>
      <c r="I2" s="105"/>
      <c r="J2" s="105"/>
      <c r="K2" s="106"/>
      <c r="L2" s="106"/>
      <c r="M2" s="126"/>
      <c r="N2" s="126"/>
      <c r="O2" s="126"/>
      <c r="P2" s="126"/>
    </row>
    <row r="3" spans="1:24" s="107" customFormat="1" x14ac:dyDescent="0.3">
      <c r="A3" s="127" t="s">
        <v>778</v>
      </c>
      <c r="B3" s="127"/>
      <c r="C3" s="127"/>
      <c r="D3" s="127"/>
      <c r="E3" s="105"/>
      <c r="F3" s="105"/>
      <c r="G3" s="105"/>
      <c r="H3" s="105"/>
      <c r="I3" s="105"/>
      <c r="J3" s="105"/>
      <c r="K3" s="106"/>
      <c r="L3" s="106"/>
      <c r="M3" s="126"/>
      <c r="N3" s="126"/>
      <c r="O3" s="126"/>
      <c r="P3" s="126"/>
    </row>
    <row r="4" spans="1:24" s="107" customFormat="1" x14ac:dyDescent="0.3">
      <c r="A4" s="127" t="s">
        <v>759</v>
      </c>
      <c r="B4" s="127"/>
      <c r="C4" s="127"/>
      <c r="D4" s="127"/>
      <c r="E4" s="105"/>
      <c r="F4" s="105"/>
      <c r="G4" s="105"/>
      <c r="H4" s="105"/>
      <c r="I4" s="105"/>
      <c r="J4" s="105"/>
      <c r="K4" s="106"/>
      <c r="L4" s="106"/>
      <c r="M4" s="126"/>
      <c r="N4" s="126"/>
      <c r="O4" s="126"/>
      <c r="P4" s="126"/>
    </row>
    <row r="5" spans="1:24" s="107" customFormat="1" x14ac:dyDescent="0.3">
      <c r="A5" s="127" t="s">
        <v>764</v>
      </c>
      <c r="B5" s="127"/>
      <c r="C5" s="127"/>
      <c r="D5" s="127"/>
      <c r="E5" s="105"/>
      <c r="F5" s="105"/>
      <c r="G5" s="105"/>
      <c r="H5" s="105"/>
      <c r="I5" s="105"/>
      <c r="J5" s="105"/>
      <c r="K5" s="106"/>
      <c r="L5" s="106"/>
      <c r="M5" s="126"/>
      <c r="N5" s="126"/>
      <c r="O5" s="126"/>
      <c r="P5" s="126"/>
    </row>
    <row r="6" spans="1:24" s="18" customFormat="1" x14ac:dyDescent="0.3">
      <c r="A6" s="108"/>
      <c r="B6" s="109"/>
      <c r="C6" s="110"/>
      <c r="D6" s="110"/>
      <c r="E6" s="110"/>
      <c r="F6" s="110"/>
      <c r="G6" s="110"/>
      <c r="H6" s="110"/>
      <c r="I6" s="110"/>
      <c r="J6" s="111"/>
      <c r="K6" s="111"/>
      <c r="L6" s="111"/>
      <c r="M6" s="111"/>
      <c r="N6" s="111"/>
      <c r="O6" s="111"/>
      <c r="P6" s="111"/>
      <c r="Q6" s="111"/>
      <c r="R6" s="111"/>
      <c r="S6" s="112"/>
      <c r="T6" s="112"/>
      <c r="U6" s="112"/>
      <c r="V6" s="112"/>
      <c r="W6" s="112"/>
      <c r="X6" s="112"/>
    </row>
    <row r="7" spans="1:24" s="18" customFormat="1" ht="15.15" customHeight="1" x14ac:dyDescent="0.3">
      <c r="A7" s="108"/>
      <c r="B7" s="109"/>
      <c r="C7" s="110"/>
      <c r="D7" s="110"/>
      <c r="E7" s="110"/>
      <c r="F7" s="110"/>
      <c r="G7" s="110"/>
      <c r="H7" s="110"/>
      <c r="I7" s="110"/>
      <c r="J7" s="111"/>
      <c r="K7" s="111"/>
      <c r="L7" s="111"/>
      <c r="M7" s="111"/>
      <c r="N7" s="111"/>
      <c r="O7" s="111"/>
      <c r="P7" s="111"/>
      <c r="Q7" s="111"/>
      <c r="R7" s="111"/>
      <c r="S7" s="112"/>
      <c r="T7" s="112"/>
      <c r="U7" s="112"/>
      <c r="V7" s="112"/>
      <c r="W7" s="112"/>
      <c r="X7" s="112"/>
    </row>
    <row r="8" spans="1:24" s="107" customFormat="1" ht="34.5" customHeight="1" x14ac:dyDescent="0.3">
      <c r="A8" s="128" t="s">
        <v>760</v>
      </c>
      <c r="B8" s="128"/>
      <c r="C8" s="128"/>
      <c r="D8" s="128"/>
      <c r="E8" s="114"/>
      <c r="F8" s="114"/>
      <c r="G8" s="114"/>
      <c r="H8" s="114"/>
      <c r="I8" s="113"/>
      <c r="J8" s="113"/>
      <c r="K8" s="113"/>
      <c r="L8" s="113"/>
      <c r="M8" s="113"/>
      <c r="N8" s="113"/>
      <c r="O8" s="113"/>
      <c r="P8" s="113"/>
      <c r="Q8" s="113"/>
      <c r="R8" s="113"/>
    </row>
    <row r="9" spans="1:24" x14ac:dyDescent="0.3">
      <c r="C9" s="125"/>
      <c r="D9" s="125"/>
      <c r="E9" s="51"/>
      <c r="F9" s="51"/>
      <c r="G9" s="51"/>
      <c r="H9" s="51"/>
      <c r="I9" s="51"/>
      <c r="J9" s="51"/>
    </row>
    <row r="10" spans="1:24" ht="12" customHeight="1" x14ac:dyDescent="0.3">
      <c r="B10" s="121"/>
      <c r="C10" s="122"/>
      <c r="D10" s="122"/>
      <c r="E10" s="2"/>
    </row>
    <row r="11" spans="1:24" ht="59.25" customHeight="1" x14ac:dyDescent="0.3">
      <c r="A11" s="35" t="s">
        <v>554</v>
      </c>
      <c r="B11" s="35" t="s">
        <v>557</v>
      </c>
      <c r="C11" s="7" t="s">
        <v>755</v>
      </c>
      <c r="D11" s="7" t="s">
        <v>756</v>
      </c>
      <c r="E11" s="2"/>
    </row>
    <row r="12" spans="1:24" ht="15.75" customHeight="1" x14ac:dyDescent="0.3">
      <c r="A12" s="35">
        <v>1</v>
      </c>
      <c r="B12" s="35">
        <v>2</v>
      </c>
      <c r="C12" s="7">
        <v>3</v>
      </c>
      <c r="D12" s="7">
        <v>4</v>
      </c>
      <c r="E12" s="2"/>
    </row>
    <row r="13" spans="1:24" s="38" customFormat="1" ht="15.75" customHeight="1" x14ac:dyDescent="0.3">
      <c r="A13" s="36"/>
      <c r="B13" s="37" t="s">
        <v>567</v>
      </c>
      <c r="C13" s="9">
        <f>C14+C125+C162+C229+C313+C414+C435+C485+C517</f>
        <v>631612.39999999991</v>
      </c>
      <c r="D13" s="9">
        <f>D14+D125+D162+D229+D313+D414+D435+D485+D517</f>
        <v>591396.9</v>
      </c>
      <c r="E13" s="22"/>
    </row>
    <row r="14" spans="1:24" s="38" customFormat="1" x14ac:dyDescent="0.3">
      <c r="A14" s="28" t="s">
        <v>1</v>
      </c>
      <c r="B14" s="29" t="s">
        <v>277</v>
      </c>
      <c r="C14" s="10">
        <f>C15+C21+C35+C41+C50+C55</f>
        <v>59408.3</v>
      </c>
      <c r="D14" s="10">
        <f>D15+D21+D35+D41+D50+D55</f>
        <v>56457.4</v>
      </c>
      <c r="E14" s="4"/>
    </row>
    <row r="15" spans="1:24" ht="26.4" outlineLevel="1" x14ac:dyDescent="0.3">
      <c r="A15" s="23" t="s">
        <v>12</v>
      </c>
      <c r="B15" s="25" t="s">
        <v>288</v>
      </c>
      <c r="C15" s="11">
        <f>'№ 8 ведомственная'!F24</f>
        <v>1701.5</v>
      </c>
      <c r="D15" s="11">
        <f>'№ 8 ведомственная'!G24</f>
        <v>2287.5</v>
      </c>
      <c r="E15" s="2"/>
    </row>
    <row r="16" spans="1:24" ht="39.6" hidden="1" outlineLevel="2" x14ac:dyDescent="0.3">
      <c r="A16" s="23" t="s">
        <v>12</v>
      </c>
      <c r="B16" s="25" t="s">
        <v>289</v>
      </c>
      <c r="C16" s="11">
        <f t="shared" ref="C16:D19" si="0">C17</f>
        <v>1701.5</v>
      </c>
      <c r="D16" s="11">
        <f t="shared" si="0"/>
        <v>2287.5</v>
      </c>
      <c r="E16" s="2"/>
      <c r="F16" s="39"/>
    </row>
    <row r="17" spans="1:5" ht="26.4" hidden="1" outlineLevel="3" x14ac:dyDescent="0.3">
      <c r="A17" s="23" t="s">
        <v>12</v>
      </c>
      <c r="B17" s="25" t="s">
        <v>340</v>
      </c>
      <c r="C17" s="11">
        <f t="shared" si="0"/>
        <v>1701.5</v>
      </c>
      <c r="D17" s="11">
        <f t="shared" si="0"/>
        <v>2287.5</v>
      </c>
      <c r="E17" s="2"/>
    </row>
    <row r="18" spans="1:5" ht="26.4" hidden="1" outlineLevel="4" x14ac:dyDescent="0.3">
      <c r="A18" s="23" t="s">
        <v>12</v>
      </c>
      <c r="B18" s="25" t="s">
        <v>341</v>
      </c>
      <c r="C18" s="11">
        <f t="shared" si="0"/>
        <v>1701.5</v>
      </c>
      <c r="D18" s="11">
        <f t="shared" si="0"/>
        <v>2287.5</v>
      </c>
      <c r="E18" s="2"/>
    </row>
    <row r="19" spans="1:5" hidden="1" outlineLevel="5" x14ac:dyDescent="0.3">
      <c r="A19" s="23" t="s">
        <v>12</v>
      </c>
      <c r="B19" s="25" t="s">
        <v>342</v>
      </c>
      <c r="C19" s="11">
        <f t="shared" si="0"/>
        <v>1701.5</v>
      </c>
      <c r="D19" s="11">
        <f t="shared" si="0"/>
        <v>2287.5</v>
      </c>
      <c r="E19" s="2"/>
    </row>
    <row r="20" spans="1:5" ht="52.8" hidden="1" outlineLevel="6" x14ac:dyDescent="0.3">
      <c r="A20" s="23" t="s">
        <v>12</v>
      </c>
      <c r="B20" s="25" t="s">
        <v>334</v>
      </c>
      <c r="C20" s="11">
        <f>'№ 8 ведомственная'!F29</f>
        <v>1701.5</v>
      </c>
      <c r="D20" s="11">
        <f>'№ 8 ведомственная'!G29</f>
        <v>2287.5</v>
      </c>
      <c r="E20" s="2"/>
    </row>
    <row r="21" spans="1:5" ht="39.6" outlineLevel="1" collapsed="1" x14ac:dyDescent="0.3">
      <c r="A21" s="23" t="s">
        <v>17</v>
      </c>
      <c r="B21" s="25" t="s">
        <v>290</v>
      </c>
      <c r="C21" s="11">
        <f>'№ 8 ведомственная'!F30</f>
        <v>34866.1</v>
      </c>
      <c r="D21" s="11">
        <f>'№ 8 ведомственная'!G30</f>
        <v>34389.699999999997</v>
      </c>
      <c r="E21" s="2"/>
    </row>
    <row r="22" spans="1:5" ht="39.6" hidden="1" outlineLevel="2" x14ac:dyDescent="0.3">
      <c r="A22" s="23" t="s">
        <v>17</v>
      </c>
      <c r="B22" s="25" t="s">
        <v>289</v>
      </c>
      <c r="C22" s="11" t="e">
        <f>C23+C28</f>
        <v>#REF!</v>
      </c>
      <c r="D22" s="11" t="e">
        <f>D23+D28</f>
        <v>#REF!</v>
      </c>
      <c r="E22" s="2"/>
    </row>
    <row r="23" spans="1:5" ht="52.8" hidden="1" outlineLevel="3" x14ac:dyDescent="0.3">
      <c r="A23" s="23" t="s">
        <v>17</v>
      </c>
      <c r="B23" s="25" t="s">
        <v>343</v>
      </c>
      <c r="C23" s="11">
        <f>C24</f>
        <v>335.2</v>
      </c>
      <c r="D23" s="11">
        <f>D24</f>
        <v>333.20000000000005</v>
      </c>
      <c r="E23" s="2"/>
    </row>
    <row r="24" spans="1:5" ht="66" hidden="1" outlineLevel="4" x14ac:dyDescent="0.3">
      <c r="A24" s="23" t="s">
        <v>17</v>
      </c>
      <c r="B24" s="25" t="s">
        <v>344</v>
      </c>
      <c r="C24" s="11">
        <f>C25</f>
        <v>335.2</v>
      </c>
      <c r="D24" s="11">
        <f>D25</f>
        <v>333.20000000000005</v>
      </c>
      <c r="E24" s="2"/>
    </row>
    <row r="25" spans="1:5" ht="39.6" hidden="1" outlineLevel="5" x14ac:dyDescent="0.3">
      <c r="A25" s="23" t="s">
        <v>17</v>
      </c>
      <c r="B25" s="25" t="s">
        <v>345</v>
      </c>
      <c r="C25" s="11">
        <f>C26+C27</f>
        <v>335.2</v>
      </c>
      <c r="D25" s="11">
        <f>D26+D27</f>
        <v>333.20000000000005</v>
      </c>
      <c r="E25" s="2"/>
    </row>
    <row r="26" spans="1:5" ht="52.8" hidden="1" outlineLevel="6" x14ac:dyDescent="0.3">
      <c r="A26" s="23" t="s">
        <v>17</v>
      </c>
      <c r="B26" s="25" t="s">
        <v>334</v>
      </c>
      <c r="C26" s="11">
        <f>'№ 8 ведомственная'!F35</f>
        <v>258.7</v>
      </c>
      <c r="D26" s="11">
        <f>'№ 8 ведомственная'!G35</f>
        <v>284.60000000000002</v>
      </c>
      <c r="E26" s="2"/>
    </row>
    <row r="27" spans="1:5" ht="26.4" hidden="1" outlineLevel="6" x14ac:dyDescent="0.3">
      <c r="A27" s="23" t="s">
        <v>17</v>
      </c>
      <c r="B27" s="25" t="s">
        <v>335</v>
      </c>
      <c r="C27" s="11">
        <f>'№ 8 ведомственная'!F36</f>
        <v>76.5</v>
      </c>
      <c r="D27" s="11">
        <f>'№ 8 ведомственная'!G36</f>
        <v>48.6</v>
      </c>
      <c r="E27" s="2"/>
    </row>
    <row r="28" spans="1:5" ht="26.4" hidden="1" outlineLevel="3" x14ac:dyDescent="0.3">
      <c r="A28" s="23" t="s">
        <v>17</v>
      </c>
      <c r="B28" s="25" t="s">
        <v>340</v>
      </c>
      <c r="C28" s="11" t="e">
        <f>C29</f>
        <v>#REF!</v>
      </c>
      <c r="D28" s="11" t="e">
        <f>D29</f>
        <v>#REF!</v>
      </c>
      <c r="E28" s="2"/>
    </row>
    <row r="29" spans="1:5" ht="26.4" hidden="1" outlineLevel="4" x14ac:dyDescent="0.3">
      <c r="A29" s="23" t="s">
        <v>17</v>
      </c>
      <c r="B29" s="25" t="s">
        <v>341</v>
      </c>
      <c r="C29" s="11" t="e">
        <f>C30</f>
        <v>#REF!</v>
      </c>
      <c r="D29" s="11" t="e">
        <f>D30</f>
        <v>#REF!</v>
      </c>
      <c r="E29" s="2"/>
    </row>
    <row r="30" spans="1:5" ht="52.8" hidden="1" outlineLevel="5" x14ac:dyDescent="0.3">
      <c r="A30" s="23" t="s">
        <v>17</v>
      </c>
      <c r="B30" s="25" t="s">
        <v>347</v>
      </c>
      <c r="C30" s="11" t="e">
        <f>C31+C32+C33+C34</f>
        <v>#REF!</v>
      </c>
      <c r="D30" s="11" t="e">
        <f>D31+D32+D33+D34</f>
        <v>#REF!</v>
      </c>
      <c r="E30" s="2"/>
    </row>
    <row r="31" spans="1:5" ht="52.8" hidden="1" outlineLevel="6" x14ac:dyDescent="0.3">
      <c r="A31" s="23" t="s">
        <v>17</v>
      </c>
      <c r="B31" s="25" t="s">
        <v>334</v>
      </c>
      <c r="C31" s="11">
        <f>'№ 8 ведомственная'!F40</f>
        <v>27101.8</v>
      </c>
      <c r="D31" s="11">
        <f>'№ 8 ведомственная'!G40</f>
        <v>27196.1</v>
      </c>
      <c r="E31" s="2"/>
    </row>
    <row r="32" spans="1:5" ht="26.4" hidden="1" outlineLevel="6" x14ac:dyDescent="0.3">
      <c r="A32" s="23" t="s">
        <v>17</v>
      </c>
      <c r="B32" s="25" t="s">
        <v>335</v>
      </c>
      <c r="C32" s="11">
        <f>'№ 8 ведомственная'!F41</f>
        <v>6717</v>
      </c>
      <c r="D32" s="11">
        <f>'№ 8 ведомственная'!G41</f>
        <v>6146.9</v>
      </c>
      <c r="E32" s="2"/>
    </row>
    <row r="33" spans="1:5" hidden="1" outlineLevel="6" x14ac:dyDescent="0.3">
      <c r="A33" s="23" t="s">
        <v>17</v>
      </c>
      <c r="B33" s="25" t="s">
        <v>346</v>
      </c>
      <c r="C33" s="11" t="e">
        <f>'№ 8 ведомственная'!#REF!</f>
        <v>#REF!</v>
      </c>
      <c r="D33" s="11" t="e">
        <f>'№ 8 ведомственная'!#REF!</f>
        <v>#REF!</v>
      </c>
      <c r="E33" s="2"/>
    </row>
    <row r="34" spans="1:5" hidden="1" outlineLevel="6" x14ac:dyDescent="0.3">
      <c r="A34" s="23" t="s">
        <v>17</v>
      </c>
      <c r="B34" s="25" t="s">
        <v>336</v>
      </c>
      <c r="C34" s="11">
        <f>'№ 8 ведомственная'!F42</f>
        <v>712.1</v>
      </c>
      <c r="D34" s="11">
        <f>'№ 8 ведомственная'!G42</f>
        <v>713.5</v>
      </c>
      <c r="E34" s="2"/>
    </row>
    <row r="35" spans="1:5" outlineLevel="1" collapsed="1" x14ac:dyDescent="0.3">
      <c r="A35" s="23" t="s">
        <v>23</v>
      </c>
      <c r="B35" s="25" t="s">
        <v>291</v>
      </c>
      <c r="C35" s="11">
        <f>'№ 8 ведомственная'!F43</f>
        <v>20.8</v>
      </c>
      <c r="D35" s="11">
        <f>'№ 8 ведомственная'!G43</f>
        <v>2.5</v>
      </c>
      <c r="E35" s="2"/>
    </row>
    <row r="36" spans="1:5" ht="39.6" hidden="1" outlineLevel="2" x14ac:dyDescent="0.3">
      <c r="A36" s="23" t="s">
        <v>23</v>
      </c>
      <c r="B36" s="25" t="s">
        <v>289</v>
      </c>
      <c r="C36" s="11">
        <f t="shared" ref="C36:D39" si="1">C37</f>
        <v>0</v>
      </c>
      <c r="D36" s="11">
        <f t="shared" si="1"/>
        <v>0</v>
      </c>
      <c r="E36" s="2"/>
    </row>
    <row r="37" spans="1:5" ht="52.8" hidden="1" outlineLevel="3" x14ac:dyDescent="0.3">
      <c r="A37" s="23" t="s">
        <v>23</v>
      </c>
      <c r="B37" s="25" t="s">
        <v>343</v>
      </c>
      <c r="C37" s="11">
        <f t="shared" si="1"/>
        <v>0</v>
      </c>
      <c r="D37" s="11">
        <f t="shared" si="1"/>
        <v>0</v>
      </c>
      <c r="E37" s="2"/>
    </row>
    <row r="38" spans="1:5" ht="66" hidden="1" outlineLevel="4" x14ac:dyDescent="0.3">
      <c r="A38" s="23" t="s">
        <v>23</v>
      </c>
      <c r="B38" s="25" t="s">
        <v>344</v>
      </c>
      <c r="C38" s="11">
        <f t="shared" si="1"/>
        <v>0</v>
      </c>
      <c r="D38" s="11">
        <f t="shared" si="1"/>
        <v>0</v>
      </c>
      <c r="E38" s="2"/>
    </row>
    <row r="39" spans="1:5" ht="39.6" hidden="1" outlineLevel="5" x14ac:dyDescent="0.3">
      <c r="A39" s="23" t="s">
        <v>23</v>
      </c>
      <c r="B39" s="25" t="s">
        <v>348</v>
      </c>
      <c r="C39" s="11">
        <f t="shared" si="1"/>
        <v>0</v>
      </c>
      <c r="D39" s="11">
        <f t="shared" si="1"/>
        <v>0</v>
      </c>
      <c r="E39" s="2"/>
    </row>
    <row r="40" spans="1:5" ht="26.4" hidden="1" outlineLevel="6" x14ac:dyDescent="0.3">
      <c r="A40" s="23" t="s">
        <v>23</v>
      </c>
      <c r="B40" s="25" t="s">
        <v>335</v>
      </c>
      <c r="C40" s="11"/>
      <c r="D40" s="11"/>
      <c r="E40" s="2"/>
    </row>
    <row r="41" spans="1:5" ht="39.6" outlineLevel="1" collapsed="1" x14ac:dyDescent="0.3">
      <c r="A41" s="23" t="s">
        <v>2</v>
      </c>
      <c r="B41" s="25" t="s">
        <v>286</v>
      </c>
      <c r="C41" s="11">
        <f>'№ 8 ведомственная'!F15+'№ 8 ведомственная'!F625</f>
        <v>9125.8000000000011</v>
      </c>
      <c r="D41" s="11">
        <f>'№ 8 ведомственная'!G15+'№ 8 ведомственная'!G625</f>
        <v>8985.8000000000011</v>
      </c>
      <c r="E41" s="2"/>
    </row>
    <row r="42" spans="1:5" hidden="1" outlineLevel="2" x14ac:dyDescent="0.3">
      <c r="A42" s="23" t="s">
        <v>2</v>
      </c>
      <c r="B42" s="25" t="s">
        <v>287</v>
      </c>
      <c r="C42" s="11">
        <f>C43</f>
        <v>9125.8000000000011</v>
      </c>
      <c r="D42" s="11">
        <f>D43</f>
        <v>8985.8000000000011</v>
      </c>
      <c r="E42" s="2"/>
    </row>
    <row r="43" spans="1:5" ht="26.4" hidden="1" outlineLevel="3" x14ac:dyDescent="0.3">
      <c r="A43" s="23" t="s">
        <v>2</v>
      </c>
      <c r="B43" s="25" t="s">
        <v>332</v>
      </c>
      <c r="C43" s="11">
        <f>C44+C48</f>
        <v>9125.8000000000011</v>
      </c>
      <c r="D43" s="11">
        <f>D44+D48</f>
        <v>8985.8000000000011</v>
      </c>
      <c r="E43" s="2"/>
    </row>
    <row r="44" spans="1:5" ht="26.4" hidden="1" outlineLevel="5" x14ac:dyDescent="0.3">
      <c r="A44" s="23" t="s">
        <v>2</v>
      </c>
      <c r="B44" s="25" t="s">
        <v>333</v>
      </c>
      <c r="C44" s="11">
        <f>C45+C46+C47</f>
        <v>8321.6</v>
      </c>
      <c r="D44" s="11">
        <f>D45+D46+D47</f>
        <v>8198.1</v>
      </c>
      <c r="E44" s="2"/>
    </row>
    <row r="45" spans="1:5" ht="52.8" hidden="1" outlineLevel="6" x14ac:dyDescent="0.3">
      <c r="A45" s="23" t="s">
        <v>2</v>
      </c>
      <c r="B45" s="25" t="s">
        <v>334</v>
      </c>
      <c r="C45" s="11">
        <f>'№ 8 ведомственная'!F19</f>
        <v>7395.4</v>
      </c>
      <c r="D45" s="11">
        <f>'№ 8 ведомственная'!G19</f>
        <v>7354.1</v>
      </c>
      <c r="E45" s="2"/>
    </row>
    <row r="46" spans="1:5" ht="26.4" hidden="1" outlineLevel="6" x14ac:dyDescent="0.3">
      <c r="A46" s="23" t="s">
        <v>2</v>
      </c>
      <c r="B46" s="25" t="s">
        <v>335</v>
      </c>
      <c r="C46" s="11">
        <f>'№ 8 ведомственная'!F20</f>
        <v>920.2</v>
      </c>
      <c r="D46" s="11">
        <f>'№ 8 ведомственная'!G20</f>
        <v>844</v>
      </c>
      <c r="E46" s="2"/>
    </row>
    <row r="47" spans="1:5" hidden="1" outlineLevel="6" x14ac:dyDescent="0.3">
      <c r="A47" s="23" t="s">
        <v>2</v>
      </c>
      <c r="B47" s="25" t="s">
        <v>336</v>
      </c>
      <c r="C47" s="11">
        <f>'№ 8 ведомственная'!F21</f>
        <v>6</v>
      </c>
      <c r="D47" s="11">
        <f>'№ 8 ведомственная'!G21</f>
        <v>0</v>
      </c>
      <c r="E47" s="2"/>
    </row>
    <row r="48" spans="1:5" hidden="1" outlineLevel="5" x14ac:dyDescent="0.3">
      <c r="A48" s="23" t="s">
        <v>2</v>
      </c>
      <c r="B48" s="25" t="s">
        <v>276</v>
      </c>
      <c r="C48" s="11">
        <f>C49</f>
        <v>804.2</v>
      </c>
      <c r="D48" s="11">
        <f>D49</f>
        <v>787.7</v>
      </c>
      <c r="E48" s="2"/>
    </row>
    <row r="49" spans="1:5" ht="52.8" hidden="1" outlineLevel="6" x14ac:dyDescent="0.3">
      <c r="A49" s="23" t="s">
        <v>2</v>
      </c>
      <c r="B49" s="25" t="s">
        <v>334</v>
      </c>
      <c r="C49" s="11">
        <f>'№ 8 ведомственная'!F629</f>
        <v>804.2</v>
      </c>
      <c r="D49" s="11">
        <f>'№ 8 ведомственная'!G629</f>
        <v>787.7</v>
      </c>
      <c r="E49" s="2"/>
    </row>
    <row r="50" spans="1:5" outlineLevel="1" collapsed="1" x14ac:dyDescent="0.3">
      <c r="A50" s="23" t="s">
        <v>25</v>
      </c>
      <c r="B50" s="25" t="s">
        <v>292</v>
      </c>
      <c r="C50" s="11">
        <f>'№ 8 ведомственная'!F49</f>
        <v>300</v>
      </c>
      <c r="D50" s="11">
        <f>'№ 8 ведомственная'!G49</f>
        <v>0</v>
      </c>
      <c r="E50" s="2"/>
    </row>
    <row r="51" spans="1:5" hidden="1" outlineLevel="2" x14ac:dyDescent="0.3">
      <c r="A51" s="23" t="s">
        <v>25</v>
      </c>
      <c r="B51" s="25" t="s">
        <v>287</v>
      </c>
      <c r="C51" s="11">
        <f t="shared" ref="C51:D53" si="2">C52</f>
        <v>300</v>
      </c>
      <c r="D51" s="11">
        <f t="shared" si="2"/>
        <v>0</v>
      </c>
      <c r="E51" s="2"/>
    </row>
    <row r="52" spans="1:5" hidden="1" outlineLevel="3" x14ac:dyDescent="0.3">
      <c r="A52" s="23" t="s">
        <v>25</v>
      </c>
      <c r="B52" s="25" t="s">
        <v>292</v>
      </c>
      <c r="C52" s="11">
        <f t="shared" si="2"/>
        <v>300</v>
      </c>
      <c r="D52" s="11">
        <f t="shared" si="2"/>
        <v>0</v>
      </c>
      <c r="E52" s="2"/>
    </row>
    <row r="53" spans="1:5" hidden="1" outlineLevel="5" x14ac:dyDescent="0.3">
      <c r="A53" s="23" t="s">
        <v>25</v>
      </c>
      <c r="B53" s="25" t="s">
        <v>349</v>
      </c>
      <c r="C53" s="11">
        <f t="shared" si="2"/>
        <v>300</v>
      </c>
      <c r="D53" s="11">
        <f t="shared" si="2"/>
        <v>0</v>
      </c>
      <c r="E53" s="2"/>
    </row>
    <row r="54" spans="1:5" hidden="1" outlineLevel="6" x14ac:dyDescent="0.3">
      <c r="A54" s="23" t="s">
        <v>25</v>
      </c>
      <c r="B54" s="25" t="s">
        <v>336</v>
      </c>
      <c r="C54" s="11">
        <f>'№ 8 ведомственная'!F53</f>
        <v>300</v>
      </c>
      <c r="D54" s="11">
        <f>'№ 8 ведомственная'!G53</f>
        <v>0</v>
      </c>
      <c r="E54" s="2"/>
    </row>
    <row r="55" spans="1:5" outlineLevel="1" collapsed="1" x14ac:dyDescent="0.3">
      <c r="A55" s="23" t="s">
        <v>28</v>
      </c>
      <c r="B55" s="25" t="s">
        <v>293</v>
      </c>
      <c r="C55" s="11">
        <f>'№ 8 ведомственная'!F54</f>
        <v>13394.099999999999</v>
      </c>
      <c r="D55" s="11">
        <f>'№ 8 ведомственная'!G54</f>
        <v>10791.9</v>
      </c>
      <c r="E55" s="2"/>
    </row>
    <row r="56" spans="1:5" ht="39.6" hidden="1" outlineLevel="2" x14ac:dyDescent="0.3">
      <c r="A56" s="23" t="s">
        <v>28</v>
      </c>
      <c r="B56" s="25" t="s">
        <v>294</v>
      </c>
      <c r="C56" s="11" t="e">
        <f>C57+C68</f>
        <v>#REF!</v>
      </c>
      <c r="D56" s="11" t="e">
        <f>D57+D68</f>
        <v>#REF!</v>
      </c>
      <c r="E56" s="2"/>
    </row>
    <row r="57" spans="1:5" ht="26.4" hidden="1" outlineLevel="3" x14ac:dyDescent="0.3">
      <c r="A57" s="23" t="s">
        <v>28</v>
      </c>
      <c r="B57" s="25" t="s">
        <v>350</v>
      </c>
      <c r="C57" s="11" t="e">
        <f>C58+C61</f>
        <v>#REF!</v>
      </c>
      <c r="D57" s="11" t="e">
        <f>D58+D61</f>
        <v>#REF!</v>
      </c>
      <c r="E57" s="2"/>
    </row>
    <row r="58" spans="1:5" ht="26.4" hidden="1" outlineLevel="4" x14ac:dyDescent="0.3">
      <c r="A58" s="23" t="s">
        <v>28</v>
      </c>
      <c r="B58" s="25" t="s">
        <v>568</v>
      </c>
      <c r="C58" s="11" t="e">
        <f>C59</f>
        <v>#REF!</v>
      </c>
      <c r="D58" s="11" t="e">
        <f>D59</f>
        <v>#REF!</v>
      </c>
      <c r="E58" s="2"/>
    </row>
    <row r="59" spans="1:5" ht="26.4" hidden="1" outlineLevel="5" x14ac:dyDescent="0.3">
      <c r="A59" s="23" t="s">
        <v>28</v>
      </c>
      <c r="B59" s="25" t="s">
        <v>351</v>
      </c>
      <c r="C59" s="11" t="e">
        <f>C60</f>
        <v>#REF!</v>
      </c>
      <c r="D59" s="11" t="e">
        <f>D60</f>
        <v>#REF!</v>
      </c>
      <c r="E59" s="2"/>
    </row>
    <row r="60" spans="1:5" ht="26.4" hidden="1" outlineLevel="6" x14ac:dyDescent="0.3">
      <c r="A60" s="23" t="s">
        <v>28</v>
      </c>
      <c r="B60" s="25" t="s">
        <v>335</v>
      </c>
      <c r="C60" s="11" t="e">
        <f>'№ 8 ведомственная'!#REF!</f>
        <v>#REF!</v>
      </c>
      <c r="D60" s="11" t="e">
        <f>'№ 8 ведомственная'!#REF!</f>
        <v>#REF!</v>
      </c>
      <c r="E60" s="2"/>
    </row>
    <row r="61" spans="1:5" ht="39.6" hidden="1" outlineLevel="4" x14ac:dyDescent="0.3">
      <c r="A61" s="23" t="s">
        <v>28</v>
      </c>
      <c r="B61" s="25" t="s">
        <v>352</v>
      </c>
      <c r="C61" s="11">
        <f>C62+C64+C66</f>
        <v>2659</v>
      </c>
      <c r="D61" s="11">
        <f>D62+D64+D66</f>
        <v>2007.2</v>
      </c>
      <c r="E61" s="2"/>
    </row>
    <row r="62" spans="1:5" ht="39.6" hidden="1" outlineLevel="5" x14ac:dyDescent="0.3">
      <c r="A62" s="23" t="s">
        <v>28</v>
      </c>
      <c r="B62" s="25" t="s">
        <v>353</v>
      </c>
      <c r="C62" s="11">
        <f>C63</f>
        <v>160</v>
      </c>
      <c r="D62" s="11">
        <f>D63</f>
        <v>46.3</v>
      </c>
      <c r="E62" s="2"/>
    </row>
    <row r="63" spans="1:5" ht="26.4" hidden="1" outlineLevel="6" x14ac:dyDescent="0.3">
      <c r="A63" s="23" t="s">
        <v>28</v>
      </c>
      <c r="B63" s="25" t="s">
        <v>335</v>
      </c>
      <c r="C63" s="11">
        <f>'№ 8 ведомственная'!F59</f>
        <v>160</v>
      </c>
      <c r="D63" s="11">
        <f>'№ 8 ведомственная'!G59</f>
        <v>46.3</v>
      </c>
      <c r="E63" s="2"/>
    </row>
    <row r="64" spans="1:5" ht="52.8" hidden="1" outlineLevel="5" x14ac:dyDescent="0.3">
      <c r="A64" s="23" t="s">
        <v>28</v>
      </c>
      <c r="B64" s="25" t="s">
        <v>354</v>
      </c>
      <c r="C64" s="11">
        <f>C65</f>
        <v>209</v>
      </c>
      <c r="D64" s="11">
        <f>D65</f>
        <v>70</v>
      </c>
      <c r="E64" s="2"/>
    </row>
    <row r="65" spans="1:5" ht="26.4" hidden="1" outlineLevel="6" x14ac:dyDescent="0.3">
      <c r="A65" s="23" t="s">
        <v>28</v>
      </c>
      <c r="B65" s="25" t="s">
        <v>335</v>
      </c>
      <c r="C65" s="11">
        <f>'№ 8 ведомственная'!F61</f>
        <v>209</v>
      </c>
      <c r="D65" s="11">
        <f>'№ 8 ведомственная'!G61</f>
        <v>70</v>
      </c>
      <c r="E65" s="2"/>
    </row>
    <row r="66" spans="1:5" ht="26.4" hidden="1" outlineLevel="5" x14ac:dyDescent="0.3">
      <c r="A66" s="23" t="s">
        <v>28</v>
      </c>
      <c r="B66" s="25" t="s">
        <v>355</v>
      </c>
      <c r="C66" s="11">
        <f>C67</f>
        <v>2290</v>
      </c>
      <c r="D66" s="11">
        <f>D67</f>
        <v>1890.9</v>
      </c>
      <c r="E66" s="2"/>
    </row>
    <row r="67" spans="1:5" ht="26.4" hidden="1" outlineLevel="6" x14ac:dyDescent="0.3">
      <c r="A67" s="23" t="s">
        <v>28</v>
      </c>
      <c r="B67" s="25" t="s">
        <v>335</v>
      </c>
      <c r="C67" s="11">
        <f>'№ 8 ведомственная'!F63</f>
        <v>2290</v>
      </c>
      <c r="D67" s="11">
        <f>'№ 8 ведомственная'!G63</f>
        <v>1890.9</v>
      </c>
      <c r="E67" s="2"/>
    </row>
    <row r="68" spans="1:5" ht="26.4" hidden="1" outlineLevel="3" x14ac:dyDescent="0.3">
      <c r="A68" s="23" t="s">
        <v>28</v>
      </c>
      <c r="B68" s="25" t="s">
        <v>356</v>
      </c>
      <c r="C68" s="11" t="e">
        <f t="shared" ref="C68:D70" si="3">C69</f>
        <v>#REF!</v>
      </c>
      <c r="D68" s="11" t="e">
        <f t="shared" si="3"/>
        <v>#REF!</v>
      </c>
      <c r="E68" s="2"/>
    </row>
    <row r="69" spans="1:5" ht="52.8" hidden="1" outlineLevel="4" x14ac:dyDescent="0.3">
      <c r="A69" s="23" t="s">
        <v>28</v>
      </c>
      <c r="B69" s="25" t="s">
        <v>357</v>
      </c>
      <c r="C69" s="11" t="e">
        <f t="shared" si="3"/>
        <v>#REF!</v>
      </c>
      <c r="D69" s="11" t="e">
        <f t="shared" si="3"/>
        <v>#REF!</v>
      </c>
      <c r="E69" s="2"/>
    </row>
    <row r="70" spans="1:5" ht="26.4" hidden="1" outlineLevel="5" x14ac:dyDescent="0.3">
      <c r="A70" s="23" t="s">
        <v>28</v>
      </c>
      <c r="B70" s="25" t="s">
        <v>358</v>
      </c>
      <c r="C70" s="11" t="e">
        <f t="shared" si="3"/>
        <v>#REF!</v>
      </c>
      <c r="D70" s="11" t="e">
        <f t="shared" si="3"/>
        <v>#REF!</v>
      </c>
      <c r="E70" s="2"/>
    </row>
    <row r="71" spans="1:5" ht="26.4" hidden="1" outlineLevel="6" x14ac:dyDescent="0.3">
      <c r="A71" s="23" t="s">
        <v>28</v>
      </c>
      <c r="B71" s="25" t="s">
        <v>335</v>
      </c>
      <c r="C71" s="11" t="e">
        <f>'№ 8 ведомственная'!#REF!</f>
        <v>#REF!</v>
      </c>
      <c r="D71" s="11" t="e">
        <f>'№ 8 ведомственная'!#REF!</f>
        <v>#REF!</v>
      </c>
      <c r="E71" s="2"/>
    </row>
    <row r="72" spans="1:5" ht="39.6" hidden="1" outlineLevel="2" x14ac:dyDescent="0.3">
      <c r="A72" s="23" t="s">
        <v>28</v>
      </c>
      <c r="B72" s="25" t="s">
        <v>289</v>
      </c>
      <c r="C72" s="11">
        <f>C73+C83</f>
        <v>1665.5</v>
      </c>
      <c r="D72" s="11">
        <f>D73+D83</f>
        <v>1435</v>
      </c>
      <c r="E72" s="2"/>
    </row>
    <row r="73" spans="1:5" ht="52.8" hidden="1" outlineLevel="3" x14ac:dyDescent="0.3">
      <c r="A73" s="23" t="s">
        <v>28</v>
      </c>
      <c r="B73" s="25" t="s">
        <v>343</v>
      </c>
      <c r="C73" s="11">
        <f>C74</f>
        <v>1265.5</v>
      </c>
      <c r="D73" s="11">
        <f>D74</f>
        <v>1062.8999999999999</v>
      </c>
      <c r="E73" s="2"/>
    </row>
    <row r="74" spans="1:5" ht="66" hidden="1" outlineLevel="4" x14ac:dyDescent="0.3">
      <c r="A74" s="23" t="s">
        <v>28</v>
      </c>
      <c r="B74" s="25" t="s">
        <v>344</v>
      </c>
      <c r="C74" s="11">
        <f>C75+C78+C80</f>
        <v>1265.5</v>
      </c>
      <c r="D74" s="11">
        <f>D75+D78+D80</f>
        <v>1062.8999999999999</v>
      </c>
      <c r="E74" s="2"/>
    </row>
    <row r="75" spans="1:5" ht="52.8" hidden="1" outlineLevel="5" x14ac:dyDescent="0.3">
      <c r="A75" s="23" t="s">
        <v>28</v>
      </c>
      <c r="B75" s="25" t="s">
        <v>359</v>
      </c>
      <c r="C75" s="11">
        <f>C76+C77</f>
        <v>198</v>
      </c>
      <c r="D75" s="11">
        <f>D76+D77</f>
        <v>76.3</v>
      </c>
      <c r="E75" s="2"/>
    </row>
    <row r="76" spans="1:5" ht="52.8" hidden="1" outlineLevel="6" x14ac:dyDescent="0.3">
      <c r="A76" s="23" t="s">
        <v>28</v>
      </c>
      <c r="B76" s="25" t="s">
        <v>334</v>
      </c>
      <c r="C76" s="11">
        <f>'№ 8 ведомственная'!F68</f>
        <v>152.69999999999999</v>
      </c>
      <c r="D76" s="11">
        <f>'№ 8 ведомственная'!G68</f>
        <v>76.3</v>
      </c>
      <c r="E76" s="2"/>
    </row>
    <row r="77" spans="1:5" ht="26.4" hidden="1" outlineLevel="6" x14ac:dyDescent="0.3">
      <c r="A77" s="23" t="s">
        <v>28</v>
      </c>
      <c r="B77" s="25" t="s">
        <v>335</v>
      </c>
      <c r="C77" s="11">
        <f>'№ 8 ведомственная'!F69</f>
        <v>45.3</v>
      </c>
      <c r="D77" s="11">
        <f>'№ 8 ведомственная'!G69</f>
        <v>0</v>
      </c>
      <c r="E77" s="2"/>
    </row>
    <row r="78" spans="1:5" hidden="1" outlineLevel="5" x14ac:dyDescent="0.3">
      <c r="A78" s="23" t="s">
        <v>28</v>
      </c>
      <c r="B78" s="25" t="s">
        <v>360</v>
      </c>
      <c r="C78" s="11">
        <f>C79</f>
        <v>290</v>
      </c>
      <c r="D78" s="11">
        <f>D79</f>
        <v>290</v>
      </c>
      <c r="E78" s="2"/>
    </row>
    <row r="79" spans="1:5" ht="26.4" hidden="1" outlineLevel="6" x14ac:dyDescent="0.3">
      <c r="A79" s="23" t="s">
        <v>28</v>
      </c>
      <c r="B79" s="25" t="s">
        <v>361</v>
      </c>
      <c r="C79" s="11">
        <f>'№ 8 ведомственная'!F71</f>
        <v>290</v>
      </c>
      <c r="D79" s="11">
        <f>'№ 8 ведомственная'!G71</f>
        <v>290</v>
      </c>
      <c r="E79" s="2"/>
    </row>
    <row r="80" spans="1:5" ht="26.4" hidden="1" outlineLevel="5" x14ac:dyDescent="0.3">
      <c r="A80" s="23" t="s">
        <v>28</v>
      </c>
      <c r="B80" s="25" t="s">
        <v>362</v>
      </c>
      <c r="C80" s="11">
        <f>C81+C82</f>
        <v>777.5</v>
      </c>
      <c r="D80" s="11">
        <f>D81+D82</f>
        <v>696.59999999999991</v>
      </c>
      <c r="E80" s="2"/>
    </row>
    <row r="81" spans="1:5" ht="52.8" hidden="1" outlineLevel="6" x14ac:dyDescent="0.3">
      <c r="A81" s="23" t="s">
        <v>28</v>
      </c>
      <c r="B81" s="25" t="s">
        <v>334</v>
      </c>
      <c r="C81" s="11">
        <f>'№ 8 ведомственная'!F73</f>
        <v>328.9</v>
      </c>
      <c r="D81" s="11">
        <f>'№ 8 ведомственная'!G73</f>
        <v>328.9</v>
      </c>
      <c r="E81" s="2"/>
    </row>
    <row r="82" spans="1:5" ht="26.4" hidden="1" outlineLevel="6" x14ac:dyDescent="0.3">
      <c r="A82" s="23" t="s">
        <v>28</v>
      </c>
      <c r="B82" s="25" t="s">
        <v>335</v>
      </c>
      <c r="C82" s="11">
        <f>'№ 8 ведомственная'!F74</f>
        <v>448.6</v>
      </c>
      <c r="D82" s="11">
        <f>'№ 8 ведомственная'!G74</f>
        <v>367.7</v>
      </c>
      <c r="E82" s="2"/>
    </row>
    <row r="83" spans="1:5" ht="26.4" hidden="1" outlineLevel="3" x14ac:dyDescent="0.3">
      <c r="A83" s="23" t="s">
        <v>28</v>
      </c>
      <c r="B83" s="25" t="s">
        <v>363</v>
      </c>
      <c r="C83" s="11">
        <f>C84</f>
        <v>400</v>
      </c>
      <c r="D83" s="11">
        <f>D84</f>
        <v>372.1</v>
      </c>
      <c r="E83" s="2"/>
    </row>
    <row r="84" spans="1:5" ht="26.4" hidden="1" outlineLevel="4" x14ac:dyDescent="0.3">
      <c r="A84" s="23" t="s">
        <v>28</v>
      </c>
      <c r="B84" s="25" t="s">
        <v>364</v>
      </c>
      <c r="C84" s="11">
        <f>C85+C87</f>
        <v>400</v>
      </c>
      <c r="D84" s="11">
        <f>D85+D87</f>
        <v>372.1</v>
      </c>
      <c r="E84" s="2"/>
    </row>
    <row r="85" spans="1:5" ht="39.6" hidden="1" outlineLevel="5" x14ac:dyDescent="0.3">
      <c r="A85" s="23" t="s">
        <v>28</v>
      </c>
      <c r="B85" s="25" t="s">
        <v>365</v>
      </c>
      <c r="C85" s="11">
        <f>C86</f>
        <v>134.1</v>
      </c>
      <c r="D85" s="11">
        <f>D86</f>
        <v>106.6</v>
      </c>
      <c r="E85" s="2"/>
    </row>
    <row r="86" spans="1:5" ht="26.4" hidden="1" outlineLevel="6" x14ac:dyDescent="0.3">
      <c r="A86" s="23" t="s">
        <v>28</v>
      </c>
      <c r="B86" s="25" t="s">
        <v>335</v>
      </c>
      <c r="C86" s="11">
        <f>'№ 8 ведомственная'!F78</f>
        <v>134.1</v>
      </c>
      <c r="D86" s="11">
        <f>'№ 8 ведомственная'!G78</f>
        <v>106.6</v>
      </c>
      <c r="E86" s="2"/>
    </row>
    <row r="87" spans="1:5" ht="39.6" hidden="1" outlineLevel="5" x14ac:dyDescent="0.3">
      <c r="A87" s="23" t="s">
        <v>28</v>
      </c>
      <c r="B87" s="25" t="s">
        <v>366</v>
      </c>
      <c r="C87" s="11">
        <f>C88</f>
        <v>265.89999999999998</v>
      </c>
      <c r="D87" s="11">
        <f>D88</f>
        <v>265.5</v>
      </c>
      <c r="E87" s="2"/>
    </row>
    <row r="88" spans="1:5" ht="26.4" hidden="1" outlineLevel="6" x14ac:dyDescent="0.3">
      <c r="A88" s="23" t="s">
        <v>28</v>
      </c>
      <c r="B88" s="25" t="s">
        <v>335</v>
      </c>
      <c r="C88" s="11">
        <f>'№ 8 ведомственная'!F80</f>
        <v>265.89999999999998</v>
      </c>
      <c r="D88" s="11">
        <f>'№ 8 ведомственная'!G80</f>
        <v>265.5</v>
      </c>
      <c r="E88" s="2"/>
    </row>
    <row r="89" spans="1:5" ht="39.6" hidden="1" outlineLevel="2" x14ac:dyDescent="0.3">
      <c r="A89" s="23" t="s">
        <v>28</v>
      </c>
      <c r="B89" s="25" t="s">
        <v>295</v>
      </c>
      <c r="C89" s="11">
        <f>C90</f>
        <v>45</v>
      </c>
      <c r="D89" s="11">
        <f>D90</f>
        <v>41</v>
      </c>
      <c r="E89" s="2"/>
    </row>
    <row r="90" spans="1:5" ht="26.4" hidden="1" outlineLevel="3" x14ac:dyDescent="0.3">
      <c r="A90" s="23" t="s">
        <v>28</v>
      </c>
      <c r="B90" s="25" t="s">
        <v>367</v>
      </c>
      <c r="C90" s="11">
        <f>C91+C95</f>
        <v>45</v>
      </c>
      <c r="D90" s="11">
        <f>D91+D95</f>
        <v>41</v>
      </c>
      <c r="E90" s="2"/>
    </row>
    <row r="91" spans="1:5" ht="26.4" hidden="1" outlineLevel="4" x14ac:dyDescent="0.3">
      <c r="A91" s="23" t="s">
        <v>28</v>
      </c>
      <c r="B91" s="25" t="s">
        <v>368</v>
      </c>
      <c r="C91" s="11">
        <f>C92</f>
        <v>2</v>
      </c>
      <c r="D91" s="11">
        <f>D92</f>
        <v>0</v>
      </c>
      <c r="E91" s="2"/>
    </row>
    <row r="92" spans="1:5" ht="26.4" hidden="1" outlineLevel="5" x14ac:dyDescent="0.3">
      <c r="A92" s="23" t="s">
        <v>28</v>
      </c>
      <c r="B92" s="25" t="s">
        <v>369</v>
      </c>
      <c r="C92" s="11">
        <f>C93</f>
        <v>2</v>
      </c>
      <c r="D92" s="11">
        <f>D93</f>
        <v>0</v>
      </c>
      <c r="E92" s="2"/>
    </row>
    <row r="93" spans="1:5" ht="26.4" hidden="1" outlineLevel="6" x14ac:dyDescent="0.3">
      <c r="A93" s="23" t="s">
        <v>28</v>
      </c>
      <c r="B93" s="25" t="s">
        <v>335</v>
      </c>
      <c r="C93" s="11">
        <f>'№ 8 ведомственная'!F85</f>
        <v>2</v>
      </c>
      <c r="D93" s="11">
        <f>'№ 8 ведомственная'!G85</f>
        <v>0</v>
      </c>
      <c r="E93" s="2"/>
    </row>
    <row r="94" spans="1:5" hidden="1" outlineLevel="4" x14ac:dyDescent="0.3">
      <c r="A94" s="23" t="s">
        <v>28</v>
      </c>
      <c r="B94" s="25" t="s">
        <v>370</v>
      </c>
      <c r="C94" s="11">
        <f>C95</f>
        <v>43</v>
      </c>
      <c r="D94" s="11">
        <f>D95</f>
        <v>41</v>
      </c>
      <c r="E94" s="2"/>
    </row>
    <row r="95" spans="1:5" ht="26.4" hidden="1" outlineLevel="5" x14ac:dyDescent="0.3">
      <c r="A95" s="23" t="s">
        <v>28</v>
      </c>
      <c r="B95" s="25" t="s">
        <v>371</v>
      </c>
      <c r="C95" s="11">
        <f>C96</f>
        <v>43</v>
      </c>
      <c r="D95" s="11">
        <f>D96</f>
        <v>41</v>
      </c>
      <c r="E95" s="2"/>
    </row>
    <row r="96" spans="1:5" ht="26.4" hidden="1" outlineLevel="6" x14ac:dyDescent="0.3">
      <c r="A96" s="23" t="s">
        <v>28</v>
      </c>
      <c r="B96" s="25" t="s">
        <v>335</v>
      </c>
      <c r="C96" s="11">
        <f>'№ 8 ведомственная'!F88</f>
        <v>43</v>
      </c>
      <c r="D96" s="11">
        <f>'№ 8 ведомственная'!G88</f>
        <v>41</v>
      </c>
      <c r="E96" s="2"/>
    </row>
    <row r="97" spans="1:5" ht="39.6" hidden="1" outlineLevel="2" x14ac:dyDescent="0.3">
      <c r="A97" s="48" t="s">
        <v>28</v>
      </c>
      <c r="B97" s="49" t="s">
        <v>579</v>
      </c>
      <c r="C97" s="50" t="e">
        <f>C98+C105+C112</f>
        <v>#REF!</v>
      </c>
      <c r="D97" s="50" t="e">
        <f>D98+D105+D112</f>
        <v>#REF!</v>
      </c>
      <c r="E97" s="2"/>
    </row>
    <row r="98" spans="1:5" ht="39.6" hidden="1" outlineLevel="3" x14ac:dyDescent="0.3">
      <c r="A98" s="48" t="s">
        <v>28</v>
      </c>
      <c r="B98" s="49" t="s">
        <v>580</v>
      </c>
      <c r="C98" s="50" t="e">
        <f>C99+C102</f>
        <v>#REF!</v>
      </c>
      <c r="D98" s="50" t="e">
        <f>D99+D102</f>
        <v>#REF!</v>
      </c>
      <c r="E98" s="2"/>
    </row>
    <row r="99" spans="1:5" ht="26.4" hidden="1" outlineLevel="4" x14ac:dyDescent="0.3">
      <c r="A99" s="48" t="s">
        <v>28</v>
      </c>
      <c r="B99" s="49" t="s">
        <v>372</v>
      </c>
      <c r="C99" s="50">
        <f>C100</f>
        <v>760</v>
      </c>
      <c r="D99" s="50">
        <f>D100</f>
        <v>0</v>
      </c>
      <c r="E99" s="2"/>
    </row>
    <row r="100" spans="1:5" ht="39.6" hidden="1" outlineLevel="5" x14ac:dyDescent="0.3">
      <c r="A100" s="48" t="s">
        <v>28</v>
      </c>
      <c r="B100" s="49" t="s">
        <v>373</v>
      </c>
      <c r="C100" s="50">
        <f>C101</f>
        <v>760</v>
      </c>
      <c r="D100" s="50">
        <f>D101</f>
        <v>0</v>
      </c>
      <c r="E100" s="2"/>
    </row>
    <row r="101" spans="1:5" ht="26.4" hidden="1" outlineLevel="6" x14ac:dyDescent="0.3">
      <c r="A101" s="48" t="s">
        <v>28</v>
      </c>
      <c r="B101" s="49" t="s">
        <v>335</v>
      </c>
      <c r="C101" s="50">
        <f>'№ 8 ведомственная'!F93</f>
        <v>760</v>
      </c>
      <c r="D101" s="50">
        <f>'№ 8 ведомственная'!G93</f>
        <v>0</v>
      </c>
      <c r="E101" s="2"/>
    </row>
    <row r="102" spans="1:5" ht="39.6" hidden="1" outlineLevel="4" x14ac:dyDescent="0.3">
      <c r="A102" s="48" t="s">
        <v>28</v>
      </c>
      <c r="B102" s="49" t="s">
        <v>374</v>
      </c>
      <c r="C102" s="50" t="e">
        <f>C103</f>
        <v>#REF!</v>
      </c>
      <c r="D102" s="50" t="e">
        <f>D103</f>
        <v>#REF!</v>
      </c>
      <c r="E102" s="2"/>
    </row>
    <row r="103" spans="1:5" ht="26.4" hidden="1" outlineLevel="5" x14ac:dyDescent="0.3">
      <c r="A103" s="48" t="s">
        <v>28</v>
      </c>
      <c r="B103" s="49" t="s">
        <v>375</v>
      </c>
      <c r="C103" s="50" t="e">
        <f>C104</f>
        <v>#REF!</v>
      </c>
      <c r="D103" s="50" t="e">
        <f>D104</f>
        <v>#REF!</v>
      </c>
      <c r="E103" s="2"/>
    </row>
    <row r="104" spans="1:5" ht="26.4" hidden="1" outlineLevel="6" x14ac:dyDescent="0.3">
      <c r="A104" s="48" t="s">
        <v>28</v>
      </c>
      <c r="B104" s="49" t="s">
        <v>335</v>
      </c>
      <c r="C104" s="50" t="e">
        <f>'№ 8 ведомственная'!#REF!</f>
        <v>#REF!</v>
      </c>
      <c r="D104" s="50" t="e">
        <f>'№ 8 ведомственная'!#REF!</f>
        <v>#REF!</v>
      </c>
      <c r="E104" s="2"/>
    </row>
    <row r="105" spans="1:5" ht="52.8" hidden="1" outlineLevel="3" x14ac:dyDescent="0.3">
      <c r="A105" s="48" t="s">
        <v>28</v>
      </c>
      <c r="B105" s="49" t="s">
        <v>581</v>
      </c>
      <c r="C105" s="50" t="e">
        <f>C106+C109</f>
        <v>#REF!</v>
      </c>
      <c r="D105" s="50" t="e">
        <f>D106+D109</f>
        <v>#REF!</v>
      </c>
      <c r="E105" s="2"/>
    </row>
    <row r="106" spans="1:5" ht="52.8" hidden="1" outlineLevel="4" x14ac:dyDescent="0.3">
      <c r="A106" s="48" t="s">
        <v>28</v>
      </c>
      <c r="B106" s="49" t="s">
        <v>570</v>
      </c>
      <c r="C106" s="50">
        <f>C107</f>
        <v>830.2</v>
      </c>
      <c r="D106" s="50">
        <f>D107</f>
        <v>0</v>
      </c>
      <c r="E106" s="2"/>
    </row>
    <row r="107" spans="1:5" ht="52.8" hidden="1" outlineLevel="5" x14ac:dyDescent="0.3">
      <c r="A107" s="48" t="s">
        <v>28</v>
      </c>
      <c r="B107" s="49" t="s">
        <v>582</v>
      </c>
      <c r="C107" s="50">
        <f>C108</f>
        <v>830.2</v>
      </c>
      <c r="D107" s="50">
        <f>D108</f>
        <v>0</v>
      </c>
      <c r="E107" s="2"/>
    </row>
    <row r="108" spans="1:5" ht="26.4" hidden="1" outlineLevel="6" x14ac:dyDescent="0.3">
      <c r="A108" s="48" t="s">
        <v>28</v>
      </c>
      <c r="B108" s="49" t="s">
        <v>335</v>
      </c>
      <c r="C108" s="50">
        <f>'№ 8 ведомственная'!F97</f>
        <v>830.2</v>
      </c>
      <c r="D108" s="50">
        <f>'№ 8 ведомственная'!G97</f>
        <v>0</v>
      </c>
      <c r="E108" s="2"/>
    </row>
    <row r="109" spans="1:5" ht="26.4" hidden="1" outlineLevel="4" x14ac:dyDescent="0.3">
      <c r="A109" s="48" t="s">
        <v>28</v>
      </c>
      <c r="B109" s="49" t="s">
        <v>376</v>
      </c>
      <c r="C109" s="50" t="e">
        <f>C110</f>
        <v>#REF!</v>
      </c>
      <c r="D109" s="50" t="e">
        <f>D110</f>
        <v>#REF!</v>
      </c>
      <c r="E109" s="2"/>
    </row>
    <row r="110" spans="1:5" hidden="1" outlineLevel="5" x14ac:dyDescent="0.3">
      <c r="A110" s="48" t="s">
        <v>28</v>
      </c>
      <c r="B110" s="49" t="s">
        <v>377</v>
      </c>
      <c r="C110" s="50" t="e">
        <f>C111</f>
        <v>#REF!</v>
      </c>
      <c r="D110" s="50" t="e">
        <f>D111</f>
        <v>#REF!</v>
      </c>
      <c r="E110" s="2"/>
    </row>
    <row r="111" spans="1:5" ht="26.4" hidden="1" outlineLevel="6" x14ac:dyDescent="0.3">
      <c r="A111" s="48" t="s">
        <v>28</v>
      </c>
      <c r="B111" s="49" t="s">
        <v>335</v>
      </c>
      <c r="C111" s="50" t="e">
        <f>'№ 8 ведомственная'!#REF!</f>
        <v>#REF!</v>
      </c>
      <c r="D111" s="50" t="e">
        <f>'№ 8 ведомственная'!#REF!</f>
        <v>#REF!</v>
      </c>
      <c r="E111" s="2"/>
    </row>
    <row r="112" spans="1:5" ht="39.6" hidden="1" outlineLevel="3" x14ac:dyDescent="0.3">
      <c r="A112" s="48" t="s">
        <v>28</v>
      </c>
      <c r="B112" s="49" t="s">
        <v>583</v>
      </c>
      <c r="C112" s="50" t="e">
        <f>C113+C116</f>
        <v>#REF!</v>
      </c>
      <c r="D112" s="50" t="e">
        <f>D113+D116</f>
        <v>#REF!</v>
      </c>
      <c r="E112" s="2"/>
    </row>
    <row r="113" spans="1:5" ht="26.4" hidden="1" outlineLevel="4" x14ac:dyDescent="0.3">
      <c r="A113" s="48" t="s">
        <v>28</v>
      </c>
      <c r="B113" s="49" t="s">
        <v>378</v>
      </c>
      <c r="C113" s="50" t="e">
        <f>C114</f>
        <v>#REF!</v>
      </c>
      <c r="D113" s="50" t="e">
        <f>D114</f>
        <v>#REF!</v>
      </c>
      <c r="E113" s="2"/>
    </row>
    <row r="114" spans="1:5" ht="39.6" hidden="1" outlineLevel="5" x14ac:dyDescent="0.3">
      <c r="A114" s="48" t="s">
        <v>28</v>
      </c>
      <c r="B114" s="49" t="s">
        <v>584</v>
      </c>
      <c r="C114" s="50" t="e">
        <f>C115</f>
        <v>#REF!</v>
      </c>
      <c r="D114" s="50" t="e">
        <f>D115</f>
        <v>#REF!</v>
      </c>
      <c r="E114" s="2"/>
    </row>
    <row r="115" spans="1:5" ht="26.4" hidden="1" outlineLevel="6" x14ac:dyDescent="0.3">
      <c r="A115" s="48" t="s">
        <v>28</v>
      </c>
      <c r="B115" s="49" t="s">
        <v>335</v>
      </c>
      <c r="C115" s="50" t="e">
        <f>'№ 8 ведомственная'!#REF!</f>
        <v>#REF!</v>
      </c>
      <c r="D115" s="50" t="e">
        <f>'№ 8 ведомственная'!#REF!</f>
        <v>#REF!</v>
      </c>
      <c r="E115" s="2"/>
    </row>
    <row r="116" spans="1:5" ht="26.4" hidden="1" outlineLevel="4" x14ac:dyDescent="0.3">
      <c r="A116" s="48" t="s">
        <v>28</v>
      </c>
      <c r="B116" s="49" t="s">
        <v>379</v>
      </c>
      <c r="C116" s="50" t="e">
        <f>C117</f>
        <v>#REF!</v>
      </c>
      <c r="D116" s="50" t="e">
        <f>D117</f>
        <v>#REF!</v>
      </c>
      <c r="E116" s="2"/>
    </row>
    <row r="117" spans="1:5" ht="26.4" hidden="1" outlineLevel="5" x14ac:dyDescent="0.3">
      <c r="A117" s="48" t="s">
        <v>28</v>
      </c>
      <c r="B117" s="49" t="s">
        <v>585</v>
      </c>
      <c r="C117" s="50" t="e">
        <f>C118</f>
        <v>#REF!</v>
      </c>
      <c r="D117" s="50" t="e">
        <f>D118</f>
        <v>#REF!</v>
      </c>
      <c r="E117" s="2"/>
    </row>
    <row r="118" spans="1:5" ht="26.4" hidden="1" outlineLevel="6" x14ac:dyDescent="0.3">
      <c r="A118" s="48" t="s">
        <v>28</v>
      </c>
      <c r="B118" s="49" t="s">
        <v>335</v>
      </c>
      <c r="C118" s="50" t="e">
        <f>'№ 8 ведомственная'!#REF!</f>
        <v>#REF!</v>
      </c>
      <c r="D118" s="50" t="e">
        <f>'№ 8 ведомственная'!#REF!</f>
        <v>#REF!</v>
      </c>
      <c r="E118" s="2"/>
    </row>
    <row r="119" spans="1:5" hidden="1" outlineLevel="2" x14ac:dyDescent="0.3">
      <c r="A119" s="23" t="s">
        <v>28</v>
      </c>
      <c r="B119" s="25" t="s">
        <v>287</v>
      </c>
      <c r="C119" s="11">
        <f>C120</f>
        <v>7310.4999999999991</v>
      </c>
      <c r="D119" s="11">
        <f>D120</f>
        <v>7185</v>
      </c>
      <c r="E119" s="2"/>
    </row>
    <row r="120" spans="1:5" ht="26.4" hidden="1" outlineLevel="3" x14ac:dyDescent="0.3">
      <c r="A120" s="23" t="s">
        <v>28</v>
      </c>
      <c r="B120" s="25" t="s">
        <v>337</v>
      </c>
      <c r="C120" s="11">
        <f>C121</f>
        <v>7310.4999999999991</v>
      </c>
      <c r="D120" s="11">
        <f>D121</f>
        <v>7185</v>
      </c>
      <c r="E120" s="2"/>
    </row>
    <row r="121" spans="1:5" ht="26.4" hidden="1" outlineLevel="5" x14ac:dyDescent="0.3">
      <c r="A121" s="23" t="s">
        <v>28</v>
      </c>
      <c r="B121" s="25" t="s">
        <v>380</v>
      </c>
      <c r="C121" s="11">
        <f>C122+C123+C124</f>
        <v>7310.4999999999991</v>
      </c>
      <c r="D121" s="11">
        <f>D122+D123+D124</f>
        <v>7185</v>
      </c>
      <c r="E121" s="2"/>
    </row>
    <row r="122" spans="1:5" ht="52.8" hidden="1" outlineLevel="6" x14ac:dyDescent="0.3">
      <c r="A122" s="23" t="s">
        <v>28</v>
      </c>
      <c r="B122" s="25" t="s">
        <v>334</v>
      </c>
      <c r="C122" s="11">
        <f>'№ 8 ведомственная'!F101</f>
        <v>4725.4999999999991</v>
      </c>
      <c r="D122" s="11">
        <f>'№ 8 ведомственная'!G101</f>
        <v>4713</v>
      </c>
      <c r="E122" s="2"/>
    </row>
    <row r="123" spans="1:5" ht="26.4" hidden="1" outlineLevel="6" x14ac:dyDescent="0.3">
      <c r="A123" s="23" t="s">
        <v>28</v>
      </c>
      <c r="B123" s="25" t="s">
        <v>335</v>
      </c>
      <c r="C123" s="11">
        <f>'№ 8 ведомственная'!F102</f>
        <v>2538.5</v>
      </c>
      <c r="D123" s="11">
        <f>'№ 8 ведомственная'!G102</f>
        <v>2425.5</v>
      </c>
      <c r="E123" s="2"/>
    </row>
    <row r="124" spans="1:5" hidden="1" outlineLevel="6" x14ac:dyDescent="0.3">
      <c r="A124" s="23" t="s">
        <v>28</v>
      </c>
      <c r="B124" s="25" t="s">
        <v>336</v>
      </c>
      <c r="C124" s="11">
        <f>'№ 8 ведомственная'!F104</f>
        <v>46.5</v>
      </c>
      <c r="D124" s="11">
        <f>'№ 8 ведомственная'!G104</f>
        <v>46.5</v>
      </c>
      <c r="E124" s="2"/>
    </row>
    <row r="125" spans="1:5" s="38" customFormat="1" ht="26.4" x14ac:dyDescent="0.3">
      <c r="A125" s="28" t="s">
        <v>57</v>
      </c>
      <c r="B125" s="29" t="s">
        <v>278</v>
      </c>
      <c r="C125" s="10">
        <f>C126+C133+C140+C161</f>
        <v>4075.8999999999996</v>
      </c>
      <c r="D125" s="10">
        <f>D126+D133+D140+D161</f>
        <v>4188.2000000000007</v>
      </c>
      <c r="E125" s="4"/>
    </row>
    <row r="126" spans="1:5" outlineLevel="1" x14ac:dyDescent="0.3">
      <c r="A126" s="23" t="s">
        <v>58</v>
      </c>
      <c r="B126" s="25" t="s">
        <v>296</v>
      </c>
      <c r="C126" s="11">
        <f>'№ 8 ведомственная'!F106</f>
        <v>1883.1</v>
      </c>
      <c r="D126" s="11">
        <f>'№ 8 ведомственная'!G106</f>
        <v>2187.7000000000003</v>
      </c>
      <c r="E126" s="2"/>
    </row>
    <row r="127" spans="1:5" ht="39.6" hidden="1" outlineLevel="2" x14ac:dyDescent="0.3">
      <c r="A127" s="23" t="s">
        <v>58</v>
      </c>
      <c r="B127" s="25" t="s">
        <v>289</v>
      </c>
      <c r="C127" s="11">
        <f t="shared" ref="C127:D129" si="4">C128</f>
        <v>1883.1</v>
      </c>
      <c r="D127" s="11">
        <f t="shared" si="4"/>
        <v>1883.1000000000001</v>
      </c>
      <c r="E127" s="2"/>
    </row>
    <row r="128" spans="1:5" ht="52.8" hidden="1" outlineLevel="3" x14ac:dyDescent="0.3">
      <c r="A128" s="23" t="s">
        <v>58</v>
      </c>
      <c r="B128" s="25" t="s">
        <v>343</v>
      </c>
      <c r="C128" s="11">
        <f t="shared" si="4"/>
        <v>1883.1</v>
      </c>
      <c r="D128" s="11">
        <f t="shared" si="4"/>
        <v>1883.1000000000001</v>
      </c>
      <c r="E128" s="2"/>
    </row>
    <row r="129" spans="1:5" ht="66" hidden="1" outlineLevel="4" x14ac:dyDescent="0.3">
      <c r="A129" s="23" t="s">
        <v>58</v>
      </c>
      <c r="B129" s="25" t="s">
        <v>344</v>
      </c>
      <c r="C129" s="11">
        <f t="shared" si="4"/>
        <v>1883.1</v>
      </c>
      <c r="D129" s="11">
        <f t="shared" si="4"/>
        <v>1883.1000000000001</v>
      </c>
      <c r="E129" s="2"/>
    </row>
    <row r="130" spans="1:5" ht="26.4" hidden="1" outlineLevel="5" x14ac:dyDescent="0.3">
      <c r="A130" s="23" t="s">
        <v>58</v>
      </c>
      <c r="B130" s="25" t="s">
        <v>381</v>
      </c>
      <c r="C130" s="11">
        <f>C131+C132</f>
        <v>1883.1</v>
      </c>
      <c r="D130" s="11">
        <f>D131+D132</f>
        <v>1883.1000000000001</v>
      </c>
      <c r="E130" s="2"/>
    </row>
    <row r="131" spans="1:5" ht="52.8" hidden="1" outlineLevel="6" x14ac:dyDescent="0.3">
      <c r="A131" s="23" t="s">
        <v>58</v>
      </c>
      <c r="B131" s="25" t="s">
        <v>334</v>
      </c>
      <c r="C131" s="11">
        <f>'№ 8 ведомственная'!F113</f>
        <v>1523.8999999999999</v>
      </c>
      <c r="D131" s="11">
        <f>'№ 8 ведомственная'!G113</f>
        <v>1523.9</v>
      </c>
      <c r="E131" s="2"/>
    </row>
    <row r="132" spans="1:5" ht="26.4" hidden="1" outlineLevel="6" x14ac:dyDescent="0.3">
      <c r="A132" s="23" t="s">
        <v>58</v>
      </c>
      <c r="B132" s="25" t="s">
        <v>335</v>
      </c>
      <c r="C132" s="11">
        <f>'№ 8 ведомственная'!F114</f>
        <v>359.2</v>
      </c>
      <c r="D132" s="11">
        <f>'№ 8 ведомственная'!G114</f>
        <v>359.2</v>
      </c>
      <c r="E132" s="2"/>
    </row>
    <row r="133" spans="1:5" ht="26.4" outlineLevel="1" collapsed="1" x14ac:dyDescent="0.3">
      <c r="A133" s="23" t="s">
        <v>59</v>
      </c>
      <c r="B133" s="25" t="s">
        <v>297</v>
      </c>
      <c r="C133" s="11">
        <f>'№ 8 ведомственная'!F117</f>
        <v>1992.8</v>
      </c>
      <c r="D133" s="11">
        <f>'№ 8 ведомственная'!G117</f>
        <v>1970.5</v>
      </c>
      <c r="E133" s="2"/>
    </row>
    <row r="134" spans="1:5" ht="66" hidden="1" outlineLevel="2" x14ac:dyDescent="0.3">
      <c r="A134" s="23" t="s">
        <v>59</v>
      </c>
      <c r="B134" s="25" t="s">
        <v>298</v>
      </c>
      <c r="C134" s="11">
        <f t="shared" ref="C134:D136" si="5">C135</f>
        <v>1992.8</v>
      </c>
      <c r="D134" s="11">
        <f t="shared" si="5"/>
        <v>1970.5</v>
      </c>
      <c r="E134" s="2"/>
    </row>
    <row r="135" spans="1:5" ht="52.8" hidden="1" outlineLevel="3" x14ac:dyDescent="0.3">
      <c r="A135" s="23" t="s">
        <v>59</v>
      </c>
      <c r="B135" s="25" t="s">
        <v>382</v>
      </c>
      <c r="C135" s="11">
        <f t="shared" si="5"/>
        <v>1992.8</v>
      </c>
      <c r="D135" s="11">
        <f t="shared" si="5"/>
        <v>1970.5</v>
      </c>
      <c r="E135" s="2"/>
    </row>
    <row r="136" spans="1:5" ht="26.4" hidden="1" outlineLevel="4" x14ac:dyDescent="0.3">
      <c r="A136" s="23" t="s">
        <v>59</v>
      </c>
      <c r="B136" s="25" t="s">
        <v>383</v>
      </c>
      <c r="C136" s="11">
        <f t="shared" si="5"/>
        <v>1992.8</v>
      </c>
      <c r="D136" s="11">
        <f t="shared" si="5"/>
        <v>1970.5</v>
      </c>
      <c r="E136" s="2"/>
    </row>
    <row r="137" spans="1:5" ht="26.4" hidden="1" outlineLevel="5" x14ac:dyDescent="0.3">
      <c r="A137" s="23" t="s">
        <v>59</v>
      </c>
      <c r="B137" s="25" t="s">
        <v>384</v>
      </c>
      <c r="C137" s="11">
        <f>C138+C139</f>
        <v>1992.8</v>
      </c>
      <c r="D137" s="11">
        <f>D138+D139</f>
        <v>1970.5</v>
      </c>
      <c r="E137" s="2"/>
    </row>
    <row r="138" spans="1:5" ht="52.8" hidden="1" outlineLevel="6" x14ac:dyDescent="0.3">
      <c r="A138" s="23" t="s">
        <v>59</v>
      </c>
      <c r="B138" s="25" t="s">
        <v>334</v>
      </c>
      <c r="C138" s="11">
        <f>'№ 8 ведомственная'!F122</f>
        <v>1817.8</v>
      </c>
      <c r="D138" s="11">
        <f>'№ 8 ведомственная'!G122</f>
        <v>1872.3</v>
      </c>
      <c r="E138" s="2"/>
    </row>
    <row r="139" spans="1:5" ht="26.4" hidden="1" outlineLevel="6" x14ac:dyDescent="0.3">
      <c r="A139" s="23" t="s">
        <v>59</v>
      </c>
      <c r="B139" s="25" t="s">
        <v>335</v>
      </c>
      <c r="C139" s="11">
        <f>'№ 8 ведомственная'!F123</f>
        <v>175</v>
      </c>
      <c r="D139" s="11">
        <f>'№ 8 ведомственная'!G123</f>
        <v>98.2</v>
      </c>
      <c r="E139" s="2"/>
    </row>
    <row r="140" spans="1:5" outlineLevel="1" collapsed="1" x14ac:dyDescent="0.3">
      <c r="A140" s="23" t="s">
        <v>64</v>
      </c>
      <c r="B140" s="25" t="s">
        <v>299</v>
      </c>
      <c r="C140" s="11">
        <f>'№ 8 ведомственная'!F124</f>
        <v>150</v>
      </c>
      <c r="D140" s="11">
        <f>'№ 8 ведомственная'!G124</f>
        <v>30</v>
      </c>
      <c r="E140" s="2"/>
    </row>
    <row r="141" spans="1:5" ht="66" hidden="1" outlineLevel="2" x14ac:dyDescent="0.3">
      <c r="A141" s="23" t="s">
        <v>64</v>
      </c>
      <c r="B141" s="25" t="s">
        <v>298</v>
      </c>
      <c r="C141" s="11">
        <f>C142+C146</f>
        <v>150</v>
      </c>
      <c r="D141" s="11">
        <f>D142+D146</f>
        <v>30</v>
      </c>
      <c r="E141" s="2"/>
    </row>
    <row r="142" spans="1:5" ht="39.6" hidden="1" outlineLevel="3" x14ac:dyDescent="0.3">
      <c r="A142" s="23" t="s">
        <v>64</v>
      </c>
      <c r="B142" s="25" t="s">
        <v>385</v>
      </c>
      <c r="C142" s="11">
        <f t="shared" ref="C142:D144" si="6">C143</f>
        <v>50</v>
      </c>
      <c r="D142" s="11">
        <f t="shared" si="6"/>
        <v>0</v>
      </c>
      <c r="E142" s="2"/>
    </row>
    <row r="143" spans="1:5" ht="52.8" hidden="1" outlineLevel="4" x14ac:dyDescent="0.3">
      <c r="A143" s="23" t="s">
        <v>64</v>
      </c>
      <c r="B143" s="25" t="s">
        <v>386</v>
      </c>
      <c r="C143" s="11">
        <f t="shared" si="6"/>
        <v>50</v>
      </c>
      <c r="D143" s="11">
        <f t="shared" si="6"/>
        <v>0</v>
      </c>
      <c r="E143" s="2"/>
    </row>
    <row r="144" spans="1:5" hidden="1" outlineLevel="5" x14ac:dyDescent="0.3">
      <c r="A144" s="23" t="s">
        <v>64</v>
      </c>
      <c r="B144" s="25" t="s">
        <v>387</v>
      </c>
      <c r="C144" s="11">
        <f t="shared" si="6"/>
        <v>50</v>
      </c>
      <c r="D144" s="11">
        <f t="shared" si="6"/>
        <v>0</v>
      </c>
      <c r="E144" s="2"/>
    </row>
    <row r="145" spans="1:5" ht="26.4" hidden="1" outlineLevel="6" x14ac:dyDescent="0.3">
      <c r="A145" s="23" t="s">
        <v>64</v>
      </c>
      <c r="B145" s="25" t="s">
        <v>335</v>
      </c>
      <c r="C145" s="11">
        <f>'№ 8 ведомственная'!F129</f>
        <v>50</v>
      </c>
      <c r="D145" s="11">
        <f>'№ 8 ведомственная'!G129</f>
        <v>0</v>
      </c>
      <c r="E145" s="2"/>
    </row>
    <row r="146" spans="1:5" ht="26.4" hidden="1" outlineLevel="3" x14ac:dyDescent="0.3">
      <c r="A146" s="23" t="s">
        <v>64</v>
      </c>
      <c r="B146" s="25" t="s">
        <v>388</v>
      </c>
      <c r="C146" s="11">
        <f>C147+C158</f>
        <v>100</v>
      </c>
      <c r="D146" s="11">
        <f>D147+D158</f>
        <v>30</v>
      </c>
      <c r="E146" s="2"/>
    </row>
    <row r="147" spans="1:5" ht="39.6" hidden="1" outlineLevel="4" x14ac:dyDescent="0.3">
      <c r="A147" s="23" t="s">
        <v>64</v>
      </c>
      <c r="B147" s="25" t="s">
        <v>389</v>
      </c>
      <c r="C147" s="11">
        <f>C148+C150+C152+C154+C156</f>
        <v>80</v>
      </c>
      <c r="D147" s="11">
        <f>D148+D150+D152+D154+D156</f>
        <v>30</v>
      </c>
      <c r="E147" s="2"/>
    </row>
    <row r="148" spans="1:5" hidden="1" outlineLevel="5" x14ac:dyDescent="0.3">
      <c r="A148" s="23" t="s">
        <v>64</v>
      </c>
      <c r="B148" s="25" t="s">
        <v>390</v>
      </c>
      <c r="C148" s="11">
        <f>C149</f>
        <v>10</v>
      </c>
      <c r="D148" s="11">
        <f>D149</f>
        <v>0</v>
      </c>
      <c r="E148" s="2"/>
    </row>
    <row r="149" spans="1:5" ht="26.4" hidden="1" outlineLevel="6" x14ac:dyDescent="0.3">
      <c r="A149" s="23" t="s">
        <v>64</v>
      </c>
      <c r="B149" s="25" t="s">
        <v>335</v>
      </c>
      <c r="C149" s="11">
        <f>'№ 8 ведомственная'!F133</f>
        <v>10</v>
      </c>
      <c r="D149" s="11">
        <f>'№ 8 ведомственная'!G133</f>
        <v>0</v>
      </c>
      <c r="E149" s="2"/>
    </row>
    <row r="150" spans="1:5" hidden="1" outlineLevel="5" x14ac:dyDescent="0.3">
      <c r="A150" s="23" t="s">
        <v>64</v>
      </c>
      <c r="B150" s="25" t="s">
        <v>391</v>
      </c>
      <c r="C150" s="11">
        <f>C151</f>
        <v>24</v>
      </c>
      <c r="D150" s="11">
        <f>D151</f>
        <v>0</v>
      </c>
      <c r="E150" s="2"/>
    </row>
    <row r="151" spans="1:5" ht="26.4" hidden="1" outlineLevel="6" x14ac:dyDescent="0.3">
      <c r="A151" s="23" t="s">
        <v>64</v>
      </c>
      <c r="B151" s="25" t="s">
        <v>335</v>
      </c>
      <c r="C151" s="11">
        <f>'№ 8 ведомственная'!F135</f>
        <v>24</v>
      </c>
      <c r="D151" s="11">
        <f>'№ 8 ведомственная'!G135</f>
        <v>0</v>
      </c>
      <c r="E151" s="2"/>
    </row>
    <row r="152" spans="1:5" hidden="1" outlineLevel="5" x14ac:dyDescent="0.3">
      <c r="A152" s="23" t="s">
        <v>64</v>
      </c>
      <c r="B152" s="25" t="s">
        <v>392</v>
      </c>
      <c r="C152" s="11">
        <f>C153</f>
        <v>40</v>
      </c>
      <c r="D152" s="11">
        <f>D153</f>
        <v>30</v>
      </c>
      <c r="E152" s="2"/>
    </row>
    <row r="153" spans="1:5" ht="26.4" hidden="1" outlineLevel="6" x14ac:dyDescent="0.3">
      <c r="A153" s="23" t="s">
        <v>64</v>
      </c>
      <c r="B153" s="25" t="s">
        <v>335</v>
      </c>
      <c r="C153" s="11">
        <f>'№ 8 ведомственная'!F137</f>
        <v>40</v>
      </c>
      <c r="D153" s="11">
        <f>'№ 8 ведомственная'!G137</f>
        <v>30</v>
      </c>
      <c r="E153" s="2"/>
    </row>
    <row r="154" spans="1:5" hidden="1" outlineLevel="5" x14ac:dyDescent="0.3">
      <c r="A154" s="23" t="s">
        <v>64</v>
      </c>
      <c r="B154" s="25" t="s">
        <v>393</v>
      </c>
      <c r="C154" s="11">
        <f>C155</f>
        <v>3</v>
      </c>
      <c r="D154" s="11">
        <f>D155</f>
        <v>0</v>
      </c>
      <c r="E154" s="2"/>
    </row>
    <row r="155" spans="1:5" ht="26.4" hidden="1" outlineLevel="6" x14ac:dyDescent="0.3">
      <c r="A155" s="23" t="s">
        <v>64</v>
      </c>
      <c r="B155" s="25" t="s">
        <v>335</v>
      </c>
      <c r="C155" s="11">
        <f>'№ 8 ведомственная'!F139</f>
        <v>3</v>
      </c>
      <c r="D155" s="11">
        <f>'№ 8 ведомственная'!G139</f>
        <v>0</v>
      </c>
      <c r="E155" s="2"/>
    </row>
    <row r="156" spans="1:5" hidden="1" outlineLevel="5" x14ac:dyDescent="0.3">
      <c r="A156" s="23" t="s">
        <v>64</v>
      </c>
      <c r="B156" s="25" t="s">
        <v>394</v>
      </c>
      <c r="C156" s="11">
        <f>C157</f>
        <v>3</v>
      </c>
      <c r="D156" s="11">
        <f>D157</f>
        <v>0</v>
      </c>
      <c r="E156" s="2"/>
    </row>
    <row r="157" spans="1:5" ht="26.4" hidden="1" outlineLevel="6" x14ac:dyDescent="0.3">
      <c r="A157" s="23" t="s">
        <v>64</v>
      </c>
      <c r="B157" s="25" t="s">
        <v>335</v>
      </c>
      <c r="C157" s="11">
        <f>'№ 8 ведомственная'!F141</f>
        <v>3</v>
      </c>
      <c r="D157" s="11">
        <f>'№ 8 ведомственная'!G141</f>
        <v>0</v>
      </c>
      <c r="E157" s="2"/>
    </row>
    <row r="158" spans="1:5" ht="39.6" hidden="1" outlineLevel="4" x14ac:dyDescent="0.3">
      <c r="A158" s="23" t="s">
        <v>64</v>
      </c>
      <c r="B158" s="25" t="s">
        <v>395</v>
      </c>
      <c r="C158" s="11">
        <f>C159</f>
        <v>20</v>
      </c>
      <c r="D158" s="11">
        <f>D159</f>
        <v>0</v>
      </c>
      <c r="E158" s="2"/>
    </row>
    <row r="159" spans="1:5" ht="26.4" hidden="1" outlineLevel="5" x14ac:dyDescent="0.3">
      <c r="A159" s="23" t="s">
        <v>64</v>
      </c>
      <c r="B159" s="25" t="s">
        <v>396</v>
      </c>
      <c r="C159" s="11">
        <f>C160</f>
        <v>20</v>
      </c>
      <c r="D159" s="11">
        <f>D160</f>
        <v>0</v>
      </c>
      <c r="E159" s="2"/>
    </row>
    <row r="160" spans="1:5" ht="26.4" hidden="1" outlineLevel="6" x14ac:dyDescent="0.3">
      <c r="A160" s="23" t="s">
        <v>64</v>
      </c>
      <c r="B160" s="25" t="s">
        <v>335</v>
      </c>
      <c r="C160" s="11">
        <f>'№ 8 ведомственная'!F144</f>
        <v>20</v>
      </c>
      <c r="D160" s="11">
        <f>'№ 8 ведомственная'!G144</f>
        <v>0</v>
      </c>
      <c r="E160" s="2"/>
    </row>
    <row r="161" spans="1:5" ht="26.4" outlineLevel="6" x14ac:dyDescent="0.3">
      <c r="A161" s="24" t="s">
        <v>667</v>
      </c>
      <c r="B161" s="25" t="s">
        <v>672</v>
      </c>
      <c r="C161" s="11">
        <f>'№ 8 ведомственная'!F145</f>
        <v>50</v>
      </c>
      <c r="D161" s="11">
        <f>'№ 8 ведомственная'!G145</f>
        <v>0</v>
      </c>
      <c r="E161" s="2"/>
    </row>
    <row r="162" spans="1:5" s="38" customFormat="1" x14ac:dyDescent="0.3">
      <c r="A162" s="28" t="s">
        <v>77</v>
      </c>
      <c r="B162" s="29" t="s">
        <v>279</v>
      </c>
      <c r="C162" s="10">
        <f>C163+C177+C183+C214</f>
        <v>79462.5</v>
      </c>
      <c r="D162" s="10">
        <f>D163+D177+D183+D214</f>
        <v>60002.200000000004</v>
      </c>
      <c r="E162" s="4"/>
    </row>
    <row r="163" spans="1:5" outlineLevel="1" x14ac:dyDescent="0.3">
      <c r="A163" s="23" t="s">
        <v>172</v>
      </c>
      <c r="B163" s="25" t="s">
        <v>318</v>
      </c>
      <c r="C163" s="11">
        <f>'№ 8 ведомственная'!F345+'№ 8 ведомственная'!F497</f>
        <v>90</v>
      </c>
      <c r="D163" s="11">
        <f>'№ 8 ведомственная'!G345+'№ 8 ведомственная'!G497</f>
        <v>18.5</v>
      </c>
      <c r="E163" s="2"/>
    </row>
    <row r="164" spans="1:5" ht="39.6" hidden="1" outlineLevel="2" x14ac:dyDescent="0.3">
      <c r="A164" s="23" t="s">
        <v>172</v>
      </c>
      <c r="B164" s="25" t="s">
        <v>316</v>
      </c>
      <c r="C164" s="11">
        <f>C165</f>
        <v>90</v>
      </c>
      <c r="D164" s="11">
        <f>D165</f>
        <v>18.5</v>
      </c>
      <c r="E164" s="2"/>
    </row>
    <row r="165" spans="1:5" ht="26.4" hidden="1" outlineLevel="3" x14ac:dyDescent="0.3">
      <c r="A165" s="23" t="s">
        <v>172</v>
      </c>
      <c r="B165" s="25" t="s">
        <v>472</v>
      </c>
      <c r="C165" s="11">
        <f>C166+C169</f>
        <v>90</v>
      </c>
      <c r="D165" s="11">
        <f>D166+D169</f>
        <v>18.5</v>
      </c>
      <c r="E165" s="2"/>
    </row>
    <row r="166" spans="1:5" ht="39.6" hidden="1" outlineLevel="4" x14ac:dyDescent="0.3">
      <c r="A166" s="23" t="s">
        <v>172</v>
      </c>
      <c r="B166" s="25" t="s">
        <v>512</v>
      </c>
      <c r="C166" s="11">
        <f>C167</f>
        <v>50</v>
      </c>
      <c r="D166" s="11">
        <f>D167</f>
        <v>0</v>
      </c>
      <c r="E166" s="2"/>
    </row>
    <row r="167" spans="1:5" ht="26.4" hidden="1" outlineLevel="5" x14ac:dyDescent="0.3">
      <c r="A167" s="23" t="s">
        <v>172</v>
      </c>
      <c r="B167" s="25" t="s">
        <v>513</v>
      </c>
      <c r="C167" s="11">
        <f>C168</f>
        <v>50</v>
      </c>
      <c r="D167" s="11">
        <f>D168</f>
        <v>0</v>
      </c>
      <c r="E167" s="2"/>
    </row>
    <row r="168" spans="1:5" ht="52.8" hidden="1" outlineLevel="6" x14ac:dyDescent="0.3">
      <c r="A168" s="23" t="s">
        <v>172</v>
      </c>
      <c r="B168" s="25" t="s">
        <v>334</v>
      </c>
      <c r="C168" s="11">
        <f>'№ 8 ведомственная'!F502</f>
        <v>50</v>
      </c>
      <c r="D168" s="11">
        <f>'№ 8 ведомственная'!G502</f>
        <v>0</v>
      </c>
      <c r="E168" s="2"/>
    </row>
    <row r="169" spans="1:5" ht="26.4" hidden="1" outlineLevel="4" x14ac:dyDescent="0.3">
      <c r="A169" s="23" t="s">
        <v>172</v>
      </c>
      <c r="B169" s="25" t="s">
        <v>473</v>
      </c>
      <c r="C169" s="11">
        <f>C170</f>
        <v>40</v>
      </c>
      <c r="D169" s="11">
        <f>D170</f>
        <v>18.5</v>
      </c>
      <c r="E169" s="2"/>
    </row>
    <row r="170" spans="1:5" ht="26.4" hidden="1" outlineLevel="5" x14ac:dyDescent="0.3">
      <c r="A170" s="23" t="s">
        <v>172</v>
      </c>
      <c r="B170" s="25" t="s">
        <v>474</v>
      </c>
      <c r="C170" s="11">
        <f>C171</f>
        <v>40</v>
      </c>
      <c r="D170" s="11">
        <f>D171</f>
        <v>18.5</v>
      </c>
      <c r="E170" s="2"/>
    </row>
    <row r="171" spans="1:5" ht="26.4" hidden="1" outlineLevel="6" x14ac:dyDescent="0.3">
      <c r="A171" s="23" t="s">
        <v>172</v>
      </c>
      <c r="B171" s="25" t="s">
        <v>361</v>
      </c>
      <c r="C171" s="11">
        <f>'№ 8 ведомственная'!F350</f>
        <v>40</v>
      </c>
      <c r="D171" s="11">
        <f>'№ 8 ведомственная'!G350</f>
        <v>18.5</v>
      </c>
      <c r="E171" s="2"/>
    </row>
    <row r="172" spans="1:5" ht="52.8" hidden="1" outlineLevel="2" x14ac:dyDescent="0.3">
      <c r="A172" s="23" t="s">
        <v>78</v>
      </c>
      <c r="B172" s="25" t="s">
        <v>300</v>
      </c>
      <c r="C172" s="11" t="e">
        <f t="shared" ref="C172:D175" si="7">C173</f>
        <v>#REF!</v>
      </c>
      <c r="D172" s="11" t="e">
        <f t="shared" si="7"/>
        <v>#REF!</v>
      </c>
      <c r="E172" s="2"/>
    </row>
    <row r="173" spans="1:5" ht="26.4" hidden="1" outlineLevel="3" x14ac:dyDescent="0.3">
      <c r="A173" s="23" t="s">
        <v>78</v>
      </c>
      <c r="B173" s="25" t="s">
        <v>397</v>
      </c>
      <c r="C173" s="11" t="e">
        <f t="shared" si="7"/>
        <v>#REF!</v>
      </c>
      <c r="D173" s="11" t="e">
        <f t="shared" si="7"/>
        <v>#REF!</v>
      </c>
      <c r="E173" s="2"/>
    </row>
    <row r="174" spans="1:5" hidden="1" outlineLevel="4" x14ac:dyDescent="0.3">
      <c r="A174" s="23" t="s">
        <v>78</v>
      </c>
      <c r="B174" s="25" t="s">
        <v>398</v>
      </c>
      <c r="C174" s="11" t="e">
        <f t="shared" si="7"/>
        <v>#REF!</v>
      </c>
      <c r="D174" s="11" t="e">
        <f t="shared" si="7"/>
        <v>#REF!</v>
      </c>
      <c r="E174" s="2"/>
    </row>
    <row r="175" spans="1:5" ht="66" hidden="1" outlineLevel="5" x14ac:dyDescent="0.3">
      <c r="A175" s="23" t="s">
        <v>78</v>
      </c>
      <c r="B175" s="25" t="s">
        <v>399</v>
      </c>
      <c r="C175" s="11" t="e">
        <f t="shared" si="7"/>
        <v>#REF!</v>
      </c>
      <c r="D175" s="11" t="e">
        <f t="shared" si="7"/>
        <v>#REF!</v>
      </c>
      <c r="E175" s="2"/>
    </row>
    <row r="176" spans="1:5" ht="26.4" hidden="1" outlineLevel="6" x14ac:dyDescent="0.3">
      <c r="A176" s="23" t="s">
        <v>78</v>
      </c>
      <c r="B176" s="25" t="s">
        <v>335</v>
      </c>
      <c r="C176" s="11" t="e">
        <f>'№ 8 ведомственная'!#REF!</f>
        <v>#REF!</v>
      </c>
      <c r="D176" s="11" t="e">
        <f>'№ 8 ведомственная'!#REF!</f>
        <v>#REF!</v>
      </c>
      <c r="E176" s="2"/>
    </row>
    <row r="177" spans="1:5" outlineLevel="1" collapsed="1" x14ac:dyDescent="0.3">
      <c r="A177" s="23" t="s">
        <v>82</v>
      </c>
      <c r="B177" s="25" t="s">
        <v>301</v>
      </c>
      <c r="C177" s="11">
        <f>'№ 8 ведомственная'!F152</f>
        <v>14087.3</v>
      </c>
      <c r="D177" s="11">
        <f>'№ 8 ведомственная'!G152</f>
        <v>11223.4</v>
      </c>
      <c r="E177" s="2"/>
    </row>
    <row r="178" spans="1:5" ht="52.8" hidden="1" outlineLevel="2" x14ac:dyDescent="0.3">
      <c r="A178" s="23" t="s">
        <v>82</v>
      </c>
      <c r="B178" s="25" t="s">
        <v>300</v>
      </c>
      <c r="C178" s="11">
        <f t="shared" ref="C178:D181" si="8">C179</f>
        <v>2817.5</v>
      </c>
      <c r="D178" s="11">
        <f t="shared" si="8"/>
        <v>2582.1</v>
      </c>
      <c r="E178" s="2"/>
    </row>
    <row r="179" spans="1:5" ht="26.4" hidden="1" outlineLevel="3" x14ac:dyDescent="0.3">
      <c r="A179" s="23" t="s">
        <v>82</v>
      </c>
      <c r="B179" s="25" t="s">
        <v>400</v>
      </c>
      <c r="C179" s="11">
        <f t="shared" si="8"/>
        <v>2817.5</v>
      </c>
      <c r="D179" s="11">
        <f t="shared" si="8"/>
        <v>2582.1</v>
      </c>
      <c r="E179" s="2"/>
    </row>
    <row r="180" spans="1:5" hidden="1" outlineLevel="4" x14ac:dyDescent="0.3">
      <c r="A180" s="23" t="s">
        <v>82</v>
      </c>
      <c r="B180" s="25" t="s">
        <v>401</v>
      </c>
      <c r="C180" s="11">
        <f t="shared" si="8"/>
        <v>2817.5</v>
      </c>
      <c r="D180" s="11">
        <f t="shared" si="8"/>
        <v>2582.1</v>
      </c>
      <c r="E180" s="2"/>
    </row>
    <row r="181" spans="1:5" ht="39.6" hidden="1" outlineLevel="5" x14ac:dyDescent="0.3">
      <c r="A181" s="23" t="s">
        <v>82</v>
      </c>
      <c r="B181" s="25" t="s">
        <v>402</v>
      </c>
      <c r="C181" s="11">
        <f t="shared" si="8"/>
        <v>2817.5</v>
      </c>
      <c r="D181" s="11">
        <f t="shared" si="8"/>
        <v>2582.1</v>
      </c>
      <c r="E181" s="2"/>
    </row>
    <row r="182" spans="1:5" ht="26.4" hidden="1" outlineLevel="6" x14ac:dyDescent="0.3">
      <c r="A182" s="23" t="s">
        <v>82</v>
      </c>
      <c r="B182" s="25" t="s">
        <v>335</v>
      </c>
      <c r="C182" s="11">
        <f>'№ 8 ведомственная'!F157</f>
        <v>2817.5</v>
      </c>
      <c r="D182" s="11">
        <f>'№ 8 ведомственная'!G157</f>
        <v>2582.1</v>
      </c>
      <c r="E182" s="2"/>
    </row>
    <row r="183" spans="1:5" outlineLevel="1" collapsed="1" x14ac:dyDescent="0.3">
      <c r="A183" s="23" t="s">
        <v>86</v>
      </c>
      <c r="B183" s="25" t="s">
        <v>302</v>
      </c>
      <c r="C183" s="11">
        <f>'№ 8 ведомственная'!F160</f>
        <v>64130.1</v>
      </c>
      <c r="D183" s="11">
        <f>'№ 8 ведомственная'!G160</f>
        <v>48164</v>
      </c>
      <c r="E183" s="2"/>
    </row>
    <row r="184" spans="1:5" ht="52.8" hidden="1" outlineLevel="2" x14ac:dyDescent="0.3">
      <c r="A184" s="23" t="s">
        <v>86</v>
      </c>
      <c r="B184" s="25" t="s">
        <v>300</v>
      </c>
      <c r="C184" s="11" t="e">
        <f>C185+C201+C210</f>
        <v>#REF!</v>
      </c>
      <c r="D184" s="11" t="e">
        <f>D185+D201+D210</f>
        <v>#REF!</v>
      </c>
      <c r="E184" s="2"/>
    </row>
    <row r="185" spans="1:5" ht="26.4" hidden="1" outlineLevel="3" x14ac:dyDescent="0.3">
      <c r="A185" s="23" t="s">
        <v>86</v>
      </c>
      <c r="B185" s="25" t="s">
        <v>400</v>
      </c>
      <c r="C185" s="11">
        <f>C186+C195+C198</f>
        <v>30199.500000000004</v>
      </c>
      <c r="D185" s="11">
        <f>D186+D195+D198</f>
        <v>26949.000000000004</v>
      </c>
      <c r="E185" s="2"/>
    </row>
    <row r="186" spans="1:5" ht="39.6" hidden="1" outlineLevel="4" x14ac:dyDescent="0.3">
      <c r="A186" s="23" t="s">
        <v>86</v>
      </c>
      <c r="B186" s="25" t="s">
        <v>403</v>
      </c>
      <c r="C186" s="11">
        <f>C187+C189+C191+C193</f>
        <v>23318.600000000002</v>
      </c>
      <c r="D186" s="11">
        <f>D187+D189+D191+D193</f>
        <v>22350.9</v>
      </c>
      <c r="E186" s="2"/>
    </row>
    <row r="187" spans="1:5" ht="66" hidden="1" outlineLevel="5" x14ac:dyDescent="0.3">
      <c r="A187" s="23" t="s">
        <v>86</v>
      </c>
      <c r="B187" s="25" t="s">
        <v>404</v>
      </c>
      <c r="C187" s="11">
        <f>C188</f>
        <v>10094.700000000001</v>
      </c>
      <c r="D187" s="11">
        <f>D188</f>
        <v>9707.6</v>
      </c>
      <c r="E187" s="2"/>
    </row>
    <row r="188" spans="1:5" ht="26.4" hidden="1" outlineLevel="6" x14ac:dyDescent="0.3">
      <c r="A188" s="23" t="s">
        <v>86</v>
      </c>
      <c r="B188" s="25" t="s">
        <v>335</v>
      </c>
      <c r="C188" s="11">
        <f>'№ 8 ведомственная'!F165</f>
        <v>10094.700000000001</v>
      </c>
      <c r="D188" s="11">
        <f>'№ 8 ведомственная'!G165</f>
        <v>9707.6</v>
      </c>
      <c r="E188" s="2"/>
    </row>
    <row r="189" spans="1:5" ht="26.4" hidden="1" outlineLevel="5" x14ac:dyDescent="0.3">
      <c r="A189" s="23" t="s">
        <v>86</v>
      </c>
      <c r="B189" s="25" t="s">
        <v>405</v>
      </c>
      <c r="C189" s="11">
        <f>C190</f>
        <v>7197.7</v>
      </c>
      <c r="D189" s="11">
        <f>D190</f>
        <v>6985</v>
      </c>
      <c r="E189" s="2"/>
    </row>
    <row r="190" spans="1:5" ht="26.4" hidden="1" outlineLevel="6" x14ac:dyDescent="0.3">
      <c r="A190" s="23" t="s">
        <v>86</v>
      </c>
      <c r="B190" s="25" t="s">
        <v>361</v>
      </c>
      <c r="C190" s="11">
        <f>'№ 8 ведомственная'!F167</f>
        <v>7197.7</v>
      </c>
      <c r="D190" s="11">
        <f>'№ 8 ведомственная'!G167</f>
        <v>6985</v>
      </c>
      <c r="E190" s="2"/>
    </row>
    <row r="191" spans="1:5" ht="26.4" hidden="1" outlineLevel="5" x14ac:dyDescent="0.3">
      <c r="A191" s="23" t="s">
        <v>86</v>
      </c>
      <c r="B191" s="25" t="s">
        <v>406</v>
      </c>
      <c r="C191" s="11">
        <f>C192</f>
        <v>1991.2</v>
      </c>
      <c r="D191" s="11">
        <f>D192</f>
        <v>1734.4</v>
      </c>
      <c r="E191" s="2"/>
    </row>
    <row r="192" spans="1:5" ht="26.4" hidden="1" outlineLevel="6" x14ac:dyDescent="0.3">
      <c r="A192" s="23" t="s">
        <v>86</v>
      </c>
      <c r="B192" s="25" t="s">
        <v>335</v>
      </c>
      <c r="C192" s="11">
        <f>'№ 8 ведомственная'!F169</f>
        <v>1991.2</v>
      </c>
      <c r="D192" s="11">
        <f>'№ 8 ведомственная'!G169</f>
        <v>1734.4</v>
      </c>
      <c r="E192" s="2"/>
    </row>
    <row r="193" spans="1:5" ht="52.8" hidden="1" outlineLevel="5" x14ac:dyDescent="0.3">
      <c r="A193" s="23" t="s">
        <v>86</v>
      </c>
      <c r="B193" s="25" t="s">
        <v>407</v>
      </c>
      <c r="C193" s="11">
        <f>C194</f>
        <v>4035</v>
      </c>
      <c r="D193" s="11">
        <f>D194</f>
        <v>3923.9</v>
      </c>
      <c r="E193" s="2"/>
    </row>
    <row r="194" spans="1:5" ht="26.4" hidden="1" outlineLevel="6" x14ac:dyDescent="0.3">
      <c r="A194" s="23" t="s">
        <v>86</v>
      </c>
      <c r="B194" s="25" t="s">
        <v>335</v>
      </c>
      <c r="C194" s="11">
        <f>'№ 8 ведомственная'!F171</f>
        <v>4035</v>
      </c>
      <c r="D194" s="11">
        <f>'№ 8 ведомственная'!G171</f>
        <v>3923.9</v>
      </c>
      <c r="E194" s="2"/>
    </row>
    <row r="195" spans="1:5" ht="39.6" hidden="1" outlineLevel="4" x14ac:dyDescent="0.3">
      <c r="A195" s="23" t="s">
        <v>86</v>
      </c>
      <c r="B195" s="25" t="s">
        <v>408</v>
      </c>
      <c r="C195" s="11">
        <f>C197</f>
        <v>6108.5</v>
      </c>
      <c r="D195" s="11">
        <f>D197</f>
        <v>3825.7</v>
      </c>
      <c r="E195" s="2"/>
    </row>
    <row r="196" spans="1:5" ht="26.4" hidden="1" outlineLevel="5" x14ac:dyDescent="0.3">
      <c r="A196" s="23" t="s">
        <v>86</v>
      </c>
      <c r="B196" s="25" t="s">
        <v>563</v>
      </c>
      <c r="C196" s="11">
        <f>C197</f>
        <v>6108.5</v>
      </c>
      <c r="D196" s="11">
        <f>D197</f>
        <v>3825.7</v>
      </c>
      <c r="E196" s="2"/>
    </row>
    <row r="197" spans="1:5" ht="26.4" hidden="1" outlineLevel="6" x14ac:dyDescent="0.3">
      <c r="A197" s="23" t="s">
        <v>86</v>
      </c>
      <c r="B197" s="25" t="s">
        <v>335</v>
      </c>
      <c r="C197" s="11">
        <f>'№ 8 ведомственная'!F176</f>
        <v>6108.5</v>
      </c>
      <c r="D197" s="11">
        <f>'№ 8 ведомственная'!G176</f>
        <v>3825.7</v>
      </c>
      <c r="E197" s="2"/>
    </row>
    <row r="198" spans="1:5" ht="26.4" hidden="1" outlineLevel="4" x14ac:dyDescent="0.3">
      <c r="A198" s="23" t="s">
        <v>86</v>
      </c>
      <c r="B198" s="25" t="s">
        <v>409</v>
      </c>
      <c r="C198" s="11">
        <f>C199</f>
        <v>772.4</v>
      </c>
      <c r="D198" s="11">
        <f>D199</f>
        <v>772.4</v>
      </c>
      <c r="E198" s="2"/>
    </row>
    <row r="199" spans="1:5" ht="26.4" hidden="1" outlineLevel="5" x14ac:dyDescent="0.3">
      <c r="A199" s="23" t="s">
        <v>86</v>
      </c>
      <c r="B199" s="25" t="s">
        <v>410</v>
      </c>
      <c r="C199" s="11">
        <f>C200</f>
        <v>772.4</v>
      </c>
      <c r="D199" s="11">
        <f>D200</f>
        <v>772.4</v>
      </c>
      <c r="E199" s="2"/>
    </row>
    <row r="200" spans="1:5" ht="26.4" hidden="1" outlineLevel="6" x14ac:dyDescent="0.3">
      <c r="A200" s="23" t="s">
        <v>86</v>
      </c>
      <c r="B200" s="25" t="s">
        <v>335</v>
      </c>
      <c r="C200" s="11">
        <f>'№ 8 ведомственная'!F181</f>
        <v>772.4</v>
      </c>
      <c r="D200" s="11">
        <f>'№ 8 ведомственная'!G181</f>
        <v>772.4</v>
      </c>
      <c r="E200" s="2"/>
    </row>
    <row r="201" spans="1:5" hidden="1" outlineLevel="3" x14ac:dyDescent="0.3">
      <c r="A201" s="23" t="s">
        <v>86</v>
      </c>
      <c r="B201" s="25" t="s">
        <v>411</v>
      </c>
      <c r="C201" s="11" t="e">
        <f>C202+C207</f>
        <v>#REF!</v>
      </c>
      <c r="D201" s="11" t="e">
        <f>D202+D207</f>
        <v>#REF!</v>
      </c>
      <c r="E201" s="2"/>
    </row>
    <row r="202" spans="1:5" ht="39.6" hidden="1" outlineLevel="4" x14ac:dyDescent="0.3">
      <c r="A202" s="23" t="s">
        <v>86</v>
      </c>
      <c r="B202" s="25" t="s">
        <v>412</v>
      </c>
      <c r="C202" s="11" t="e">
        <f>C203+C205</f>
        <v>#REF!</v>
      </c>
      <c r="D202" s="11" t="e">
        <f>D203+D205</f>
        <v>#REF!</v>
      </c>
      <c r="E202" s="2"/>
    </row>
    <row r="203" spans="1:5" ht="26.4" hidden="1" outlineLevel="5" x14ac:dyDescent="0.3">
      <c r="A203" s="23" t="s">
        <v>86</v>
      </c>
      <c r="B203" s="25" t="s">
        <v>413</v>
      </c>
      <c r="C203" s="11" t="e">
        <f>C204</f>
        <v>#REF!</v>
      </c>
      <c r="D203" s="11" t="e">
        <f>D204</f>
        <v>#REF!</v>
      </c>
      <c r="E203" s="2"/>
    </row>
    <row r="204" spans="1:5" ht="26.4" hidden="1" outlineLevel="6" x14ac:dyDescent="0.3">
      <c r="A204" s="23" t="s">
        <v>86</v>
      </c>
      <c r="B204" s="25" t="s">
        <v>335</v>
      </c>
      <c r="C204" s="11" t="e">
        <f>'№ 8 ведомственная'!#REF!</f>
        <v>#REF!</v>
      </c>
      <c r="D204" s="11" t="e">
        <f>'№ 8 ведомственная'!#REF!</f>
        <v>#REF!</v>
      </c>
      <c r="E204" s="2"/>
    </row>
    <row r="205" spans="1:5" ht="39.6" hidden="1" outlineLevel="5" x14ac:dyDescent="0.3">
      <c r="A205" s="23" t="s">
        <v>86</v>
      </c>
      <c r="B205" s="25" t="s">
        <v>572</v>
      </c>
      <c r="C205" s="11" t="e">
        <f>C206</f>
        <v>#REF!</v>
      </c>
      <c r="D205" s="11" t="e">
        <f>D206</f>
        <v>#REF!</v>
      </c>
      <c r="E205" s="2"/>
    </row>
    <row r="206" spans="1:5" ht="26.4" hidden="1" outlineLevel="6" x14ac:dyDescent="0.3">
      <c r="A206" s="23" t="s">
        <v>86</v>
      </c>
      <c r="B206" s="25" t="s">
        <v>335</v>
      </c>
      <c r="C206" s="11" t="e">
        <f>'№ 8 ведомственная'!#REF!</f>
        <v>#REF!</v>
      </c>
      <c r="D206" s="11" t="e">
        <f>'№ 8 ведомственная'!#REF!</f>
        <v>#REF!</v>
      </c>
      <c r="E206" s="2"/>
    </row>
    <row r="207" spans="1:5" ht="26.4" hidden="1" outlineLevel="4" x14ac:dyDescent="0.3">
      <c r="A207" s="23" t="s">
        <v>86</v>
      </c>
      <c r="B207" s="25" t="s">
        <v>415</v>
      </c>
      <c r="C207" s="11">
        <f>C208</f>
        <v>579.39999999999986</v>
      </c>
      <c r="D207" s="11">
        <f>D208</f>
        <v>564.5</v>
      </c>
      <c r="E207" s="2"/>
    </row>
    <row r="208" spans="1:5" ht="39.6" hidden="1" outlineLevel="5" x14ac:dyDescent="0.3">
      <c r="A208" s="23" t="s">
        <v>86</v>
      </c>
      <c r="B208" s="25" t="s">
        <v>414</v>
      </c>
      <c r="C208" s="11">
        <f>C209</f>
        <v>579.39999999999986</v>
      </c>
      <c r="D208" s="11">
        <f>D209</f>
        <v>564.5</v>
      </c>
      <c r="E208" s="2"/>
    </row>
    <row r="209" spans="1:5" ht="26.4" hidden="1" outlineLevel="6" x14ac:dyDescent="0.3">
      <c r="A209" s="23" t="s">
        <v>86</v>
      </c>
      <c r="B209" s="25" t="s">
        <v>335</v>
      </c>
      <c r="C209" s="11">
        <f>'№ 8 ведомственная'!F187</f>
        <v>579.39999999999986</v>
      </c>
      <c r="D209" s="11">
        <f>'№ 8 ведомственная'!G187</f>
        <v>564.5</v>
      </c>
      <c r="E209" s="2"/>
    </row>
    <row r="210" spans="1:5" ht="26.4" hidden="1" outlineLevel="3" x14ac:dyDescent="0.3">
      <c r="A210" s="23" t="s">
        <v>86</v>
      </c>
      <c r="B210" s="25" t="s">
        <v>397</v>
      </c>
      <c r="C210" s="11" t="e">
        <f t="shared" ref="C210:D212" si="9">C211</f>
        <v>#REF!</v>
      </c>
      <c r="D210" s="11" t="e">
        <f t="shared" si="9"/>
        <v>#REF!</v>
      </c>
      <c r="E210" s="2"/>
    </row>
    <row r="211" spans="1:5" ht="26.4" hidden="1" outlineLevel="4" x14ac:dyDescent="0.3">
      <c r="A211" s="23" t="s">
        <v>86</v>
      </c>
      <c r="B211" s="25" t="s">
        <v>416</v>
      </c>
      <c r="C211" s="11" t="e">
        <f t="shared" si="9"/>
        <v>#REF!</v>
      </c>
      <c r="D211" s="11" t="e">
        <f t="shared" si="9"/>
        <v>#REF!</v>
      </c>
      <c r="E211" s="2"/>
    </row>
    <row r="212" spans="1:5" ht="66" hidden="1" outlineLevel="5" x14ac:dyDescent="0.3">
      <c r="A212" s="23" t="s">
        <v>86</v>
      </c>
      <c r="B212" s="25" t="s">
        <v>417</v>
      </c>
      <c r="C212" s="11" t="e">
        <f t="shared" si="9"/>
        <v>#REF!</v>
      </c>
      <c r="D212" s="11" t="e">
        <f t="shared" si="9"/>
        <v>#REF!</v>
      </c>
      <c r="E212" s="2"/>
    </row>
    <row r="213" spans="1:5" ht="26.4" hidden="1" outlineLevel="6" x14ac:dyDescent="0.3">
      <c r="A213" s="23" t="s">
        <v>86</v>
      </c>
      <c r="B213" s="25" t="s">
        <v>335</v>
      </c>
      <c r="C213" s="11" t="e">
        <f>'№ 8 ведомственная'!#REF!</f>
        <v>#REF!</v>
      </c>
      <c r="D213" s="11" t="e">
        <f>'№ 8 ведомственная'!#REF!</f>
        <v>#REF!</v>
      </c>
      <c r="E213" s="2"/>
    </row>
    <row r="214" spans="1:5" outlineLevel="1" collapsed="1" x14ac:dyDescent="0.3">
      <c r="A214" s="23" t="s">
        <v>100</v>
      </c>
      <c r="B214" s="25" t="s">
        <v>303</v>
      </c>
      <c r="C214" s="11">
        <f>'№ 8 ведомственная'!F188+'№ 8 ведомственная'!F503</f>
        <v>1155.0999999999999</v>
      </c>
      <c r="D214" s="11">
        <f>'№ 8 ведомственная'!G188+'№ 8 ведомственная'!G503</f>
        <v>596.29999999999995</v>
      </c>
      <c r="E214" s="2"/>
    </row>
    <row r="215" spans="1:5" ht="39.6" hidden="1" outlineLevel="2" x14ac:dyDescent="0.3">
      <c r="A215" s="23" t="s">
        <v>100</v>
      </c>
      <c r="B215" s="25" t="s">
        <v>294</v>
      </c>
      <c r="C215" s="11" t="e">
        <f>C216</f>
        <v>#REF!</v>
      </c>
      <c r="D215" s="11" t="e">
        <f>D216</f>
        <v>#REF!</v>
      </c>
      <c r="E215" s="2"/>
    </row>
    <row r="216" spans="1:5" ht="26.4" hidden="1" outlineLevel="3" x14ac:dyDescent="0.3">
      <c r="A216" s="23" t="s">
        <v>100</v>
      </c>
      <c r="B216" s="25" t="s">
        <v>356</v>
      </c>
      <c r="C216" s="11" t="e">
        <f>C217</f>
        <v>#REF!</v>
      </c>
      <c r="D216" s="11" t="e">
        <f>D217</f>
        <v>#REF!</v>
      </c>
      <c r="E216" s="2"/>
    </row>
    <row r="217" spans="1:5" ht="52.8" hidden="1" outlineLevel="4" x14ac:dyDescent="0.3">
      <c r="A217" s="23" t="s">
        <v>100</v>
      </c>
      <c r="B217" s="25" t="s">
        <v>357</v>
      </c>
      <c r="C217" s="11" t="e">
        <f>C218+C220</f>
        <v>#REF!</v>
      </c>
      <c r="D217" s="11" t="e">
        <f>D218+D220</f>
        <v>#REF!</v>
      </c>
      <c r="E217" s="2"/>
    </row>
    <row r="218" spans="1:5" hidden="1" outlineLevel="5" x14ac:dyDescent="0.3">
      <c r="A218" s="23" t="s">
        <v>100</v>
      </c>
      <c r="B218" s="25" t="s">
        <v>418</v>
      </c>
      <c r="C218" s="11">
        <f>C219</f>
        <v>800</v>
      </c>
      <c r="D218" s="11">
        <f>D219</f>
        <v>430.8</v>
      </c>
      <c r="E218" s="2"/>
    </row>
    <row r="219" spans="1:5" ht="26.4" hidden="1" outlineLevel="6" x14ac:dyDescent="0.3">
      <c r="A219" s="23" t="s">
        <v>100</v>
      </c>
      <c r="B219" s="25" t="s">
        <v>335</v>
      </c>
      <c r="C219" s="11">
        <f>'№ 8 ведомственная'!F193</f>
        <v>800</v>
      </c>
      <c r="D219" s="11">
        <f>'№ 8 ведомственная'!G193</f>
        <v>430.8</v>
      </c>
      <c r="E219" s="2"/>
    </row>
    <row r="220" spans="1:5" ht="26.4" hidden="1" outlineLevel="5" x14ac:dyDescent="0.3">
      <c r="A220" s="23" t="s">
        <v>100</v>
      </c>
      <c r="B220" s="25" t="s">
        <v>419</v>
      </c>
      <c r="C220" s="11" t="e">
        <f>C221</f>
        <v>#REF!</v>
      </c>
      <c r="D220" s="11" t="e">
        <f>D221</f>
        <v>#REF!</v>
      </c>
      <c r="E220" s="2"/>
    </row>
    <row r="221" spans="1:5" ht="26.4" hidden="1" outlineLevel="6" x14ac:dyDescent="0.3">
      <c r="A221" s="23" t="s">
        <v>100</v>
      </c>
      <c r="B221" s="25" t="s">
        <v>335</v>
      </c>
      <c r="C221" s="11" t="e">
        <f>'№ 8 ведомственная'!#REF!</f>
        <v>#REF!</v>
      </c>
      <c r="D221" s="11" t="e">
        <f>'№ 8 ведомственная'!#REF!</f>
        <v>#REF!</v>
      </c>
      <c r="E221" s="2"/>
    </row>
    <row r="222" spans="1:5" ht="26.4" hidden="1" outlineLevel="2" x14ac:dyDescent="0.3">
      <c r="A222" s="23" t="s">
        <v>100</v>
      </c>
      <c r="B222" s="25" t="s">
        <v>327</v>
      </c>
      <c r="C222" s="11">
        <f>C223</f>
        <v>30.1</v>
      </c>
      <c r="D222" s="11">
        <f>D223</f>
        <v>35.5</v>
      </c>
      <c r="E222" s="2"/>
    </row>
    <row r="223" spans="1:5" hidden="1" outlineLevel="3" x14ac:dyDescent="0.3">
      <c r="A223" s="23" t="s">
        <v>100</v>
      </c>
      <c r="B223" s="25" t="s">
        <v>514</v>
      </c>
      <c r="C223" s="11">
        <f>C224</f>
        <v>30.1</v>
      </c>
      <c r="D223" s="11">
        <f>D224</f>
        <v>35.5</v>
      </c>
      <c r="E223" s="2"/>
    </row>
    <row r="224" spans="1:5" ht="39.6" hidden="1" outlineLevel="4" x14ac:dyDescent="0.3">
      <c r="A224" s="23" t="s">
        <v>100</v>
      </c>
      <c r="B224" s="25" t="s">
        <v>515</v>
      </c>
      <c r="C224" s="11">
        <f>C225+C227</f>
        <v>30.1</v>
      </c>
      <c r="D224" s="11">
        <f>D225+D227</f>
        <v>35.5</v>
      </c>
      <c r="E224" s="2"/>
    </row>
    <row r="225" spans="1:5" ht="39.6" hidden="1" outlineLevel="5" x14ac:dyDescent="0.3">
      <c r="A225" s="23" t="s">
        <v>100</v>
      </c>
      <c r="B225" s="25" t="s">
        <v>516</v>
      </c>
      <c r="C225" s="11">
        <f>C226</f>
        <v>30.1</v>
      </c>
      <c r="D225" s="11">
        <f>D226</f>
        <v>30.1</v>
      </c>
      <c r="E225" s="2"/>
    </row>
    <row r="226" spans="1:5" ht="26.4" hidden="1" outlineLevel="6" x14ac:dyDescent="0.3">
      <c r="A226" s="23" t="s">
        <v>100</v>
      </c>
      <c r="B226" s="25" t="s">
        <v>335</v>
      </c>
      <c r="C226" s="11">
        <f>'№ 8 ведомственная'!F508</f>
        <v>30.1</v>
      </c>
      <c r="D226" s="11">
        <f>'№ 8 ведомственная'!G508</f>
        <v>30.1</v>
      </c>
      <c r="E226" s="2"/>
    </row>
    <row r="227" spans="1:5" hidden="1" outlineLevel="5" x14ac:dyDescent="0.3">
      <c r="A227" s="23" t="s">
        <v>100</v>
      </c>
      <c r="B227" s="25" t="s">
        <v>517</v>
      </c>
      <c r="C227" s="11">
        <f>C228</f>
        <v>0</v>
      </c>
      <c r="D227" s="11">
        <f>D228</f>
        <v>5.4</v>
      </c>
      <c r="E227" s="2"/>
    </row>
    <row r="228" spans="1:5" ht="26.4" hidden="1" outlineLevel="6" x14ac:dyDescent="0.3">
      <c r="A228" s="23" t="s">
        <v>100</v>
      </c>
      <c r="B228" s="25" t="s">
        <v>335</v>
      </c>
      <c r="C228" s="11">
        <f>'№ 8 ведомственная'!F510</f>
        <v>0</v>
      </c>
      <c r="D228" s="11">
        <f>'№ 8 ведомственная'!G510</f>
        <v>5.4</v>
      </c>
      <c r="E228" s="2"/>
    </row>
    <row r="229" spans="1:5" s="38" customFormat="1" x14ac:dyDescent="0.3">
      <c r="A229" s="28" t="s">
        <v>102</v>
      </c>
      <c r="B229" s="29" t="s">
        <v>280</v>
      </c>
      <c r="C229" s="10">
        <f>C230+C247+C267+C307</f>
        <v>72416.3</v>
      </c>
      <c r="D229" s="10">
        <f>D230+D247+D267+D307</f>
        <v>68591.100000000006</v>
      </c>
      <c r="E229" s="4"/>
    </row>
    <row r="230" spans="1:5" outlineLevel="1" x14ac:dyDescent="0.3">
      <c r="A230" s="23" t="s">
        <v>103</v>
      </c>
      <c r="B230" s="25" t="s">
        <v>304</v>
      </c>
      <c r="C230" s="11">
        <f>'№ 8 ведомственная'!F195</f>
        <v>1693.8</v>
      </c>
      <c r="D230" s="11">
        <f>'№ 8 ведомственная'!G195</f>
        <v>1422.6</v>
      </c>
      <c r="E230" s="2"/>
    </row>
    <row r="231" spans="1:5" ht="52.8" hidden="1" outlineLevel="2" x14ac:dyDescent="0.3">
      <c r="A231" s="23" t="s">
        <v>103</v>
      </c>
      <c r="B231" s="25" t="s">
        <v>300</v>
      </c>
      <c r="C231" s="11">
        <f>C232</f>
        <v>1250</v>
      </c>
      <c r="D231" s="11">
        <f>D232</f>
        <v>1381.1999999999998</v>
      </c>
      <c r="E231" s="2"/>
    </row>
    <row r="232" spans="1:5" ht="26.4" hidden="1" outlineLevel="3" x14ac:dyDescent="0.3">
      <c r="A232" s="23" t="s">
        <v>103</v>
      </c>
      <c r="B232" s="25" t="s">
        <v>420</v>
      </c>
      <c r="C232" s="11">
        <f>C233</f>
        <v>1250</v>
      </c>
      <c r="D232" s="11">
        <f>D233</f>
        <v>1381.1999999999998</v>
      </c>
      <c r="E232" s="2"/>
    </row>
    <row r="233" spans="1:5" ht="26.4" hidden="1" outlineLevel="4" x14ac:dyDescent="0.3">
      <c r="A233" s="23" t="s">
        <v>103</v>
      </c>
      <c r="B233" s="25" t="s">
        <v>421</v>
      </c>
      <c r="C233" s="11">
        <f>C234+C236</f>
        <v>1250</v>
      </c>
      <c r="D233" s="11">
        <f>D234+D236</f>
        <v>1381.1999999999998</v>
      </c>
      <c r="E233" s="2"/>
    </row>
    <row r="234" spans="1:5" ht="26.4" hidden="1" outlineLevel="5" x14ac:dyDescent="0.3">
      <c r="A234" s="23" t="s">
        <v>103</v>
      </c>
      <c r="B234" s="25" t="s">
        <v>422</v>
      </c>
      <c r="C234" s="11">
        <f>C235</f>
        <v>500</v>
      </c>
      <c r="D234" s="11">
        <f>D235</f>
        <v>476.4</v>
      </c>
      <c r="E234" s="2"/>
    </row>
    <row r="235" spans="1:5" hidden="1" outlineLevel="6" x14ac:dyDescent="0.3">
      <c r="A235" s="23" t="s">
        <v>103</v>
      </c>
      <c r="B235" s="25" t="s">
        <v>336</v>
      </c>
      <c r="C235" s="11">
        <f>'№ 8 ведомственная'!F200</f>
        <v>500</v>
      </c>
      <c r="D235" s="11">
        <f>'№ 8 ведомственная'!G200</f>
        <v>476.4</v>
      </c>
      <c r="E235" s="2"/>
    </row>
    <row r="236" spans="1:5" ht="39.6" hidden="1" outlineLevel="5" x14ac:dyDescent="0.3">
      <c r="A236" s="23" t="s">
        <v>103</v>
      </c>
      <c r="B236" s="25" t="s">
        <v>423</v>
      </c>
      <c r="C236" s="11">
        <f>C237</f>
        <v>750</v>
      </c>
      <c r="D236" s="11">
        <f>D237</f>
        <v>904.8</v>
      </c>
      <c r="E236" s="2"/>
    </row>
    <row r="237" spans="1:5" ht="26.4" hidden="1" outlineLevel="6" x14ac:dyDescent="0.3">
      <c r="A237" s="23" t="s">
        <v>103</v>
      </c>
      <c r="B237" s="25" t="s">
        <v>335</v>
      </c>
      <c r="C237" s="11">
        <f>'№ 8 ведомственная'!F202</f>
        <v>750</v>
      </c>
      <c r="D237" s="11">
        <f>'№ 8 ведомственная'!G202</f>
        <v>904.8</v>
      </c>
      <c r="E237" s="2"/>
    </row>
    <row r="238" spans="1:5" ht="39.6" hidden="1" outlineLevel="2" x14ac:dyDescent="0.3">
      <c r="A238" s="23" t="s">
        <v>103</v>
      </c>
      <c r="B238" s="25" t="s">
        <v>305</v>
      </c>
      <c r="C238" s="11" t="e">
        <f>C239</f>
        <v>#REF!</v>
      </c>
      <c r="D238" s="11" t="e">
        <f>D239</f>
        <v>#REF!</v>
      </c>
      <c r="E238" s="2"/>
    </row>
    <row r="239" spans="1:5" ht="26.4" hidden="1" outlineLevel="3" x14ac:dyDescent="0.3">
      <c r="A239" s="23" t="s">
        <v>103</v>
      </c>
      <c r="B239" s="25" t="s">
        <v>424</v>
      </c>
      <c r="C239" s="11" t="e">
        <f>C240</f>
        <v>#REF!</v>
      </c>
      <c r="D239" s="11" t="e">
        <f>D240</f>
        <v>#REF!</v>
      </c>
      <c r="E239" s="2"/>
    </row>
    <row r="240" spans="1:5" ht="26.4" hidden="1" outlineLevel="4" x14ac:dyDescent="0.3">
      <c r="A240" s="23" t="s">
        <v>103</v>
      </c>
      <c r="B240" s="25" t="s">
        <v>425</v>
      </c>
      <c r="C240" s="11" t="e">
        <f>C241+C243+C245</f>
        <v>#REF!</v>
      </c>
      <c r="D240" s="11" t="e">
        <f>D241+D243+D245</f>
        <v>#REF!</v>
      </c>
      <c r="E240" s="2"/>
    </row>
    <row r="241" spans="1:5" hidden="1" outlineLevel="5" x14ac:dyDescent="0.3">
      <c r="A241" s="23" t="s">
        <v>103</v>
      </c>
      <c r="B241" s="25" t="s">
        <v>564</v>
      </c>
      <c r="C241" s="11">
        <f>C242</f>
        <v>433.8</v>
      </c>
      <c r="D241" s="11">
        <f>D242</f>
        <v>41.4</v>
      </c>
      <c r="E241" s="2"/>
    </row>
    <row r="242" spans="1:5" ht="26.4" hidden="1" outlineLevel="6" x14ac:dyDescent="0.3">
      <c r="A242" s="23" t="s">
        <v>103</v>
      </c>
      <c r="B242" s="25" t="s">
        <v>335</v>
      </c>
      <c r="C242" s="11">
        <f>'№ 8 ведомственная'!F207</f>
        <v>433.8</v>
      </c>
      <c r="D242" s="11">
        <f>'№ 8 ведомственная'!G207</f>
        <v>41.4</v>
      </c>
      <c r="E242" s="2"/>
    </row>
    <row r="243" spans="1:5" ht="39.6" hidden="1" outlineLevel="5" x14ac:dyDescent="0.3">
      <c r="A243" s="23" t="s">
        <v>103</v>
      </c>
      <c r="B243" s="25" t="s">
        <v>426</v>
      </c>
      <c r="C243" s="11" t="e">
        <f>C244</f>
        <v>#REF!</v>
      </c>
      <c r="D243" s="11" t="e">
        <f>D244</f>
        <v>#REF!</v>
      </c>
      <c r="E243" s="2"/>
    </row>
    <row r="244" spans="1:5" ht="26.4" hidden="1" outlineLevel="6" x14ac:dyDescent="0.3">
      <c r="A244" s="23" t="s">
        <v>103</v>
      </c>
      <c r="B244" s="25" t="s">
        <v>427</v>
      </c>
      <c r="C244" s="11" t="e">
        <f>'№ 8 ведомственная'!#REF!</f>
        <v>#REF!</v>
      </c>
      <c r="D244" s="11" t="e">
        <f>'№ 8 ведомственная'!#REF!</f>
        <v>#REF!</v>
      </c>
      <c r="E244" s="2"/>
    </row>
    <row r="245" spans="1:5" ht="39.6" hidden="1" outlineLevel="5" x14ac:dyDescent="0.3">
      <c r="A245" s="23" t="s">
        <v>103</v>
      </c>
      <c r="B245" s="25" t="s">
        <v>428</v>
      </c>
      <c r="C245" s="11">
        <f>C246</f>
        <v>10</v>
      </c>
      <c r="D245" s="11">
        <f>D246</f>
        <v>0</v>
      </c>
      <c r="E245" s="2"/>
    </row>
    <row r="246" spans="1:5" ht="26.4" hidden="1" outlineLevel="6" x14ac:dyDescent="0.3">
      <c r="A246" s="23" t="s">
        <v>103</v>
      </c>
      <c r="B246" s="25" t="s">
        <v>427</v>
      </c>
      <c r="C246" s="11">
        <f>'№ 8 ведомственная'!F209</f>
        <v>10</v>
      </c>
      <c r="D246" s="11">
        <f>'№ 8 ведомственная'!G209</f>
        <v>0</v>
      </c>
      <c r="E246" s="2"/>
    </row>
    <row r="247" spans="1:5" outlineLevel="1" collapsed="1" x14ac:dyDescent="0.3">
      <c r="A247" s="23" t="s">
        <v>114</v>
      </c>
      <c r="B247" s="25" t="s">
        <v>306</v>
      </c>
      <c r="C247" s="11">
        <f>'№ 8 ведомственная'!F210</f>
        <v>12044.400000000001</v>
      </c>
      <c r="D247" s="11">
        <f>'№ 8 ведомственная'!G210</f>
        <v>10041.799999999999</v>
      </c>
      <c r="E247" s="2"/>
    </row>
    <row r="248" spans="1:5" ht="52.8" hidden="1" outlineLevel="2" x14ac:dyDescent="0.3">
      <c r="A248" s="23" t="s">
        <v>114</v>
      </c>
      <c r="B248" s="25" t="s">
        <v>300</v>
      </c>
      <c r="C248" s="11" t="e">
        <f>C249</f>
        <v>#REF!</v>
      </c>
      <c r="D248" s="11" t="e">
        <f>D249</f>
        <v>#REF!</v>
      </c>
      <c r="E248" s="2"/>
    </row>
    <row r="249" spans="1:5" ht="26.4" hidden="1" outlineLevel="3" x14ac:dyDescent="0.3">
      <c r="A249" s="23" t="s">
        <v>114</v>
      </c>
      <c r="B249" s="25" t="s">
        <v>420</v>
      </c>
      <c r="C249" s="11" t="e">
        <f>C250+C255+C264</f>
        <v>#REF!</v>
      </c>
      <c r="D249" s="11" t="e">
        <f>D250+D255+D264</f>
        <v>#REF!</v>
      </c>
      <c r="E249" s="2"/>
    </row>
    <row r="250" spans="1:5" ht="26.4" hidden="1" outlineLevel="4" x14ac:dyDescent="0.3">
      <c r="A250" s="23" t="s">
        <v>114</v>
      </c>
      <c r="B250" s="25" t="s">
        <v>429</v>
      </c>
      <c r="C250" s="11" t="e">
        <f>C251+C253</f>
        <v>#REF!</v>
      </c>
      <c r="D250" s="11" t="e">
        <f>D251+D253</f>
        <v>#REF!</v>
      </c>
      <c r="E250" s="2"/>
    </row>
    <row r="251" spans="1:5" ht="26.4" hidden="1" outlineLevel="5" x14ac:dyDescent="0.3">
      <c r="A251" s="23" t="s">
        <v>114</v>
      </c>
      <c r="B251" s="25" t="s">
        <v>430</v>
      </c>
      <c r="C251" s="11" t="e">
        <f>C252</f>
        <v>#REF!</v>
      </c>
      <c r="D251" s="11" t="e">
        <f>D252</f>
        <v>#REF!</v>
      </c>
      <c r="E251" s="2"/>
    </row>
    <row r="252" spans="1:5" ht="26.4" hidden="1" outlineLevel="6" x14ac:dyDescent="0.3">
      <c r="A252" s="23" t="s">
        <v>114</v>
      </c>
      <c r="B252" s="25" t="s">
        <v>335</v>
      </c>
      <c r="C252" s="11" t="e">
        <f>'№ 8 ведомственная'!#REF!</f>
        <v>#REF!</v>
      </c>
      <c r="D252" s="11" t="e">
        <f>'№ 8 ведомственная'!#REF!</f>
        <v>#REF!</v>
      </c>
      <c r="E252" s="2"/>
    </row>
    <row r="253" spans="1:5" hidden="1" outlineLevel="5" x14ac:dyDescent="0.3">
      <c r="A253" s="23" t="s">
        <v>114</v>
      </c>
      <c r="B253" s="25" t="s">
        <v>431</v>
      </c>
      <c r="C253" s="11">
        <f>C254</f>
        <v>144.1</v>
      </c>
      <c r="D253" s="11">
        <f>D254</f>
        <v>144.1</v>
      </c>
      <c r="E253" s="2"/>
    </row>
    <row r="254" spans="1:5" ht="26.4" hidden="1" outlineLevel="6" x14ac:dyDescent="0.3">
      <c r="A254" s="23" t="s">
        <v>114</v>
      </c>
      <c r="B254" s="25" t="s">
        <v>335</v>
      </c>
      <c r="C254" s="11">
        <f>'№ 8 ведомственная'!F215</f>
        <v>144.1</v>
      </c>
      <c r="D254" s="11">
        <f>'№ 8 ведомственная'!G215</f>
        <v>144.1</v>
      </c>
      <c r="E254" s="2"/>
    </row>
    <row r="255" spans="1:5" ht="26.4" hidden="1" outlineLevel="4" x14ac:dyDescent="0.3">
      <c r="A255" s="23" t="s">
        <v>114</v>
      </c>
      <c r="B255" s="25" t="s">
        <v>432</v>
      </c>
      <c r="C255" s="11">
        <f>C256+C258+C260+C262</f>
        <v>4192.5000000000009</v>
      </c>
      <c r="D255" s="11">
        <f>D256+D258+D260+D262</f>
        <v>3397.1</v>
      </c>
      <c r="E255" s="2"/>
    </row>
    <row r="256" spans="1:5" hidden="1" outlineLevel="5" x14ac:dyDescent="0.3">
      <c r="A256" s="23" t="s">
        <v>114</v>
      </c>
      <c r="B256" s="25" t="s">
        <v>433</v>
      </c>
      <c r="C256" s="11">
        <f>C257</f>
        <v>755.40000000000009</v>
      </c>
      <c r="D256" s="11">
        <f>D257</f>
        <v>755.4</v>
      </c>
      <c r="E256" s="2"/>
    </row>
    <row r="257" spans="1:5" ht="26.4" hidden="1" outlineLevel="6" x14ac:dyDescent="0.3">
      <c r="A257" s="23" t="s">
        <v>114</v>
      </c>
      <c r="B257" s="25" t="s">
        <v>335</v>
      </c>
      <c r="C257" s="11">
        <f>'№ 8 ведомственная'!F218</f>
        <v>755.40000000000009</v>
      </c>
      <c r="D257" s="11">
        <f>'№ 8 ведомственная'!G218</f>
        <v>755.4</v>
      </c>
      <c r="E257" s="2"/>
    </row>
    <row r="258" spans="1:5" ht="26.4" hidden="1" outlineLevel="5" x14ac:dyDescent="0.3">
      <c r="A258" s="23" t="s">
        <v>114</v>
      </c>
      <c r="B258" s="25" t="s">
        <v>586</v>
      </c>
      <c r="C258" s="11">
        <f>C259</f>
        <v>2525.2000000000003</v>
      </c>
      <c r="D258" s="11">
        <f>D259</f>
        <v>2525.1999999999998</v>
      </c>
      <c r="E258" s="2"/>
    </row>
    <row r="259" spans="1:5" ht="26.4" hidden="1" outlineLevel="6" x14ac:dyDescent="0.3">
      <c r="A259" s="23" t="s">
        <v>114</v>
      </c>
      <c r="B259" s="25" t="s">
        <v>335</v>
      </c>
      <c r="C259" s="11">
        <f>'№ 8 ведомственная'!F220</f>
        <v>2525.2000000000003</v>
      </c>
      <c r="D259" s="11">
        <f>'№ 8 ведомственная'!G220</f>
        <v>2525.1999999999998</v>
      </c>
      <c r="E259" s="2"/>
    </row>
    <row r="260" spans="1:5" ht="39.6" hidden="1" outlineLevel="5" x14ac:dyDescent="0.3">
      <c r="A260" s="23" t="s">
        <v>114</v>
      </c>
      <c r="B260" s="25" t="s">
        <v>434</v>
      </c>
      <c r="C260" s="11">
        <f>C261</f>
        <v>116.5</v>
      </c>
      <c r="D260" s="11">
        <f>D261</f>
        <v>116.5</v>
      </c>
      <c r="E260" s="2"/>
    </row>
    <row r="261" spans="1:5" ht="26.4" hidden="1" outlineLevel="6" x14ac:dyDescent="0.3">
      <c r="A261" s="23" t="s">
        <v>114</v>
      </c>
      <c r="B261" s="25" t="s">
        <v>335</v>
      </c>
      <c r="C261" s="11">
        <f>'№ 8 ведомственная'!F222</f>
        <v>116.5</v>
      </c>
      <c r="D261" s="11">
        <f>'№ 8 ведомственная'!G222</f>
        <v>116.5</v>
      </c>
      <c r="E261" s="2"/>
    </row>
    <row r="262" spans="1:5" ht="66" hidden="1" outlineLevel="5" x14ac:dyDescent="0.3">
      <c r="A262" s="23" t="s">
        <v>114</v>
      </c>
      <c r="B262" s="25" t="s">
        <v>587</v>
      </c>
      <c r="C262" s="11">
        <f>C263</f>
        <v>795.40000000000055</v>
      </c>
      <c r="D262" s="11">
        <f>D263</f>
        <v>0</v>
      </c>
      <c r="E262" s="2"/>
    </row>
    <row r="263" spans="1:5" hidden="1" outlineLevel="6" x14ac:dyDescent="0.3">
      <c r="A263" s="23" t="s">
        <v>114</v>
      </c>
      <c r="B263" s="25" t="s">
        <v>336</v>
      </c>
      <c r="C263" s="11">
        <f>'№ 8 ведомственная'!F224</f>
        <v>795.40000000000055</v>
      </c>
      <c r="D263" s="11">
        <f>'№ 8 ведомственная'!G224</f>
        <v>0</v>
      </c>
      <c r="E263" s="2"/>
    </row>
    <row r="264" spans="1:5" ht="26.4" hidden="1" outlineLevel="4" x14ac:dyDescent="0.3">
      <c r="A264" s="23" t="s">
        <v>114</v>
      </c>
      <c r="B264" s="25" t="s">
        <v>435</v>
      </c>
      <c r="C264" s="11">
        <f>C265</f>
        <v>877</v>
      </c>
      <c r="D264" s="11">
        <f>D265</f>
        <v>677.6</v>
      </c>
      <c r="E264" s="2"/>
    </row>
    <row r="265" spans="1:5" hidden="1" outlineLevel="5" x14ac:dyDescent="0.3">
      <c r="A265" s="23" t="s">
        <v>114</v>
      </c>
      <c r="B265" s="25" t="s">
        <v>436</v>
      </c>
      <c r="C265" s="11">
        <f>C266</f>
        <v>877</v>
      </c>
      <c r="D265" s="11">
        <f>D266</f>
        <v>677.6</v>
      </c>
      <c r="E265" s="2"/>
    </row>
    <row r="266" spans="1:5" ht="26.4" hidden="1" outlineLevel="6" x14ac:dyDescent="0.3">
      <c r="A266" s="23" t="s">
        <v>114</v>
      </c>
      <c r="B266" s="25" t="s">
        <v>335</v>
      </c>
      <c r="C266" s="11">
        <f>'№ 8 ведомственная'!F233</f>
        <v>877</v>
      </c>
      <c r="D266" s="11">
        <f>'№ 8 ведомственная'!G233</f>
        <v>677.6</v>
      </c>
      <c r="E266" s="2"/>
    </row>
    <row r="267" spans="1:5" outlineLevel="1" collapsed="1" x14ac:dyDescent="0.3">
      <c r="A267" s="23" t="s">
        <v>122</v>
      </c>
      <c r="B267" s="25" t="s">
        <v>307</v>
      </c>
      <c r="C267" s="11">
        <f>'№ 8 ведомственная'!F234+'№ 8 ведомственная'!F519</f>
        <v>40537.300000000003</v>
      </c>
      <c r="D267" s="11">
        <f>'№ 8 ведомственная'!G234+'№ 8 ведомственная'!G519</f>
        <v>39360.100000000006</v>
      </c>
      <c r="E267" s="2"/>
    </row>
    <row r="268" spans="1:5" ht="52.8" hidden="1" outlineLevel="2" x14ac:dyDescent="0.3">
      <c r="A268" s="23" t="s">
        <v>122</v>
      </c>
      <c r="B268" s="25" t="s">
        <v>300</v>
      </c>
      <c r="C268" s="11" t="e">
        <f>C269</f>
        <v>#REF!</v>
      </c>
      <c r="D268" s="11" t="e">
        <f>D269</f>
        <v>#REF!</v>
      </c>
      <c r="E268" s="2"/>
    </row>
    <row r="269" spans="1:5" ht="26.4" hidden="1" outlineLevel="3" x14ac:dyDescent="0.3">
      <c r="A269" s="23" t="s">
        <v>122</v>
      </c>
      <c r="B269" s="25" t="s">
        <v>397</v>
      </c>
      <c r="C269" s="11" t="e">
        <f>C270+C279+C292</f>
        <v>#REF!</v>
      </c>
      <c r="D269" s="11" t="e">
        <f>D270+D279+D292</f>
        <v>#REF!</v>
      </c>
      <c r="E269" s="2"/>
    </row>
    <row r="270" spans="1:5" hidden="1" outlineLevel="4" x14ac:dyDescent="0.3">
      <c r="A270" s="23" t="s">
        <v>122</v>
      </c>
      <c r="B270" s="25" t="s">
        <v>437</v>
      </c>
      <c r="C270" s="11" t="e">
        <f>C271+C273+C275+C277</f>
        <v>#REF!</v>
      </c>
      <c r="D270" s="11" t="e">
        <f>D271+D273+D275+D277</f>
        <v>#REF!</v>
      </c>
      <c r="E270" s="2"/>
    </row>
    <row r="271" spans="1:5" ht="26.4" hidden="1" outlineLevel="5" x14ac:dyDescent="0.3">
      <c r="A271" s="23" t="s">
        <v>122</v>
      </c>
      <c r="B271" s="25" t="s">
        <v>438</v>
      </c>
      <c r="C271" s="11">
        <f>C272</f>
        <v>9100</v>
      </c>
      <c r="D271" s="11">
        <f>D272</f>
        <v>8290</v>
      </c>
      <c r="E271" s="2"/>
    </row>
    <row r="272" spans="1:5" ht="26.4" hidden="1" outlineLevel="6" x14ac:dyDescent="0.3">
      <c r="A272" s="23" t="s">
        <v>122</v>
      </c>
      <c r="B272" s="25" t="s">
        <v>335</v>
      </c>
      <c r="C272" s="11">
        <f>'№ 8 ведомственная'!F239</f>
        <v>9100</v>
      </c>
      <c r="D272" s="11">
        <f>'№ 8 ведомственная'!G239</f>
        <v>8290</v>
      </c>
      <c r="E272" s="2"/>
    </row>
    <row r="273" spans="1:5" hidden="1" outlineLevel="5" x14ac:dyDescent="0.3">
      <c r="A273" s="23" t="s">
        <v>122</v>
      </c>
      <c r="B273" s="25" t="s">
        <v>439</v>
      </c>
      <c r="C273" s="11">
        <f>C274</f>
        <v>1321.1</v>
      </c>
      <c r="D273" s="11">
        <f>D274</f>
        <v>1321.1</v>
      </c>
      <c r="E273" s="2"/>
    </row>
    <row r="274" spans="1:5" ht="26.4" hidden="1" outlineLevel="6" x14ac:dyDescent="0.3">
      <c r="A274" s="23" t="s">
        <v>122</v>
      </c>
      <c r="B274" s="25" t="s">
        <v>361</v>
      </c>
      <c r="C274" s="11">
        <f>'№ 8 ведомственная'!F241</f>
        <v>1321.1</v>
      </c>
      <c r="D274" s="11">
        <f>'№ 8 ведомственная'!G241</f>
        <v>1321.1</v>
      </c>
      <c r="E274" s="2"/>
    </row>
    <row r="275" spans="1:5" ht="39.6" hidden="1" outlineLevel="5" x14ac:dyDescent="0.3">
      <c r="A275" s="23" t="s">
        <v>122</v>
      </c>
      <c r="B275" s="25" t="s">
        <v>440</v>
      </c>
      <c r="C275" s="11">
        <f>C276</f>
        <v>1654.6000000000001</v>
      </c>
      <c r="D275" s="11">
        <f>D276</f>
        <v>1654.6</v>
      </c>
      <c r="E275" s="2"/>
    </row>
    <row r="276" spans="1:5" ht="26.4" hidden="1" outlineLevel="6" x14ac:dyDescent="0.3">
      <c r="A276" s="23" t="s">
        <v>122</v>
      </c>
      <c r="B276" s="25" t="s">
        <v>335</v>
      </c>
      <c r="C276" s="11">
        <f>'№ 8 ведомственная'!F243</f>
        <v>1654.6000000000001</v>
      </c>
      <c r="D276" s="11">
        <f>'№ 8 ведомственная'!G243</f>
        <v>1654.6</v>
      </c>
      <c r="E276" s="2"/>
    </row>
    <row r="277" spans="1:5" ht="39.6" hidden="1" outlineLevel="5" x14ac:dyDescent="0.3">
      <c r="A277" s="23" t="s">
        <v>122</v>
      </c>
      <c r="B277" s="25" t="s">
        <v>441</v>
      </c>
      <c r="C277" s="11" t="e">
        <f>C278</f>
        <v>#REF!</v>
      </c>
      <c r="D277" s="11" t="e">
        <f>D278</f>
        <v>#REF!</v>
      </c>
      <c r="E277" s="2"/>
    </row>
    <row r="278" spans="1:5" ht="26.4" hidden="1" outlineLevel="6" x14ac:dyDescent="0.3">
      <c r="A278" s="23" t="s">
        <v>122</v>
      </c>
      <c r="B278" s="25" t="s">
        <v>335</v>
      </c>
      <c r="C278" s="11" t="e">
        <f>'№ 8 ведомственная'!#REF!</f>
        <v>#REF!</v>
      </c>
      <c r="D278" s="11" t="e">
        <f>'№ 8 ведомственная'!#REF!</f>
        <v>#REF!</v>
      </c>
      <c r="E278" s="2"/>
    </row>
    <row r="279" spans="1:5" hidden="1" outlineLevel="4" x14ac:dyDescent="0.3">
      <c r="A279" s="23" t="s">
        <v>122</v>
      </c>
      <c r="B279" s="25" t="s">
        <v>398</v>
      </c>
      <c r="C279" s="11">
        <f>C280+C282+C284+C286+C288+C290</f>
        <v>6947.9</v>
      </c>
      <c r="D279" s="11">
        <f>D280+D282+D284+D286+D288+D290</f>
        <v>6584.2</v>
      </c>
      <c r="E279" s="2"/>
    </row>
    <row r="280" spans="1:5" hidden="1" outlineLevel="5" x14ac:dyDescent="0.3">
      <c r="A280" s="23" t="s">
        <v>122</v>
      </c>
      <c r="B280" s="25" t="s">
        <v>442</v>
      </c>
      <c r="C280" s="11">
        <f>C281</f>
        <v>5075</v>
      </c>
      <c r="D280" s="11">
        <f>D281</f>
        <v>4722</v>
      </c>
      <c r="E280" s="2"/>
    </row>
    <row r="281" spans="1:5" ht="26.4" hidden="1" outlineLevel="6" x14ac:dyDescent="0.3">
      <c r="A281" s="23" t="s">
        <v>122</v>
      </c>
      <c r="B281" s="25" t="s">
        <v>361</v>
      </c>
      <c r="C281" s="11">
        <f>'№ 8 ведомственная'!F246</f>
        <v>5075</v>
      </c>
      <c r="D281" s="11">
        <f>'№ 8 ведомственная'!G246</f>
        <v>4722</v>
      </c>
      <c r="E281" s="2"/>
    </row>
    <row r="282" spans="1:5" hidden="1" outlineLevel="5" x14ac:dyDescent="0.3">
      <c r="A282" s="23" t="s">
        <v>122</v>
      </c>
      <c r="B282" s="25" t="s">
        <v>443</v>
      </c>
      <c r="C282" s="11">
        <f>C283</f>
        <v>294</v>
      </c>
      <c r="D282" s="11">
        <f>D283</f>
        <v>294</v>
      </c>
      <c r="E282" s="2"/>
    </row>
    <row r="283" spans="1:5" ht="26.4" hidden="1" outlineLevel="6" x14ac:dyDescent="0.3">
      <c r="A283" s="23" t="s">
        <v>122</v>
      </c>
      <c r="B283" s="25" t="s">
        <v>335</v>
      </c>
      <c r="C283" s="11">
        <f>'№ 8 ведомственная'!F248</f>
        <v>294</v>
      </c>
      <c r="D283" s="11">
        <f>'№ 8 ведомственная'!G248</f>
        <v>294</v>
      </c>
      <c r="E283" s="2"/>
    </row>
    <row r="284" spans="1:5" ht="52.8" hidden="1" outlineLevel="5" x14ac:dyDescent="0.3">
      <c r="A284" s="23" t="s">
        <v>122</v>
      </c>
      <c r="B284" s="25" t="s">
        <v>444</v>
      </c>
      <c r="C284" s="11">
        <f>C285</f>
        <v>250</v>
      </c>
      <c r="D284" s="11">
        <f>D285</f>
        <v>250</v>
      </c>
      <c r="E284" s="2"/>
    </row>
    <row r="285" spans="1:5" hidden="1" outlineLevel="6" x14ac:dyDescent="0.3">
      <c r="A285" s="23" t="s">
        <v>122</v>
      </c>
      <c r="B285" s="25" t="s">
        <v>336</v>
      </c>
      <c r="C285" s="11">
        <f>'№ 8 ведомственная'!F250</f>
        <v>250</v>
      </c>
      <c r="D285" s="11">
        <f>'№ 8 ведомственная'!G250</f>
        <v>250</v>
      </c>
      <c r="E285" s="2"/>
    </row>
    <row r="286" spans="1:5" hidden="1" outlineLevel="5" x14ac:dyDescent="0.3">
      <c r="A286" s="23" t="s">
        <v>122</v>
      </c>
      <c r="B286" s="25" t="s">
        <v>445</v>
      </c>
      <c r="C286" s="11">
        <f>C287</f>
        <v>250</v>
      </c>
      <c r="D286" s="11">
        <f>D287</f>
        <v>250</v>
      </c>
      <c r="E286" s="2"/>
    </row>
    <row r="287" spans="1:5" ht="26.4" hidden="1" outlineLevel="6" x14ac:dyDescent="0.3">
      <c r="A287" s="23" t="s">
        <v>122</v>
      </c>
      <c r="B287" s="25" t="s">
        <v>335</v>
      </c>
      <c r="C287" s="11">
        <f>'№ 8 ведомственная'!F252</f>
        <v>250</v>
      </c>
      <c r="D287" s="11">
        <f>'№ 8 ведомственная'!G252</f>
        <v>250</v>
      </c>
      <c r="E287" s="2"/>
    </row>
    <row r="288" spans="1:5" ht="39.6" hidden="1" outlineLevel="5" x14ac:dyDescent="0.3">
      <c r="A288" s="23" t="s">
        <v>122</v>
      </c>
      <c r="B288" s="25" t="s">
        <v>446</v>
      </c>
      <c r="C288" s="11">
        <f>C289</f>
        <v>878.9</v>
      </c>
      <c r="D288" s="11">
        <f>D289</f>
        <v>868.2</v>
      </c>
      <c r="E288" s="2"/>
    </row>
    <row r="289" spans="1:5" ht="26.4" hidden="1" outlineLevel="6" x14ac:dyDescent="0.3">
      <c r="A289" s="23" t="s">
        <v>122</v>
      </c>
      <c r="B289" s="25" t="s">
        <v>335</v>
      </c>
      <c r="C289" s="11">
        <f>'№ 8 ведомственная'!F254</f>
        <v>878.9</v>
      </c>
      <c r="D289" s="11">
        <f>'№ 8 ведомственная'!G254</f>
        <v>868.2</v>
      </c>
      <c r="E289" s="2"/>
    </row>
    <row r="290" spans="1:5" hidden="1" outlineLevel="5" x14ac:dyDescent="0.3">
      <c r="A290" s="23" t="s">
        <v>122</v>
      </c>
      <c r="B290" s="25" t="s">
        <v>447</v>
      </c>
      <c r="C290" s="11">
        <f>C291</f>
        <v>200</v>
      </c>
      <c r="D290" s="11">
        <f>D291</f>
        <v>200</v>
      </c>
      <c r="E290" s="2"/>
    </row>
    <row r="291" spans="1:5" ht="26.4" hidden="1" outlineLevel="6" x14ac:dyDescent="0.3">
      <c r="A291" s="23" t="s">
        <v>122</v>
      </c>
      <c r="B291" s="25" t="s">
        <v>335</v>
      </c>
      <c r="C291" s="11">
        <f>'№ 8 ведомственная'!F256</f>
        <v>200</v>
      </c>
      <c r="D291" s="11">
        <f>'№ 8 ведомственная'!G256</f>
        <v>200</v>
      </c>
      <c r="E291" s="2"/>
    </row>
    <row r="292" spans="1:5" ht="26.4" hidden="1" outlineLevel="4" x14ac:dyDescent="0.3">
      <c r="A292" s="23" t="s">
        <v>122</v>
      </c>
      <c r="B292" s="25" t="s">
        <v>416</v>
      </c>
      <c r="C292" s="11" t="e">
        <f>C293+C295+C297</f>
        <v>#REF!</v>
      </c>
      <c r="D292" s="11" t="e">
        <f>D293+D295+D297</f>
        <v>#REF!</v>
      </c>
      <c r="E292" s="2"/>
    </row>
    <row r="293" spans="1:5" ht="79.2" hidden="1" outlineLevel="5" x14ac:dyDescent="0.3">
      <c r="A293" s="23" t="s">
        <v>122</v>
      </c>
      <c r="B293" s="25" t="s">
        <v>448</v>
      </c>
      <c r="C293" s="11" t="e">
        <f>C294</f>
        <v>#REF!</v>
      </c>
      <c r="D293" s="11" t="e">
        <f>D294</f>
        <v>#REF!</v>
      </c>
      <c r="E293" s="2"/>
    </row>
    <row r="294" spans="1:5" ht="26.4" hidden="1" outlineLevel="6" x14ac:dyDescent="0.3">
      <c r="A294" s="23" t="s">
        <v>122</v>
      </c>
      <c r="B294" s="25" t="s">
        <v>335</v>
      </c>
      <c r="C294" s="11" t="e">
        <f>'№ 8 ведомственная'!#REF!</f>
        <v>#REF!</v>
      </c>
      <c r="D294" s="11" t="e">
        <f>'№ 8 ведомственная'!#REF!</f>
        <v>#REF!</v>
      </c>
      <c r="E294" s="2"/>
    </row>
    <row r="295" spans="1:5" ht="66" hidden="1" outlineLevel="5" x14ac:dyDescent="0.3">
      <c r="A295" s="23" t="s">
        <v>122</v>
      </c>
      <c r="B295" s="25" t="s">
        <v>560</v>
      </c>
      <c r="C295" s="11" t="e">
        <f>C296</f>
        <v>#REF!</v>
      </c>
      <c r="D295" s="11" t="e">
        <f>D296</f>
        <v>#REF!</v>
      </c>
      <c r="E295" s="2"/>
    </row>
    <row r="296" spans="1:5" ht="26.4" hidden="1" outlineLevel="6" x14ac:dyDescent="0.3">
      <c r="A296" s="23" t="s">
        <v>122</v>
      </c>
      <c r="B296" s="25" t="s">
        <v>335</v>
      </c>
      <c r="C296" s="11" t="e">
        <f>'№ 8 ведомственная'!#REF!</f>
        <v>#REF!</v>
      </c>
      <c r="D296" s="11" t="e">
        <f>'№ 8 ведомственная'!#REF!</f>
        <v>#REF!</v>
      </c>
      <c r="E296" s="2"/>
    </row>
    <row r="297" spans="1:5" ht="66" hidden="1" outlineLevel="5" x14ac:dyDescent="0.3">
      <c r="A297" s="23" t="s">
        <v>122</v>
      </c>
      <c r="B297" s="25" t="s">
        <v>449</v>
      </c>
      <c r="C297" s="11" t="e">
        <f>C298</f>
        <v>#REF!</v>
      </c>
      <c r="D297" s="11" t="e">
        <f>D298</f>
        <v>#REF!</v>
      </c>
      <c r="E297" s="2"/>
    </row>
    <row r="298" spans="1:5" ht="26.4" hidden="1" outlineLevel="6" x14ac:dyDescent="0.3">
      <c r="A298" s="23" t="s">
        <v>122</v>
      </c>
      <c r="B298" s="25" t="s">
        <v>335</v>
      </c>
      <c r="C298" s="11" t="e">
        <f>'№ 8 ведомственная'!#REF!</f>
        <v>#REF!</v>
      </c>
      <c r="D298" s="11" t="e">
        <f>'№ 8 ведомственная'!#REF!</f>
        <v>#REF!</v>
      </c>
      <c r="E298" s="2"/>
    </row>
    <row r="299" spans="1:5" ht="39.6" hidden="1" outlineLevel="2" x14ac:dyDescent="0.3">
      <c r="A299" s="23" t="s">
        <v>122</v>
      </c>
      <c r="B299" s="25" t="s">
        <v>308</v>
      </c>
      <c r="C299" s="11">
        <f>C300</f>
        <v>14591.1</v>
      </c>
      <c r="D299" s="11">
        <f>D300</f>
        <v>14545.199999999999</v>
      </c>
      <c r="E299" s="2"/>
    </row>
    <row r="300" spans="1:5" ht="26.4" hidden="1" outlineLevel="3" x14ac:dyDescent="0.3">
      <c r="A300" s="23" t="s">
        <v>122</v>
      </c>
      <c r="B300" s="25" t="s">
        <v>450</v>
      </c>
      <c r="C300" s="11">
        <f>C301+C304</f>
        <v>14591.1</v>
      </c>
      <c r="D300" s="11">
        <f>D301+D304</f>
        <v>14545.199999999999</v>
      </c>
      <c r="E300" s="2"/>
    </row>
    <row r="301" spans="1:5" ht="26.4" hidden="1" outlineLevel="4" x14ac:dyDescent="0.3">
      <c r="A301" s="23" t="s">
        <v>122</v>
      </c>
      <c r="B301" s="25" t="s">
        <v>573</v>
      </c>
      <c r="C301" s="11">
        <f>C302</f>
        <v>1092</v>
      </c>
      <c r="D301" s="11">
        <f>D302</f>
        <v>1046.9000000000001</v>
      </c>
      <c r="E301" s="2"/>
    </row>
    <row r="302" spans="1:5" ht="52.8" hidden="1" outlineLevel="5" x14ac:dyDescent="0.3">
      <c r="A302" s="23" t="s">
        <v>122</v>
      </c>
      <c r="B302" s="25" t="s">
        <v>451</v>
      </c>
      <c r="C302" s="11">
        <f>C303</f>
        <v>1092</v>
      </c>
      <c r="D302" s="11">
        <f>D303</f>
        <v>1046.9000000000001</v>
      </c>
      <c r="E302" s="2"/>
    </row>
    <row r="303" spans="1:5" ht="26.4" hidden="1" outlineLevel="6" x14ac:dyDescent="0.3">
      <c r="A303" s="23" t="s">
        <v>122</v>
      </c>
      <c r="B303" s="25" t="s">
        <v>335</v>
      </c>
      <c r="C303" s="11">
        <f>'№ 8 ведомственная'!F274</f>
        <v>1092</v>
      </c>
      <c r="D303" s="11">
        <f>'№ 8 ведомственная'!G274</f>
        <v>1046.9000000000001</v>
      </c>
      <c r="E303" s="2"/>
    </row>
    <row r="304" spans="1:5" ht="39.6" hidden="1" outlineLevel="4" x14ac:dyDescent="0.3">
      <c r="A304" s="23" t="s">
        <v>122</v>
      </c>
      <c r="B304" s="25" t="s">
        <v>452</v>
      </c>
      <c r="C304" s="11">
        <f>C305</f>
        <v>13499.1</v>
      </c>
      <c r="D304" s="11">
        <f>D305</f>
        <v>13498.3</v>
      </c>
      <c r="E304" s="2"/>
    </row>
    <row r="305" spans="1:5" ht="39.6" hidden="1" outlineLevel="5" x14ac:dyDescent="0.3">
      <c r="A305" s="23" t="s">
        <v>122</v>
      </c>
      <c r="B305" s="25" t="s">
        <v>453</v>
      </c>
      <c r="C305" s="11">
        <f>C306</f>
        <v>13499.1</v>
      </c>
      <c r="D305" s="11">
        <f>D306</f>
        <v>13498.3</v>
      </c>
      <c r="E305" s="2"/>
    </row>
    <row r="306" spans="1:5" ht="26.4" hidden="1" outlineLevel="6" x14ac:dyDescent="0.3">
      <c r="A306" s="23" t="s">
        <v>122</v>
      </c>
      <c r="B306" s="25" t="s">
        <v>335</v>
      </c>
      <c r="C306" s="11">
        <f>'№ 8 ведомственная'!F279</f>
        <v>13499.1</v>
      </c>
      <c r="D306" s="11">
        <f>'№ 8 ведомственная'!G279</f>
        <v>13498.3</v>
      </c>
      <c r="E306" s="2"/>
    </row>
    <row r="307" spans="1:5" outlineLevel="1" collapsed="1" x14ac:dyDescent="0.3">
      <c r="A307" s="23" t="s">
        <v>139</v>
      </c>
      <c r="B307" s="25" t="s">
        <v>309</v>
      </c>
      <c r="C307" s="11">
        <f>'№ 8 ведомственная'!F280</f>
        <v>18140.8</v>
      </c>
      <c r="D307" s="11">
        <f>'№ 8 ведомственная'!G280</f>
        <v>17766.599999999999</v>
      </c>
      <c r="E307" s="2"/>
    </row>
    <row r="308" spans="1:5" ht="52.8" hidden="1" outlineLevel="2" x14ac:dyDescent="0.3">
      <c r="A308" s="23" t="s">
        <v>139</v>
      </c>
      <c r="B308" s="25" t="s">
        <v>300</v>
      </c>
      <c r="C308" s="11">
        <f t="shared" ref="C308:D311" si="10">C309</f>
        <v>18140.8</v>
      </c>
      <c r="D308" s="11">
        <f t="shared" si="10"/>
        <v>17766.599999999999</v>
      </c>
      <c r="E308" s="2"/>
    </row>
    <row r="309" spans="1:5" ht="26.4" hidden="1" outlineLevel="3" x14ac:dyDescent="0.3">
      <c r="A309" s="23" t="s">
        <v>139</v>
      </c>
      <c r="B309" s="25" t="s">
        <v>420</v>
      </c>
      <c r="C309" s="11">
        <f t="shared" si="10"/>
        <v>18140.8</v>
      </c>
      <c r="D309" s="11">
        <f t="shared" si="10"/>
        <v>17766.599999999999</v>
      </c>
      <c r="E309" s="2"/>
    </row>
    <row r="310" spans="1:5" ht="26.4" hidden="1" outlineLevel="4" x14ac:dyDescent="0.3">
      <c r="A310" s="23" t="s">
        <v>139</v>
      </c>
      <c r="B310" s="25" t="s">
        <v>432</v>
      </c>
      <c r="C310" s="11">
        <f t="shared" si="10"/>
        <v>18140.8</v>
      </c>
      <c r="D310" s="11">
        <f t="shared" si="10"/>
        <v>17766.599999999999</v>
      </c>
      <c r="E310" s="2"/>
    </row>
    <row r="311" spans="1:5" ht="26.4" hidden="1" outlineLevel="5" x14ac:dyDescent="0.3">
      <c r="A311" s="23" t="s">
        <v>139</v>
      </c>
      <c r="B311" s="25" t="s">
        <v>454</v>
      </c>
      <c r="C311" s="11">
        <f t="shared" si="10"/>
        <v>18140.8</v>
      </c>
      <c r="D311" s="11">
        <f t="shared" si="10"/>
        <v>17766.599999999999</v>
      </c>
      <c r="E311" s="2"/>
    </row>
    <row r="312" spans="1:5" ht="26.4" hidden="1" outlineLevel="6" x14ac:dyDescent="0.3">
      <c r="A312" s="23" t="s">
        <v>139</v>
      </c>
      <c r="B312" s="25" t="s">
        <v>361</v>
      </c>
      <c r="C312" s="11">
        <f>'№ 8 ведомственная'!F285</f>
        <v>18140.8</v>
      </c>
      <c r="D312" s="11">
        <f>'№ 8 ведомственная'!G285</f>
        <v>17766.599999999999</v>
      </c>
      <c r="E312" s="2"/>
    </row>
    <row r="313" spans="1:5" s="38" customFormat="1" collapsed="1" x14ac:dyDescent="0.3">
      <c r="A313" s="28" t="s">
        <v>176</v>
      </c>
      <c r="B313" s="29" t="s">
        <v>284</v>
      </c>
      <c r="C313" s="10">
        <f>C314+C326+C352+C363+C373+C403</f>
        <v>345549.2</v>
      </c>
      <c r="D313" s="10">
        <f>D314+D326+D352+D363+D373+D403</f>
        <v>333899.40000000002</v>
      </c>
      <c r="E313" s="4"/>
    </row>
    <row r="314" spans="1:5" outlineLevel="1" x14ac:dyDescent="0.3">
      <c r="A314" s="23" t="s">
        <v>177</v>
      </c>
      <c r="B314" s="25" t="s">
        <v>319</v>
      </c>
      <c r="C314" s="11">
        <f>'№ 8 ведомственная'!F352</f>
        <v>111878.29999999999</v>
      </c>
      <c r="D314" s="11">
        <f>'№ 8 ведомственная'!G352</f>
        <v>106493.89999999998</v>
      </c>
      <c r="E314" s="2"/>
    </row>
    <row r="315" spans="1:5" ht="39.6" hidden="1" outlineLevel="2" x14ac:dyDescent="0.3">
      <c r="A315" s="23" t="s">
        <v>177</v>
      </c>
      <c r="B315" s="25" t="s">
        <v>320</v>
      </c>
      <c r="C315" s="11">
        <f>C316</f>
        <v>106571.09999999999</v>
      </c>
      <c r="D315" s="11">
        <f>D316</f>
        <v>103866.79999999999</v>
      </c>
      <c r="E315" s="2"/>
    </row>
    <row r="316" spans="1:5" ht="26.4" hidden="1" outlineLevel="3" x14ac:dyDescent="0.3">
      <c r="A316" s="23" t="s">
        <v>177</v>
      </c>
      <c r="B316" s="25" t="s">
        <v>475</v>
      </c>
      <c r="C316" s="11">
        <f>C317</f>
        <v>106571.09999999999</v>
      </c>
      <c r="D316" s="11">
        <f>D317</f>
        <v>103866.79999999999</v>
      </c>
      <c r="E316" s="2"/>
    </row>
    <row r="317" spans="1:5" ht="26.4" hidden="1" outlineLevel="4" x14ac:dyDescent="0.3">
      <c r="A317" s="23" t="s">
        <v>177</v>
      </c>
      <c r="B317" s="25" t="s">
        <v>476</v>
      </c>
      <c r="C317" s="11">
        <f>C318+C320+C322+C324</f>
        <v>106571.09999999999</v>
      </c>
      <c r="D317" s="11">
        <f>D318+D320+D322+D324</f>
        <v>103866.79999999999</v>
      </c>
      <c r="E317" s="2"/>
    </row>
    <row r="318" spans="1:5" ht="52.8" hidden="1" outlineLevel="5" x14ac:dyDescent="0.3">
      <c r="A318" s="23" t="s">
        <v>177</v>
      </c>
      <c r="B318" s="25" t="s">
        <v>477</v>
      </c>
      <c r="C318" s="11">
        <f>C319</f>
        <v>49795.4</v>
      </c>
      <c r="D318" s="11">
        <f>D319</f>
        <v>49144.7</v>
      </c>
      <c r="E318" s="2"/>
    </row>
    <row r="319" spans="1:5" ht="26.4" hidden="1" outlineLevel="6" x14ac:dyDescent="0.3">
      <c r="A319" s="23" t="s">
        <v>177</v>
      </c>
      <c r="B319" s="25" t="s">
        <v>361</v>
      </c>
      <c r="C319" s="11">
        <f>'№ 8 ведомственная'!F359</f>
        <v>49795.4</v>
      </c>
      <c r="D319" s="11">
        <f>'№ 8 ведомственная'!G359</f>
        <v>49144.7</v>
      </c>
      <c r="E319" s="2"/>
    </row>
    <row r="320" spans="1:5" ht="52.8" hidden="1" outlineLevel="5" x14ac:dyDescent="0.3">
      <c r="A320" s="43" t="s">
        <v>177</v>
      </c>
      <c r="B320" s="44" t="s">
        <v>478</v>
      </c>
      <c r="C320" s="45">
        <f>C321</f>
        <v>54008.499999999993</v>
      </c>
      <c r="D320" s="45">
        <f>D321</f>
        <v>53091.6</v>
      </c>
      <c r="E320" s="2"/>
    </row>
    <row r="321" spans="1:5" ht="26.4" hidden="1" outlineLevel="6" x14ac:dyDescent="0.3">
      <c r="A321" s="23" t="s">
        <v>177</v>
      </c>
      <c r="B321" s="25" t="s">
        <v>361</v>
      </c>
      <c r="C321" s="11">
        <f>'№ 8 ведомственная'!F363</f>
        <v>54008.499999999993</v>
      </c>
      <c r="D321" s="11">
        <f>'№ 8 ведомственная'!G363</f>
        <v>53091.6</v>
      </c>
      <c r="E321" s="2"/>
    </row>
    <row r="322" spans="1:5" ht="26.4" hidden="1" outlineLevel="5" x14ac:dyDescent="0.3">
      <c r="A322" s="23" t="s">
        <v>177</v>
      </c>
      <c r="B322" s="25" t="s">
        <v>479</v>
      </c>
      <c r="C322" s="11">
        <f>C323</f>
        <v>1512</v>
      </c>
      <c r="D322" s="11">
        <f>D323</f>
        <v>1094.3</v>
      </c>
      <c r="E322" s="2"/>
    </row>
    <row r="323" spans="1:5" ht="26.4" hidden="1" outlineLevel="6" x14ac:dyDescent="0.3">
      <c r="A323" s="23" t="s">
        <v>177</v>
      </c>
      <c r="B323" s="25" t="s">
        <v>361</v>
      </c>
      <c r="C323" s="11">
        <f>'№ 8 ведомственная'!F365</f>
        <v>1512</v>
      </c>
      <c r="D323" s="11">
        <f>'№ 8 ведомственная'!G365</f>
        <v>1094.3</v>
      </c>
      <c r="E323" s="2"/>
    </row>
    <row r="324" spans="1:5" ht="26.4" hidden="1" outlineLevel="5" x14ac:dyDescent="0.3">
      <c r="A324" s="23" t="s">
        <v>177</v>
      </c>
      <c r="B324" s="25" t="s">
        <v>480</v>
      </c>
      <c r="C324" s="42">
        <f>C325</f>
        <v>1255.2000000000003</v>
      </c>
      <c r="D324" s="42">
        <f>D325</f>
        <v>536.20000000000005</v>
      </c>
      <c r="E324" s="2"/>
    </row>
    <row r="325" spans="1:5" ht="26.4" hidden="1" outlineLevel="6" x14ac:dyDescent="0.3">
      <c r="A325" s="40" t="s">
        <v>177</v>
      </c>
      <c r="B325" s="41" t="s">
        <v>361</v>
      </c>
      <c r="C325" s="42">
        <f>'№ 8 ведомственная'!F369</f>
        <v>1255.2000000000003</v>
      </c>
      <c r="D325" s="42">
        <f>'№ 8 ведомственная'!G369</f>
        <v>536.20000000000005</v>
      </c>
      <c r="E325" s="2"/>
    </row>
    <row r="326" spans="1:5" outlineLevel="1" collapsed="1" x14ac:dyDescent="0.3">
      <c r="A326" s="52" t="s">
        <v>185</v>
      </c>
      <c r="B326" s="53" t="s">
        <v>321</v>
      </c>
      <c r="C326" s="26">
        <f>'№ 8 ведомственная'!F370</f>
        <v>187941.80000000002</v>
      </c>
      <c r="D326" s="26">
        <f>'№ 8 ведомственная'!G370</f>
        <v>183664.1</v>
      </c>
      <c r="E326" s="2"/>
    </row>
    <row r="327" spans="1:5" ht="39.6" hidden="1" outlineLevel="2" x14ac:dyDescent="0.3">
      <c r="A327" s="43" t="s">
        <v>185</v>
      </c>
      <c r="B327" s="44" t="s">
        <v>320</v>
      </c>
      <c r="C327" s="45">
        <f>C328</f>
        <v>171686.80000000002</v>
      </c>
      <c r="D327" s="45">
        <f>D328</f>
        <v>169004.3</v>
      </c>
      <c r="E327" s="2"/>
    </row>
    <row r="328" spans="1:5" ht="26.4" hidden="1" outlineLevel="3" x14ac:dyDescent="0.3">
      <c r="A328" s="23" t="s">
        <v>185</v>
      </c>
      <c r="B328" s="25" t="s">
        <v>481</v>
      </c>
      <c r="C328" s="11">
        <f>C329+C338</f>
        <v>171686.80000000002</v>
      </c>
      <c r="D328" s="11">
        <f>D329+D338</f>
        <v>169004.3</v>
      </c>
      <c r="E328" s="2"/>
    </row>
    <row r="329" spans="1:5" ht="39.6" hidden="1" outlineLevel="4" x14ac:dyDescent="0.3">
      <c r="A329" s="23" t="s">
        <v>185</v>
      </c>
      <c r="B329" s="25" t="s">
        <v>482</v>
      </c>
      <c r="C329" s="11">
        <f>C330+C332+C334+C336</f>
        <v>163357.6</v>
      </c>
      <c r="D329" s="11">
        <f>D330+D332+D334+D336</f>
        <v>161490.19999999998</v>
      </c>
      <c r="E329" s="2"/>
    </row>
    <row r="330" spans="1:5" ht="39.6" hidden="1" outlineLevel="5" x14ac:dyDescent="0.3">
      <c r="A330" s="23" t="s">
        <v>185</v>
      </c>
      <c r="B330" s="25" t="s">
        <v>483</v>
      </c>
      <c r="C330" s="11">
        <f>C331</f>
        <v>119363.8</v>
      </c>
      <c r="D330" s="11">
        <f>D331</f>
        <v>119679.6</v>
      </c>
      <c r="E330" s="2"/>
    </row>
    <row r="331" spans="1:5" ht="26.4" hidden="1" outlineLevel="6" x14ac:dyDescent="0.3">
      <c r="A331" s="23" t="s">
        <v>185</v>
      </c>
      <c r="B331" s="25" t="s">
        <v>361</v>
      </c>
      <c r="C331" s="11">
        <f>'№ 8 ведомственная'!F379</f>
        <v>119363.8</v>
      </c>
      <c r="D331" s="11">
        <f>'№ 8 ведомственная'!G379</f>
        <v>119679.6</v>
      </c>
      <c r="E331" s="2"/>
    </row>
    <row r="332" spans="1:5" ht="39.6" hidden="1" outlineLevel="5" x14ac:dyDescent="0.3">
      <c r="A332" s="43" t="s">
        <v>185</v>
      </c>
      <c r="B332" s="44" t="s">
        <v>484</v>
      </c>
      <c r="C332" s="45">
        <f>C333</f>
        <v>40275.599999999991</v>
      </c>
      <c r="D332" s="45">
        <f>D333</f>
        <v>38218.9</v>
      </c>
      <c r="E332" s="2"/>
    </row>
    <row r="333" spans="1:5" ht="26.4" hidden="1" outlineLevel="6" x14ac:dyDescent="0.3">
      <c r="A333" s="23" t="s">
        <v>185</v>
      </c>
      <c r="B333" s="25" t="s">
        <v>361</v>
      </c>
      <c r="C333" s="11">
        <f>'№ 8 ведомственная'!F383</f>
        <v>40275.599999999991</v>
      </c>
      <c r="D333" s="11">
        <f>'№ 8 ведомственная'!G383</f>
        <v>38218.9</v>
      </c>
      <c r="E333" s="2"/>
    </row>
    <row r="334" spans="1:5" ht="26.4" hidden="1" outlineLevel="5" x14ac:dyDescent="0.3">
      <c r="A334" s="23" t="s">
        <v>185</v>
      </c>
      <c r="B334" s="25" t="s">
        <v>485</v>
      </c>
      <c r="C334" s="11">
        <f>C335</f>
        <v>1344.1000000000001</v>
      </c>
      <c r="D334" s="11">
        <f>D335</f>
        <v>1341.8</v>
      </c>
      <c r="E334" s="2"/>
    </row>
    <row r="335" spans="1:5" ht="26.4" hidden="1" outlineLevel="6" x14ac:dyDescent="0.3">
      <c r="A335" s="23" t="s">
        <v>185</v>
      </c>
      <c r="B335" s="25" t="s">
        <v>361</v>
      </c>
      <c r="C335" s="11">
        <f>'№ 8 ведомственная'!F395</f>
        <v>1344.1000000000001</v>
      </c>
      <c r="D335" s="11">
        <f>'№ 8 ведомственная'!G395</f>
        <v>1341.8</v>
      </c>
      <c r="E335" s="2"/>
    </row>
    <row r="336" spans="1:5" ht="26.4" hidden="1" outlineLevel="5" x14ac:dyDescent="0.3">
      <c r="A336" s="23" t="s">
        <v>185</v>
      </c>
      <c r="B336" s="25" t="s">
        <v>486</v>
      </c>
      <c r="C336" s="11">
        <f>C337</f>
        <v>2374.1</v>
      </c>
      <c r="D336" s="11">
        <f>D337</f>
        <v>2249.9</v>
      </c>
      <c r="E336" s="2"/>
    </row>
    <row r="337" spans="1:5" ht="26.4" hidden="1" outlineLevel="6" x14ac:dyDescent="0.3">
      <c r="A337" s="23" t="s">
        <v>185</v>
      </c>
      <c r="B337" s="25" t="s">
        <v>361</v>
      </c>
      <c r="C337" s="11">
        <f>'№ 8 ведомственная'!F397</f>
        <v>2374.1</v>
      </c>
      <c r="D337" s="11">
        <f>'№ 8 ведомственная'!G397</f>
        <v>2249.9</v>
      </c>
      <c r="E337" s="2"/>
    </row>
    <row r="338" spans="1:5" hidden="1" outlineLevel="4" x14ac:dyDescent="0.3">
      <c r="A338" s="43" t="s">
        <v>185</v>
      </c>
      <c r="B338" s="44" t="s">
        <v>487</v>
      </c>
      <c r="C338" s="45">
        <f>C339+C341</f>
        <v>8329.2000000000007</v>
      </c>
      <c r="D338" s="45">
        <f>D339+D341</f>
        <v>7514.1</v>
      </c>
      <c r="E338" s="2"/>
    </row>
    <row r="339" spans="1:5" ht="26.4" hidden="1" outlineLevel="5" x14ac:dyDescent="0.3">
      <c r="A339" s="23" t="s">
        <v>185</v>
      </c>
      <c r="B339" s="25" t="s">
        <v>488</v>
      </c>
      <c r="C339" s="11">
        <f>C340</f>
        <v>3832.8</v>
      </c>
      <c r="D339" s="11">
        <f>D340</f>
        <v>3813</v>
      </c>
      <c r="E339" s="2"/>
    </row>
    <row r="340" spans="1:5" ht="26.4" hidden="1" outlineLevel="6" x14ac:dyDescent="0.3">
      <c r="A340" s="23" t="s">
        <v>185</v>
      </c>
      <c r="B340" s="25" t="s">
        <v>361</v>
      </c>
      <c r="C340" s="11">
        <f>'№ 8 ведомственная'!F406</f>
        <v>3832.8</v>
      </c>
      <c r="D340" s="11">
        <f>'№ 8 ведомственная'!G406</f>
        <v>3813</v>
      </c>
      <c r="E340" s="2"/>
    </row>
    <row r="341" spans="1:5" ht="26.4" hidden="1" outlineLevel="5" x14ac:dyDescent="0.3">
      <c r="A341" s="23" t="s">
        <v>185</v>
      </c>
      <c r="B341" s="25" t="s">
        <v>489</v>
      </c>
      <c r="C341" s="11">
        <f>C342</f>
        <v>4496.3999999999996</v>
      </c>
      <c r="D341" s="11">
        <f>D342</f>
        <v>3701.1</v>
      </c>
      <c r="E341" s="2"/>
    </row>
    <row r="342" spans="1:5" ht="26.4" hidden="1" outlineLevel="6" x14ac:dyDescent="0.3">
      <c r="A342" s="23" t="s">
        <v>185</v>
      </c>
      <c r="B342" s="25" t="s">
        <v>361</v>
      </c>
      <c r="C342" s="11">
        <f>'№ 8 ведомственная'!F408</f>
        <v>4496.3999999999996</v>
      </c>
      <c r="D342" s="11">
        <f>'№ 8 ведомственная'!G408</f>
        <v>3701.1</v>
      </c>
      <c r="E342" s="2"/>
    </row>
    <row r="343" spans="1:5" ht="39.6" hidden="1" outlineLevel="2" x14ac:dyDescent="0.3">
      <c r="A343" s="23" t="s">
        <v>185</v>
      </c>
      <c r="B343" s="25" t="s">
        <v>295</v>
      </c>
      <c r="C343" s="11">
        <f>C344+C348</f>
        <v>200</v>
      </c>
      <c r="D343" s="11">
        <f>D344+D348</f>
        <v>168.7</v>
      </c>
      <c r="E343" s="2"/>
    </row>
    <row r="344" spans="1:5" ht="26.4" hidden="1" outlineLevel="3" x14ac:dyDescent="0.3">
      <c r="A344" s="23" t="s">
        <v>185</v>
      </c>
      <c r="B344" s="25" t="s">
        <v>490</v>
      </c>
      <c r="C344" s="11">
        <f t="shared" ref="C344:D346" si="11">C345</f>
        <v>150</v>
      </c>
      <c r="D344" s="11">
        <f t="shared" si="11"/>
        <v>146.69999999999999</v>
      </c>
      <c r="E344" s="2"/>
    </row>
    <row r="345" spans="1:5" ht="52.8" hidden="1" outlineLevel="4" x14ac:dyDescent="0.3">
      <c r="A345" s="23" t="s">
        <v>185</v>
      </c>
      <c r="B345" s="25" t="s">
        <v>491</v>
      </c>
      <c r="C345" s="11">
        <f t="shared" si="11"/>
        <v>150</v>
      </c>
      <c r="D345" s="11">
        <f t="shared" si="11"/>
        <v>146.69999999999999</v>
      </c>
      <c r="E345" s="2"/>
    </row>
    <row r="346" spans="1:5" hidden="1" outlineLevel="5" x14ac:dyDescent="0.3">
      <c r="A346" s="23" t="s">
        <v>185</v>
      </c>
      <c r="B346" s="25" t="s">
        <v>492</v>
      </c>
      <c r="C346" s="11">
        <f t="shared" si="11"/>
        <v>150</v>
      </c>
      <c r="D346" s="11">
        <f t="shared" si="11"/>
        <v>146.69999999999999</v>
      </c>
      <c r="E346" s="2"/>
    </row>
    <row r="347" spans="1:5" ht="26.4" hidden="1" outlineLevel="6" x14ac:dyDescent="0.3">
      <c r="A347" s="23" t="s">
        <v>185</v>
      </c>
      <c r="B347" s="25" t="s">
        <v>361</v>
      </c>
      <c r="C347" s="11">
        <f>'№ 8 ведомственная'!F416</f>
        <v>150</v>
      </c>
      <c r="D347" s="11">
        <f>'№ 8 ведомственная'!G416</f>
        <v>146.69999999999999</v>
      </c>
      <c r="E347" s="2"/>
    </row>
    <row r="348" spans="1:5" ht="52.8" hidden="1" outlineLevel="3" x14ac:dyDescent="0.3">
      <c r="A348" s="23" t="s">
        <v>185</v>
      </c>
      <c r="B348" s="25" t="s">
        <v>493</v>
      </c>
      <c r="C348" s="11">
        <f t="shared" ref="C348:D350" si="12">C349</f>
        <v>50</v>
      </c>
      <c r="D348" s="11">
        <f t="shared" si="12"/>
        <v>22</v>
      </c>
      <c r="E348" s="2"/>
    </row>
    <row r="349" spans="1:5" ht="26.4" hidden="1" outlineLevel="4" x14ac:dyDescent="0.3">
      <c r="A349" s="23" t="s">
        <v>185</v>
      </c>
      <c r="B349" s="25" t="s">
        <v>494</v>
      </c>
      <c r="C349" s="11">
        <f t="shared" si="12"/>
        <v>50</v>
      </c>
      <c r="D349" s="11">
        <f t="shared" si="12"/>
        <v>22</v>
      </c>
      <c r="E349" s="2"/>
    </row>
    <row r="350" spans="1:5" ht="26.4" hidden="1" outlineLevel="5" x14ac:dyDescent="0.3">
      <c r="A350" s="23" t="s">
        <v>185</v>
      </c>
      <c r="B350" s="25" t="s">
        <v>495</v>
      </c>
      <c r="C350" s="11">
        <f t="shared" si="12"/>
        <v>50</v>
      </c>
      <c r="D350" s="11">
        <f t="shared" si="12"/>
        <v>22</v>
      </c>
      <c r="E350" s="2"/>
    </row>
    <row r="351" spans="1:5" ht="26.4" hidden="1" outlineLevel="6" x14ac:dyDescent="0.3">
      <c r="A351" s="23" t="s">
        <v>185</v>
      </c>
      <c r="B351" s="25" t="s">
        <v>361</v>
      </c>
      <c r="C351" s="11">
        <f>'№ 8 ведомственная'!F420</f>
        <v>50</v>
      </c>
      <c r="D351" s="11">
        <f>'№ 8 ведомственная'!G420</f>
        <v>22</v>
      </c>
      <c r="E351" s="2"/>
    </row>
    <row r="352" spans="1:5" outlineLevel="1" collapsed="1" x14ac:dyDescent="0.3">
      <c r="A352" s="23" t="s">
        <v>201</v>
      </c>
      <c r="B352" s="25" t="s">
        <v>322</v>
      </c>
      <c r="C352" s="11">
        <f>'№ 8 ведомственная'!F421+'№ 8 ведомственная'!F530</f>
        <v>22779.7</v>
      </c>
      <c r="D352" s="11">
        <f>'№ 8 ведомственная'!G421+'№ 8 ведомственная'!G530</f>
        <v>22708.799999999999</v>
      </c>
      <c r="E352" s="2"/>
    </row>
    <row r="353" spans="1:5" ht="39.6" hidden="1" outlineLevel="2" x14ac:dyDescent="0.3">
      <c r="A353" s="23" t="s">
        <v>201</v>
      </c>
      <c r="B353" s="25" t="s">
        <v>320</v>
      </c>
      <c r="C353" s="11">
        <f t="shared" ref="C353:D356" si="13">C354</f>
        <v>13871.000000000002</v>
      </c>
      <c r="D353" s="11">
        <f t="shared" si="13"/>
        <v>13897.2</v>
      </c>
      <c r="E353" s="2"/>
    </row>
    <row r="354" spans="1:5" ht="26.4" hidden="1" outlineLevel="3" x14ac:dyDescent="0.3">
      <c r="A354" s="23" t="s">
        <v>201</v>
      </c>
      <c r="B354" s="25" t="s">
        <v>496</v>
      </c>
      <c r="C354" s="11">
        <f t="shared" si="13"/>
        <v>13871.000000000002</v>
      </c>
      <c r="D354" s="11">
        <f t="shared" si="13"/>
        <v>13897.2</v>
      </c>
      <c r="E354" s="2"/>
    </row>
    <row r="355" spans="1:5" ht="26.4" hidden="1" outlineLevel="4" x14ac:dyDescent="0.3">
      <c r="A355" s="23" t="s">
        <v>201</v>
      </c>
      <c r="B355" s="25" t="s">
        <v>497</v>
      </c>
      <c r="C355" s="11">
        <f t="shared" si="13"/>
        <v>13871.000000000002</v>
      </c>
      <c r="D355" s="11">
        <f t="shared" si="13"/>
        <v>13897.2</v>
      </c>
      <c r="E355" s="2"/>
    </row>
    <row r="356" spans="1:5" ht="39.6" hidden="1" outlineLevel="5" x14ac:dyDescent="0.3">
      <c r="A356" s="43" t="s">
        <v>201</v>
      </c>
      <c r="B356" s="44" t="s">
        <v>498</v>
      </c>
      <c r="C356" s="45">
        <f t="shared" si="13"/>
        <v>13871.000000000002</v>
      </c>
      <c r="D356" s="45">
        <f t="shared" si="13"/>
        <v>13897.2</v>
      </c>
      <c r="E356" s="2"/>
    </row>
    <row r="357" spans="1:5" ht="26.4" hidden="1" outlineLevel="6" x14ac:dyDescent="0.3">
      <c r="A357" s="23" t="s">
        <v>201</v>
      </c>
      <c r="B357" s="25" t="s">
        <v>361</v>
      </c>
      <c r="C357" s="11">
        <f>'№ 8 ведомственная'!F430</f>
        <v>13871.000000000002</v>
      </c>
      <c r="D357" s="11">
        <f>'№ 8 ведомственная'!G430</f>
        <v>13897.2</v>
      </c>
      <c r="E357" s="2"/>
    </row>
    <row r="358" spans="1:5" ht="39.6" hidden="1" outlineLevel="2" x14ac:dyDescent="0.3">
      <c r="A358" s="43" t="s">
        <v>201</v>
      </c>
      <c r="B358" s="44" t="s">
        <v>328</v>
      </c>
      <c r="C358" s="45">
        <f t="shared" ref="C358:D361" si="14">C359</f>
        <v>5829.3</v>
      </c>
      <c r="D358" s="45">
        <f t="shared" si="14"/>
        <v>5732.2</v>
      </c>
      <c r="E358" s="2"/>
    </row>
    <row r="359" spans="1:5" ht="39.6" hidden="1" outlineLevel="3" x14ac:dyDescent="0.3">
      <c r="A359" s="23" t="s">
        <v>201</v>
      </c>
      <c r="B359" s="25" t="s">
        <v>519</v>
      </c>
      <c r="C359" s="11">
        <f t="shared" si="14"/>
        <v>5829.3</v>
      </c>
      <c r="D359" s="11">
        <f t="shared" si="14"/>
        <v>5732.2</v>
      </c>
      <c r="E359" s="2"/>
    </row>
    <row r="360" spans="1:5" ht="26.4" hidden="1" outlineLevel="4" x14ac:dyDescent="0.3">
      <c r="A360" s="23" t="s">
        <v>201</v>
      </c>
      <c r="B360" s="25" t="s">
        <v>520</v>
      </c>
      <c r="C360" s="11">
        <f t="shared" si="14"/>
        <v>5829.3</v>
      </c>
      <c r="D360" s="11">
        <f t="shared" si="14"/>
        <v>5732.2</v>
      </c>
      <c r="E360" s="2"/>
    </row>
    <row r="361" spans="1:5" ht="52.8" hidden="1" outlineLevel="5" x14ac:dyDescent="0.3">
      <c r="A361" s="43" t="s">
        <v>201</v>
      </c>
      <c r="B361" s="44" t="s">
        <v>521</v>
      </c>
      <c r="C361" s="45">
        <f t="shared" si="14"/>
        <v>5829.3</v>
      </c>
      <c r="D361" s="45">
        <f t="shared" si="14"/>
        <v>5732.2</v>
      </c>
      <c r="E361" s="2"/>
    </row>
    <row r="362" spans="1:5" ht="26.4" hidden="1" outlineLevel="6" x14ac:dyDescent="0.3">
      <c r="A362" s="23" t="s">
        <v>201</v>
      </c>
      <c r="B362" s="25" t="s">
        <v>361</v>
      </c>
      <c r="C362" s="11">
        <f>'№ 8 ведомственная'!F539</f>
        <v>5829.3</v>
      </c>
      <c r="D362" s="11">
        <f>'№ 8 ведомственная'!G539</f>
        <v>5732.2</v>
      </c>
      <c r="E362" s="2"/>
    </row>
    <row r="363" spans="1:5" ht="26.4" outlineLevel="1" collapsed="1" x14ac:dyDescent="0.3">
      <c r="A363" s="43" t="s">
        <v>205</v>
      </c>
      <c r="B363" s="44" t="s">
        <v>323</v>
      </c>
      <c r="C363" s="45">
        <f>'№ 8 ведомственная'!F433</f>
        <v>100</v>
      </c>
      <c r="D363" s="45">
        <f>'№ 8 ведомственная'!G433</f>
        <v>59</v>
      </c>
      <c r="E363" s="2"/>
    </row>
    <row r="364" spans="1:5" ht="39.6" hidden="1" outlineLevel="2" x14ac:dyDescent="0.3">
      <c r="A364" s="23" t="s">
        <v>205</v>
      </c>
      <c r="B364" s="25" t="s">
        <v>320</v>
      </c>
      <c r="C364" s="11" t="e">
        <f>C365+C369</f>
        <v>#REF!</v>
      </c>
      <c r="D364" s="11" t="e">
        <f>D365+D369</f>
        <v>#REF!</v>
      </c>
      <c r="E364" s="2"/>
    </row>
    <row r="365" spans="1:5" ht="26.4" hidden="1" outlineLevel="3" x14ac:dyDescent="0.3">
      <c r="A365" s="23" t="s">
        <v>205</v>
      </c>
      <c r="B365" s="25" t="s">
        <v>475</v>
      </c>
      <c r="C365" s="11" t="e">
        <f t="shared" ref="C365:D367" si="15">C366</f>
        <v>#REF!</v>
      </c>
      <c r="D365" s="11" t="e">
        <f t="shared" si="15"/>
        <v>#REF!</v>
      </c>
      <c r="E365" s="2"/>
    </row>
    <row r="366" spans="1:5" ht="26.4" hidden="1" outlineLevel="4" x14ac:dyDescent="0.3">
      <c r="A366" s="23" t="s">
        <v>205</v>
      </c>
      <c r="B366" s="25" t="s">
        <v>499</v>
      </c>
      <c r="C366" s="11" t="e">
        <f t="shared" si="15"/>
        <v>#REF!</v>
      </c>
      <c r="D366" s="11" t="e">
        <f t="shared" si="15"/>
        <v>#REF!</v>
      </c>
      <c r="E366" s="2"/>
    </row>
    <row r="367" spans="1:5" hidden="1" outlineLevel="5" x14ac:dyDescent="0.3">
      <c r="A367" s="23" t="s">
        <v>205</v>
      </c>
      <c r="B367" s="25" t="s">
        <v>500</v>
      </c>
      <c r="C367" s="11" t="e">
        <f t="shared" si="15"/>
        <v>#REF!</v>
      </c>
      <c r="D367" s="11" t="e">
        <f t="shared" si="15"/>
        <v>#REF!</v>
      </c>
      <c r="E367" s="2"/>
    </row>
    <row r="368" spans="1:5" ht="26.4" hidden="1" outlineLevel="6" x14ac:dyDescent="0.3">
      <c r="A368" s="23" t="s">
        <v>205</v>
      </c>
      <c r="B368" s="25" t="s">
        <v>361</v>
      </c>
      <c r="C368" s="11" t="e">
        <f>'№ 8 ведомственная'!#REF!</f>
        <v>#REF!</v>
      </c>
      <c r="D368" s="11" t="e">
        <f>'№ 8 ведомственная'!#REF!</f>
        <v>#REF!</v>
      </c>
      <c r="E368" s="2"/>
    </row>
    <row r="369" spans="1:5" ht="26.4" hidden="1" outlineLevel="3" x14ac:dyDescent="0.3">
      <c r="A369" s="23" t="s">
        <v>205</v>
      </c>
      <c r="B369" s="25" t="s">
        <v>481</v>
      </c>
      <c r="C369" s="11">
        <f t="shared" ref="C369:D371" si="16">C370</f>
        <v>100</v>
      </c>
      <c r="D369" s="11">
        <f t="shared" si="16"/>
        <v>59</v>
      </c>
      <c r="E369" s="2"/>
    </row>
    <row r="370" spans="1:5" ht="39.6" hidden="1" outlineLevel="4" x14ac:dyDescent="0.3">
      <c r="A370" s="23" t="s">
        <v>205</v>
      </c>
      <c r="B370" s="25" t="s">
        <v>482</v>
      </c>
      <c r="C370" s="11">
        <f t="shared" si="16"/>
        <v>100</v>
      </c>
      <c r="D370" s="11">
        <f t="shared" si="16"/>
        <v>59</v>
      </c>
      <c r="E370" s="2"/>
    </row>
    <row r="371" spans="1:5" hidden="1" outlineLevel="5" x14ac:dyDescent="0.3">
      <c r="A371" s="23" t="s">
        <v>205</v>
      </c>
      <c r="B371" s="25" t="s">
        <v>501</v>
      </c>
      <c r="C371" s="11">
        <f t="shared" si="16"/>
        <v>100</v>
      </c>
      <c r="D371" s="11">
        <f t="shared" si="16"/>
        <v>59</v>
      </c>
      <c r="E371" s="2"/>
    </row>
    <row r="372" spans="1:5" ht="26.4" hidden="1" outlineLevel="6" x14ac:dyDescent="0.3">
      <c r="A372" s="23" t="s">
        <v>205</v>
      </c>
      <c r="B372" s="25" t="s">
        <v>361</v>
      </c>
      <c r="C372" s="11">
        <f>'№ 8 ведомственная'!F438</f>
        <v>100</v>
      </c>
      <c r="D372" s="11">
        <f>'№ 8 ведомственная'!G438</f>
        <v>59</v>
      </c>
      <c r="E372" s="2"/>
    </row>
    <row r="373" spans="1:5" outlineLevel="1" collapsed="1" x14ac:dyDescent="0.3">
      <c r="A373" s="23" t="s">
        <v>208</v>
      </c>
      <c r="B373" s="25" t="s">
        <v>324</v>
      </c>
      <c r="C373" s="11">
        <f>'№ 8 ведомственная'!F439+'№ 8 ведомственная'!F542</f>
        <v>7298.4</v>
      </c>
      <c r="D373" s="11">
        <f>'№ 8 ведомственная'!G439+'№ 8 ведомственная'!G542</f>
        <v>5485.4000000000005</v>
      </c>
      <c r="E373" s="2"/>
    </row>
    <row r="374" spans="1:5" ht="39.6" hidden="1" outlineLevel="2" x14ac:dyDescent="0.3">
      <c r="A374" s="23" t="s">
        <v>208</v>
      </c>
      <c r="B374" s="25" t="s">
        <v>320</v>
      </c>
      <c r="C374" s="11">
        <f>C375</f>
        <v>3440</v>
      </c>
      <c r="D374" s="11">
        <f>D375</f>
        <v>3368.9</v>
      </c>
      <c r="E374" s="2"/>
    </row>
    <row r="375" spans="1:5" ht="26.4" hidden="1" outlineLevel="3" x14ac:dyDescent="0.3">
      <c r="A375" s="23" t="s">
        <v>208</v>
      </c>
      <c r="B375" s="25" t="s">
        <v>502</v>
      </c>
      <c r="C375" s="11">
        <f>C376</f>
        <v>3440</v>
      </c>
      <c r="D375" s="11">
        <f>D376</f>
        <v>3368.9</v>
      </c>
      <c r="E375" s="2"/>
    </row>
    <row r="376" spans="1:5" ht="26.4" hidden="1" outlineLevel="4" x14ac:dyDescent="0.3">
      <c r="A376" s="23" t="s">
        <v>208</v>
      </c>
      <c r="B376" s="25" t="s">
        <v>503</v>
      </c>
      <c r="C376" s="11">
        <f>C377+C379</f>
        <v>3440</v>
      </c>
      <c r="D376" s="11">
        <f>D377+D379</f>
        <v>3368.9</v>
      </c>
      <c r="E376" s="2"/>
    </row>
    <row r="377" spans="1:5" ht="26.4" hidden="1" outlineLevel="5" x14ac:dyDescent="0.3">
      <c r="A377" s="43" t="s">
        <v>208</v>
      </c>
      <c r="B377" s="44" t="s">
        <v>504</v>
      </c>
      <c r="C377" s="45">
        <f>C378</f>
        <v>2988.7</v>
      </c>
      <c r="D377" s="45">
        <f>D378</f>
        <v>2918.1</v>
      </c>
      <c r="E377" s="2"/>
    </row>
    <row r="378" spans="1:5" ht="26.4" hidden="1" outlineLevel="6" x14ac:dyDescent="0.3">
      <c r="A378" s="23" t="s">
        <v>208</v>
      </c>
      <c r="B378" s="25" t="s">
        <v>361</v>
      </c>
      <c r="C378" s="11">
        <f>'№ 8 ведомственная'!F446</f>
        <v>2988.7</v>
      </c>
      <c r="D378" s="11">
        <f>'№ 8 ведомственная'!G446</f>
        <v>2918.1</v>
      </c>
      <c r="E378" s="2"/>
    </row>
    <row r="379" spans="1:5" ht="26.4" hidden="1" outlineLevel="5" x14ac:dyDescent="0.3">
      <c r="A379" s="40" t="s">
        <v>208</v>
      </c>
      <c r="B379" s="41" t="s">
        <v>575</v>
      </c>
      <c r="C379" s="42">
        <f>C380</f>
        <v>451.30000000000007</v>
      </c>
      <c r="D379" s="42">
        <f>D380</f>
        <v>450.8</v>
      </c>
      <c r="E379" s="2"/>
    </row>
    <row r="380" spans="1:5" ht="26.4" hidden="1" outlineLevel="6" x14ac:dyDescent="0.3">
      <c r="A380" s="52" t="s">
        <v>208</v>
      </c>
      <c r="B380" s="53" t="s">
        <v>361</v>
      </c>
      <c r="C380" s="26">
        <f>'№ 8 ведомственная'!F448</f>
        <v>451.30000000000007</v>
      </c>
      <c r="D380" s="26">
        <f>'№ 8 ведомственная'!G448</f>
        <v>450.8</v>
      </c>
      <c r="E380" s="2"/>
    </row>
    <row r="381" spans="1:5" ht="39.6" hidden="1" outlineLevel="2" x14ac:dyDescent="0.3">
      <c r="A381" s="23" t="s">
        <v>208</v>
      </c>
      <c r="B381" s="25" t="s">
        <v>314</v>
      </c>
      <c r="C381" s="11">
        <f>C382</f>
        <v>158</v>
      </c>
      <c r="D381" s="11">
        <f>D382</f>
        <v>107.10000000000001</v>
      </c>
      <c r="E381" s="2"/>
    </row>
    <row r="382" spans="1:5" ht="26.4" hidden="1" outlineLevel="3" x14ac:dyDescent="0.3">
      <c r="A382" s="23" t="s">
        <v>208</v>
      </c>
      <c r="B382" s="25" t="s">
        <v>518</v>
      </c>
      <c r="C382" s="11">
        <f>C383+C386+C391+C394+C397+C400</f>
        <v>158</v>
      </c>
      <c r="D382" s="11">
        <f>D383+D386+D391+D394+D397+D400</f>
        <v>107.10000000000001</v>
      </c>
      <c r="E382" s="2"/>
    </row>
    <row r="383" spans="1:5" hidden="1" outlineLevel="4" x14ac:dyDescent="0.3">
      <c r="A383" s="23" t="s">
        <v>208</v>
      </c>
      <c r="B383" s="25" t="s">
        <v>522</v>
      </c>
      <c r="C383" s="11">
        <f>C384</f>
        <v>32</v>
      </c>
      <c r="D383" s="11">
        <f>D384</f>
        <v>27.3</v>
      </c>
      <c r="E383" s="2"/>
    </row>
    <row r="384" spans="1:5" ht="39.6" hidden="1" outlineLevel="5" x14ac:dyDescent="0.3">
      <c r="A384" s="23" t="s">
        <v>208</v>
      </c>
      <c r="B384" s="25" t="s">
        <v>523</v>
      </c>
      <c r="C384" s="11">
        <f>C385</f>
        <v>32</v>
      </c>
      <c r="D384" s="11">
        <f>D385</f>
        <v>27.3</v>
      </c>
      <c r="E384" s="2"/>
    </row>
    <row r="385" spans="1:5" ht="26.4" hidden="1" outlineLevel="6" x14ac:dyDescent="0.3">
      <c r="A385" s="23" t="s">
        <v>208</v>
      </c>
      <c r="B385" s="25" t="s">
        <v>335</v>
      </c>
      <c r="C385" s="11">
        <f>'№ 8 ведомственная'!F547</f>
        <v>32</v>
      </c>
      <c r="D385" s="11">
        <f>'№ 8 ведомственная'!G547</f>
        <v>27.3</v>
      </c>
      <c r="E385" s="2"/>
    </row>
    <row r="386" spans="1:5" ht="26.4" hidden="1" outlineLevel="4" x14ac:dyDescent="0.3">
      <c r="A386" s="23" t="s">
        <v>208</v>
      </c>
      <c r="B386" s="25" t="s">
        <v>524</v>
      </c>
      <c r="C386" s="11">
        <f>C387+C389</f>
        <v>26</v>
      </c>
      <c r="D386" s="11">
        <f>D387+D389</f>
        <v>18.899999999999999</v>
      </c>
      <c r="E386" s="2"/>
    </row>
    <row r="387" spans="1:5" ht="39.6" hidden="1" outlineLevel="5" x14ac:dyDescent="0.3">
      <c r="A387" s="23" t="s">
        <v>208</v>
      </c>
      <c r="B387" s="25" t="s">
        <v>525</v>
      </c>
      <c r="C387" s="11">
        <f>C388</f>
        <v>22</v>
      </c>
      <c r="D387" s="11">
        <f>D388</f>
        <v>18.899999999999999</v>
      </c>
      <c r="E387" s="2"/>
    </row>
    <row r="388" spans="1:5" ht="26.4" hidden="1" outlineLevel="6" x14ac:dyDescent="0.3">
      <c r="A388" s="23" t="s">
        <v>208</v>
      </c>
      <c r="B388" s="25" t="s">
        <v>335</v>
      </c>
      <c r="C388" s="11">
        <f>'№ 8 ведомственная'!F550</f>
        <v>22</v>
      </c>
      <c r="D388" s="11">
        <f>'№ 8 ведомственная'!G550</f>
        <v>18.899999999999999</v>
      </c>
      <c r="E388" s="2"/>
    </row>
    <row r="389" spans="1:5" ht="26.4" hidden="1" outlineLevel="5" x14ac:dyDescent="0.3">
      <c r="A389" s="23" t="s">
        <v>208</v>
      </c>
      <c r="B389" s="25" t="s">
        <v>526</v>
      </c>
      <c r="C389" s="11">
        <f>C390</f>
        <v>4</v>
      </c>
      <c r="D389" s="11">
        <f>D390</f>
        <v>0</v>
      </c>
      <c r="E389" s="2"/>
    </row>
    <row r="390" spans="1:5" ht="26.4" hidden="1" outlineLevel="6" x14ac:dyDescent="0.3">
      <c r="A390" s="23" t="s">
        <v>208</v>
      </c>
      <c r="B390" s="25" t="s">
        <v>335</v>
      </c>
      <c r="C390" s="11">
        <f>'№ 8 ведомственная'!F552</f>
        <v>4</v>
      </c>
      <c r="D390" s="11">
        <f>'№ 8 ведомственная'!G552</f>
        <v>0</v>
      </c>
      <c r="E390" s="2"/>
    </row>
    <row r="391" spans="1:5" ht="26.4" hidden="1" outlineLevel="4" x14ac:dyDescent="0.3">
      <c r="A391" s="23" t="s">
        <v>208</v>
      </c>
      <c r="B391" s="25" t="s">
        <v>527</v>
      </c>
      <c r="C391" s="11">
        <f>C392</f>
        <v>40</v>
      </c>
      <c r="D391" s="11">
        <f>D392</f>
        <v>13.3</v>
      </c>
      <c r="E391" s="2"/>
    </row>
    <row r="392" spans="1:5" ht="26.4" hidden="1" outlineLevel="5" x14ac:dyDescent="0.3">
      <c r="A392" s="23" t="s">
        <v>208</v>
      </c>
      <c r="B392" s="25" t="s">
        <v>528</v>
      </c>
      <c r="C392" s="11">
        <f>C393</f>
        <v>40</v>
      </c>
      <c r="D392" s="11">
        <f>D393</f>
        <v>13.3</v>
      </c>
      <c r="E392" s="2"/>
    </row>
    <row r="393" spans="1:5" ht="26.4" hidden="1" outlineLevel="6" x14ac:dyDescent="0.3">
      <c r="A393" s="23" t="s">
        <v>208</v>
      </c>
      <c r="B393" s="25" t="s">
        <v>335</v>
      </c>
      <c r="C393" s="11">
        <f>'№ 8 ведомственная'!F555</f>
        <v>40</v>
      </c>
      <c r="D393" s="11">
        <f>'№ 8 ведомственная'!G555</f>
        <v>13.3</v>
      </c>
      <c r="E393" s="2"/>
    </row>
    <row r="394" spans="1:5" ht="39.6" hidden="1" outlineLevel="4" x14ac:dyDescent="0.3">
      <c r="A394" s="23" t="s">
        <v>208</v>
      </c>
      <c r="B394" s="25" t="s">
        <v>529</v>
      </c>
      <c r="C394" s="11">
        <f>C395</f>
        <v>30</v>
      </c>
      <c r="D394" s="11">
        <f>D395</f>
        <v>25.4</v>
      </c>
      <c r="E394" s="2"/>
    </row>
    <row r="395" spans="1:5" ht="39.6" hidden="1" outlineLevel="5" x14ac:dyDescent="0.3">
      <c r="A395" s="23" t="s">
        <v>208</v>
      </c>
      <c r="B395" s="25" t="s">
        <v>530</v>
      </c>
      <c r="C395" s="11">
        <f>C396</f>
        <v>30</v>
      </c>
      <c r="D395" s="11">
        <f>D396</f>
        <v>25.4</v>
      </c>
      <c r="E395" s="2"/>
    </row>
    <row r="396" spans="1:5" ht="26.4" hidden="1" outlineLevel="6" x14ac:dyDescent="0.3">
      <c r="A396" s="23" t="s">
        <v>208</v>
      </c>
      <c r="B396" s="25" t="s">
        <v>335</v>
      </c>
      <c r="C396" s="11">
        <f>'№ 8 ведомственная'!F558</f>
        <v>30</v>
      </c>
      <c r="D396" s="11">
        <f>'№ 8 ведомственная'!G558</f>
        <v>25.4</v>
      </c>
      <c r="E396" s="2"/>
    </row>
    <row r="397" spans="1:5" ht="26.4" hidden="1" outlineLevel="4" x14ac:dyDescent="0.3">
      <c r="A397" s="23" t="s">
        <v>208</v>
      </c>
      <c r="B397" s="25" t="s">
        <v>531</v>
      </c>
      <c r="C397" s="11">
        <f>C398</f>
        <v>29</v>
      </c>
      <c r="D397" s="11">
        <f>D398</f>
        <v>21.4</v>
      </c>
      <c r="E397" s="2"/>
    </row>
    <row r="398" spans="1:5" ht="26.4" hidden="1" outlineLevel="5" x14ac:dyDescent="0.3">
      <c r="A398" s="23" t="s">
        <v>208</v>
      </c>
      <c r="B398" s="25" t="s">
        <v>532</v>
      </c>
      <c r="C398" s="11">
        <f>C399</f>
        <v>29</v>
      </c>
      <c r="D398" s="11">
        <f>D399</f>
        <v>21.4</v>
      </c>
      <c r="E398" s="2"/>
    </row>
    <row r="399" spans="1:5" ht="26.4" hidden="1" outlineLevel="6" x14ac:dyDescent="0.3">
      <c r="A399" s="23" t="s">
        <v>208</v>
      </c>
      <c r="B399" s="25" t="s">
        <v>335</v>
      </c>
      <c r="C399" s="11">
        <f>'№ 8 ведомственная'!F561</f>
        <v>29</v>
      </c>
      <c r="D399" s="11">
        <f>'№ 8 ведомственная'!G561</f>
        <v>21.4</v>
      </c>
      <c r="E399" s="2"/>
    </row>
    <row r="400" spans="1:5" ht="26.4" hidden="1" outlineLevel="4" x14ac:dyDescent="0.3">
      <c r="A400" s="23" t="s">
        <v>208</v>
      </c>
      <c r="B400" s="25" t="s">
        <v>533</v>
      </c>
      <c r="C400" s="11">
        <f>C401</f>
        <v>1</v>
      </c>
      <c r="D400" s="11">
        <f>D401</f>
        <v>0.8</v>
      </c>
      <c r="E400" s="2"/>
    </row>
    <row r="401" spans="1:5" ht="26.4" hidden="1" outlineLevel="5" x14ac:dyDescent="0.3">
      <c r="A401" s="23" t="s">
        <v>208</v>
      </c>
      <c r="B401" s="25" t="s">
        <v>534</v>
      </c>
      <c r="C401" s="11">
        <f>C402</f>
        <v>1</v>
      </c>
      <c r="D401" s="11">
        <f>D402</f>
        <v>0.8</v>
      </c>
      <c r="E401" s="2"/>
    </row>
    <row r="402" spans="1:5" ht="26.4" hidden="1" outlineLevel="6" x14ac:dyDescent="0.3">
      <c r="A402" s="23" t="s">
        <v>208</v>
      </c>
      <c r="B402" s="25" t="s">
        <v>335</v>
      </c>
      <c r="C402" s="11">
        <f>'№ 8 ведомственная'!F564</f>
        <v>1</v>
      </c>
      <c r="D402" s="11">
        <f>'№ 8 ведомственная'!G564</f>
        <v>0.8</v>
      </c>
      <c r="E402" s="2"/>
    </row>
    <row r="403" spans="1:5" outlineLevel="1" collapsed="1" x14ac:dyDescent="0.3">
      <c r="A403" s="23" t="s">
        <v>212</v>
      </c>
      <c r="B403" s="25" t="s">
        <v>325</v>
      </c>
      <c r="C403" s="11">
        <f>'№ 8 ведомственная'!F454</f>
        <v>15551</v>
      </c>
      <c r="D403" s="11">
        <f>'№ 8 ведомственная'!G454</f>
        <v>15488.2</v>
      </c>
      <c r="E403" s="2"/>
    </row>
    <row r="404" spans="1:5" ht="39.6" hidden="1" outlineLevel="2" x14ac:dyDescent="0.3">
      <c r="A404" s="23" t="s">
        <v>212</v>
      </c>
      <c r="B404" s="25" t="s">
        <v>320</v>
      </c>
      <c r="C404" s="11">
        <f>C405</f>
        <v>15551</v>
      </c>
      <c r="D404" s="11">
        <f>D405</f>
        <v>15488.2</v>
      </c>
      <c r="E404" s="2"/>
    </row>
    <row r="405" spans="1:5" ht="39.6" hidden="1" outlineLevel="3" x14ac:dyDescent="0.3">
      <c r="A405" s="40" t="s">
        <v>212</v>
      </c>
      <c r="B405" s="41" t="s">
        <v>505</v>
      </c>
      <c r="C405" s="42">
        <f>C406</f>
        <v>15551</v>
      </c>
      <c r="D405" s="42">
        <f>D406</f>
        <v>15488.2</v>
      </c>
      <c r="E405" s="2"/>
    </row>
    <row r="406" spans="1:5" ht="26.4" hidden="1" outlineLevel="4" x14ac:dyDescent="0.3">
      <c r="A406" s="52" t="s">
        <v>212</v>
      </c>
      <c r="B406" s="53" t="s">
        <v>506</v>
      </c>
      <c r="C406" s="26">
        <f>C407+C411</f>
        <v>15551</v>
      </c>
      <c r="D406" s="26">
        <f>D407+D411</f>
        <v>15488.2</v>
      </c>
      <c r="E406" s="2"/>
    </row>
    <row r="407" spans="1:5" ht="26.4" hidden="1" outlineLevel="5" x14ac:dyDescent="0.3">
      <c r="A407" s="43" t="s">
        <v>212</v>
      </c>
      <c r="B407" s="44" t="s">
        <v>507</v>
      </c>
      <c r="C407" s="45">
        <f>C408+C409+C410</f>
        <v>11029.800000000001</v>
      </c>
      <c r="D407" s="45">
        <f>D408+D409+D410</f>
        <v>10887.4</v>
      </c>
      <c r="E407" s="2"/>
    </row>
    <row r="408" spans="1:5" ht="52.8" hidden="1" outlineLevel="6" x14ac:dyDescent="0.3">
      <c r="A408" s="23" t="s">
        <v>212</v>
      </c>
      <c r="B408" s="25" t="s">
        <v>334</v>
      </c>
      <c r="C408" s="11">
        <f>'№ 8 ведомственная'!F459</f>
        <v>9201.5</v>
      </c>
      <c r="D408" s="11">
        <f>'№ 8 ведомственная'!G459</f>
        <v>9201.5</v>
      </c>
      <c r="E408" s="2"/>
    </row>
    <row r="409" spans="1:5" ht="26.4" hidden="1" outlineLevel="6" x14ac:dyDescent="0.3">
      <c r="A409" s="23" t="s">
        <v>212</v>
      </c>
      <c r="B409" s="25" t="s">
        <v>335</v>
      </c>
      <c r="C409" s="11">
        <f>'№ 8 ведомственная'!F460</f>
        <v>1822.2</v>
      </c>
      <c r="D409" s="11">
        <f>'№ 8 ведомственная'!G460</f>
        <v>1682.1</v>
      </c>
      <c r="E409" s="2"/>
    </row>
    <row r="410" spans="1:5" hidden="1" outlineLevel="6" x14ac:dyDescent="0.3">
      <c r="A410" s="23" t="s">
        <v>212</v>
      </c>
      <c r="B410" s="25" t="s">
        <v>336</v>
      </c>
      <c r="C410" s="11">
        <f>'№ 8 ведомственная'!F461</f>
        <v>6.1</v>
      </c>
      <c r="D410" s="11">
        <f>'№ 8 ведомственная'!G461</f>
        <v>3.8</v>
      </c>
      <c r="E410" s="2"/>
    </row>
    <row r="411" spans="1:5" ht="26.4" hidden="1" outlineLevel="5" x14ac:dyDescent="0.3">
      <c r="A411" s="23" t="s">
        <v>212</v>
      </c>
      <c r="B411" s="25" t="s">
        <v>508</v>
      </c>
      <c r="C411" s="11">
        <f>C412+C413</f>
        <v>4521.2</v>
      </c>
      <c r="D411" s="11">
        <f>D412+D413</f>
        <v>4600.8</v>
      </c>
      <c r="E411" s="2"/>
    </row>
    <row r="412" spans="1:5" ht="52.8" hidden="1" outlineLevel="6" x14ac:dyDescent="0.3">
      <c r="A412" s="23" t="s">
        <v>212</v>
      </c>
      <c r="B412" s="25" t="s">
        <v>334</v>
      </c>
      <c r="C412" s="11">
        <f>'№ 8 ведомственная'!F463</f>
        <v>4351.7</v>
      </c>
      <c r="D412" s="11">
        <f>'№ 8 ведомственная'!G463</f>
        <v>4453</v>
      </c>
      <c r="E412" s="2"/>
    </row>
    <row r="413" spans="1:5" ht="26.4" hidden="1" outlineLevel="6" x14ac:dyDescent="0.3">
      <c r="A413" s="40" t="s">
        <v>212</v>
      </c>
      <c r="B413" s="41" t="s">
        <v>335</v>
      </c>
      <c r="C413" s="42">
        <f>'№ 8 ведомственная'!F464</f>
        <v>169.5</v>
      </c>
      <c r="D413" s="42">
        <f>'№ 8 ведомственная'!G464</f>
        <v>147.80000000000001</v>
      </c>
      <c r="E413" s="2"/>
    </row>
    <row r="414" spans="1:5" s="38" customFormat="1" collapsed="1" x14ac:dyDescent="0.3">
      <c r="A414" s="54" t="s">
        <v>141</v>
      </c>
      <c r="B414" s="56" t="s">
        <v>281</v>
      </c>
      <c r="C414" s="57">
        <f>C415+C428</f>
        <v>43664.400000000009</v>
      </c>
      <c r="D414" s="57">
        <f>D415+D428</f>
        <v>41835.200000000004</v>
      </c>
      <c r="E414" s="4"/>
    </row>
    <row r="415" spans="1:5" outlineLevel="1" x14ac:dyDescent="0.3">
      <c r="A415" s="43" t="s">
        <v>142</v>
      </c>
      <c r="B415" s="44" t="s">
        <v>310</v>
      </c>
      <c r="C415" s="45">
        <f>'№ 8 ведомственная'!F566</f>
        <v>39107.100000000006</v>
      </c>
      <c r="D415" s="45">
        <f>'№ 8 ведомственная'!G566</f>
        <v>37304.100000000006</v>
      </c>
      <c r="E415" s="2"/>
    </row>
    <row r="416" spans="1:5" ht="39.6" hidden="1" outlineLevel="2" x14ac:dyDescent="0.3">
      <c r="A416" s="23" t="s">
        <v>142</v>
      </c>
      <c r="B416" s="25" t="s">
        <v>328</v>
      </c>
      <c r="C416" s="11">
        <f>C417</f>
        <v>29497.800000000003</v>
      </c>
      <c r="D416" s="11">
        <f>D417</f>
        <v>28164.800000000003</v>
      </c>
      <c r="E416" s="2"/>
    </row>
    <row r="417" spans="1:5" ht="26.4" hidden="1" outlineLevel="3" x14ac:dyDescent="0.3">
      <c r="A417" s="23" t="s">
        <v>142</v>
      </c>
      <c r="B417" s="25" t="s">
        <v>535</v>
      </c>
      <c r="C417" s="11">
        <f>C418+C425</f>
        <v>29497.800000000003</v>
      </c>
      <c r="D417" s="11">
        <f>D418+D425</f>
        <v>28164.800000000003</v>
      </c>
      <c r="E417" s="2"/>
    </row>
    <row r="418" spans="1:5" hidden="1" outlineLevel="4" x14ac:dyDescent="0.3">
      <c r="A418" s="23" t="s">
        <v>142</v>
      </c>
      <c r="B418" s="25" t="s">
        <v>536</v>
      </c>
      <c r="C418" s="11">
        <f>C419+C423</f>
        <v>9829.7000000000007</v>
      </c>
      <c r="D418" s="11">
        <f>D419+D423</f>
        <v>9526.9</v>
      </c>
      <c r="E418" s="2"/>
    </row>
    <row r="419" spans="1:5" hidden="1" outlineLevel="5" x14ac:dyDescent="0.3">
      <c r="A419" s="23" t="s">
        <v>142</v>
      </c>
      <c r="B419" s="25" t="s">
        <v>537</v>
      </c>
      <c r="C419" s="11">
        <f>C420+C421+C422</f>
        <v>9759.7000000000007</v>
      </c>
      <c r="D419" s="11">
        <f>D420+D421+D422</f>
        <v>9456.9</v>
      </c>
      <c r="E419" s="2"/>
    </row>
    <row r="420" spans="1:5" ht="52.8" hidden="1" outlineLevel="6" x14ac:dyDescent="0.3">
      <c r="A420" s="23" t="s">
        <v>142</v>
      </c>
      <c r="B420" s="25" t="s">
        <v>334</v>
      </c>
      <c r="C420" s="11">
        <f>'№ 8 ведомственная'!F573</f>
        <v>5614.5</v>
      </c>
      <c r="D420" s="11">
        <f>'№ 8 ведомственная'!G573</f>
        <v>5447.6</v>
      </c>
      <c r="E420" s="2"/>
    </row>
    <row r="421" spans="1:5" ht="26.4" hidden="1" outlineLevel="6" x14ac:dyDescent="0.3">
      <c r="A421" s="23" t="s">
        <v>142</v>
      </c>
      <c r="B421" s="25" t="s">
        <v>335</v>
      </c>
      <c r="C421" s="11">
        <f>'№ 8 ведомственная'!F574</f>
        <v>4107.7</v>
      </c>
      <c r="D421" s="11">
        <f>'№ 8 ведомственная'!G574</f>
        <v>3972.2</v>
      </c>
      <c r="E421" s="2"/>
    </row>
    <row r="422" spans="1:5" hidden="1" outlineLevel="6" x14ac:dyDescent="0.3">
      <c r="A422" s="23" t="s">
        <v>142</v>
      </c>
      <c r="B422" s="25" t="s">
        <v>336</v>
      </c>
      <c r="C422" s="11">
        <f>'№ 8 ведомственная'!F575</f>
        <v>37.5</v>
      </c>
      <c r="D422" s="11">
        <f>'№ 8 ведомственная'!G575</f>
        <v>37.1</v>
      </c>
      <c r="E422" s="2"/>
    </row>
    <row r="423" spans="1:5" ht="39.6" hidden="1" outlineLevel="5" x14ac:dyDescent="0.3">
      <c r="A423" s="23" t="s">
        <v>142</v>
      </c>
      <c r="B423" s="25" t="s">
        <v>561</v>
      </c>
      <c r="C423" s="11">
        <f>C424</f>
        <v>70</v>
      </c>
      <c r="D423" s="11">
        <f>D424</f>
        <v>70</v>
      </c>
      <c r="E423" s="2"/>
    </row>
    <row r="424" spans="1:5" ht="26.4" hidden="1" outlineLevel="6" x14ac:dyDescent="0.3">
      <c r="A424" s="23" t="s">
        <v>142</v>
      </c>
      <c r="B424" s="25" t="s">
        <v>335</v>
      </c>
      <c r="C424" s="11">
        <f>'№ 8 ведомственная'!F577</f>
        <v>70</v>
      </c>
      <c r="D424" s="11">
        <f>'№ 8 ведомственная'!G577</f>
        <v>70</v>
      </c>
      <c r="E424" s="2"/>
    </row>
    <row r="425" spans="1:5" ht="26.4" hidden="1" outlineLevel="4" x14ac:dyDescent="0.3">
      <c r="A425" s="23" t="s">
        <v>142</v>
      </c>
      <c r="B425" s="25" t="s">
        <v>538</v>
      </c>
      <c r="C425" s="11">
        <f>C426</f>
        <v>19668.100000000002</v>
      </c>
      <c r="D425" s="11">
        <f>D426</f>
        <v>18637.900000000001</v>
      </c>
      <c r="E425" s="2"/>
    </row>
    <row r="426" spans="1:5" ht="26.4" hidden="1" outlineLevel="5" x14ac:dyDescent="0.3">
      <c r="A426" s="23" t="s">
        <v>142</v>
      </c>
      <c r="B426" s="25" t="s">
        <v>539</v>
      </c>
      <c r="C426" s="11">
        <f>C427</f>
        <v>19668.100000000002</v>
      </c>
      <c r="D426" s="11">
        <f>D427</f>
        <v>18637.900000000001</v>
      </c>
      <c r="E426" s="2"/>
    </row>
    <row r="427" spans="1:5" ht="26.4" hidden="1" outlineLevel="6" x14ac:dyDescent="0.3">
      <c r="A427" s="23" t="s">
        <v>142</v>
      </c>
      <c r="B427" s="25" t="s">
        <v>361</v>
      </c>
      <c r="C427" s="11">
        <f>'№ 8 ведомственная'!F586</f>
        <v>19668.100000000002</v>
      </c>
      <c r="D427" s="11">
        <f>'№ 8 ведомственная'!G586</f>
        <v>18637.900000000001</v>
      </c>
      <c r="E427" s="2"/>
    </row>
    <row r="428" spans="1:5" outlineLevel="1" collapsed="1" x14ac:dyDescent="0.3">
      <c r="A428" s="23" t="s">
        <v>254</v>
      </c>
      <c r="B428" s="25" t="s">
        <v>329</v>
      </c>
      <c r="C428" s="11">
        <f>'№ 8 ведомственная'!F589</f>
        <v>4557.3</v>
      </c>
      <c r="D428" s="11">
        <f>'№ 8 ведомственная'!G589</f>
        <v>4531.0999999999995</v>
      </c>
      <c r="E428" s="2"/>
    </row>
    <row r="429" spans="1:5" ht="39.6" hidden="1" outlineLevel="2" x14ac:dyDescent="0.3">
      <c r="A429" s="23" t="s">
        <v>254</v>
      </c>
      <c r="B429" s="25" t="s">
        <v>328</v>
      </c>
      <c r="C429" s="11">
        <f>C430</f>
        <v>4557.3</v>
      </c>
      <c r="D429" s="11">
        <f>D430</f>
        <v>4531.0999999999995</v>
      </c>
      <c r="E429" s="2"/>
    </row>
    <row r="430" spans="1:5" ht="39.6" hidden="1" outlineLevel="3" x14ac:dyDescent="0.3">
      <c r="A430" s="23" t="s">
        <v>254</v>
      </c>
      <c r="B430" s="25" t="s">
        <v>576</v>
      </c>
      <c r="C430" s="11">
        <f>C431</f>
        <v>4557.3</v>
      </c>
      <c r="D430" s="11">
        <f>D431</f>
        <v>4531.0999999999995</v>
      </c>
      <c r="E430" s="2"/>
    </row>
    <row r="431" spans="1:5" ht="39.6" hidden="1" outlineLevel="5" x14ac:dyDescent="0.3">
      <c r="A431" s="23" t="s">
        <v>254</v>
      </c>
      <c r="B431" s="25" t="s">
        <v>540</v>
      </c>
      <c r="C431" s="11">
        <f>C432+C433+C434</f>
        <v>4557.3</v>
      </c>
      <c r="D431" s="11">
        <f>D432+D433+D434</f>
        <v>4531.0999999999995</v>
      </c>
      <c r="E431" s="2"/>
    </row>
    <row r="432" spans="1:5" ht="52.8" hidden="1" outlineLevel="6" x14ac:dyDescent="0.3">
      <c r="A432" s="23" t="s">
        <v>254</v>
      </c>
      <c r="B432" s="25" t="s">
        <v>334</v>
      </c>
      <c r="C432" s="11">
        <f>'№ 8 ведомственная'!F593</f>
        <v>3950.1</v>
      </c>
      <c r="D432" s="11">
        <f>'№ 8 ведомственная'!G593</f>
        <v>4099.8</v>
      </c>
      <c r="E432" s="2"/>
    </row>
    <row r="433" spans="1:5" ht="26.4" hidden="1" outlineLevel="6" x14ac:dyDescent="0.3">
      <c r="A433" s="23" t="s">
        <v>254</v>
      </c>
      <c r="B433" s="25" t="s">
        <v>335</v>
      </c>
      <c r="C433" s="11">
        <f>'№ 8 ведомственная'!F594</f>
        <v>575.5</v>
      </c>
      <c r="D433" s="11">
        <f>'№ 8 ведомственная'!G594</f>
        <v>424.9</v>
      </c>
      <c r="E433" s="2"/>
    </row>
    <row r="434" spans="1:5" hidden="1" outlineLevel="6" x14ac:dyDescent="0.3">
      <c r="A434" s="23" t="s">
        <v>254</v>
      </c>
      <c r="B434" s="25" t="s">
        <v>336</v>
      </c>
      <c r="C434" s="11">
        <f>'№ 8 ведомственная'!F595</f>
        <v>31.7</v>
      </c>
      <c r="D434" s="11">
        <f>'№ 8 ведомственная'!G595</f>
        <v>6.4</v>
      </c>
      <c r="E434" s="2"/>
    </row>
    <row r="435" spans="1:5" s="38" customFormat="1" collapsed="1" x14ac:dyDescent="0.3">
      <c r="A435" s="28" t="s">
        <v>143</v>
      </c>
      <c r="B435" s="29" t="s">
        <v>282</v>
      </c>
      <c r="C435" s="10">
        <f>C436+C442+C473</f>
        <v>17966.2</v>
      </c>
      <c r="D435" s="10">
        <f>D436+D442+D473</f>
        <v>17399.400000000001</v>
      </c>
      <c r="E435" s="4"/>
    </row>
    <row r="436" spans="1:5" outlineLevel="1" x14ac:dyDescent="0.3">
      <c r="A436" s="23" t="s">
        <v>144</v>
      </c>
      <c r="B436" s="25" t="s">
        <v>311</v>
      </c>
      <c r="C436" s="11">
        <f>'№ 8 ведомственная'!F287</f>
        <v>1277</v>
      </c>
      <c r="D436" s="11">
        <f>'№ 8 ведомственная'!G287</f>
        <v>1263</v>
      </c>
      <c r="E436" s="2"/>
    </row>
    <row r="437" spans="1:5" ht="39.6" hidden="1" outlineLevel="2" x14ac:dyDescent="0.3">
      <c r="A437" s="23" t="s">
        <v>144</v>
      </c>
      <c r="B437" s="25" t="s">
        <v>289</v>
      </c>
      <c r="C437" s="11">
        <f t="shared" ref="C437:D440" si="17">C438</f>
        <v>0</v>
      </c>
      <c r="D437" s="11">
        <f t="shared" si="17"/>
        <v>0</v>
      </c>
      <c r="E437" s="2"/>
    </row>
    <row r="438" spans="1:5" ht="26.4" hidden="1" outlineLevel="3" x14ac:dyDescent="0.3">
      <c r="A438" s="23" t="s">
        <v>144</v>
      </c>
      <c r="B438" s="25" t="s">
        <v>363</v>
      </c>
      <c r="C438" s="11">
        <f t="shared" si="17"/>
        <v>0</v>
      </c>
      <c r="D438" s="11">
        <f t="shared" si="17"/>
        <v>0</v>
      </c>
      <c r="E438" s="2"/>
    </row>
    <row r="439" spans="1:5" ht="39.6" hidden="1" outlineLevel="4" x14ac:dyDescent="0.3">
      <c r="A439" s="23" t="s">
        <v>144</v>
      </c>
      <c r="B439" s="25" t="s">
        <v>455</v>
      </c>
      <c r="C439" s="11">
        <f t="shared" si="17"/>
        <v>0</v>
      </c>
      <c r="D439" s="11">
        <f t="shared" si="17"/>
        <v>0</v>
      </c>
      <c r="E439" s="2"/>
    </row>
    <row r="440" spans="1:5" ht="26.4" hidden="1" outlineLevel="5" x14ac:dyDescent="0.3">
      <c r="A440" s="23" t="s">
        <v>144</v>
      </c>
      <c r="B440" s="25" t="s">
        <v>456</v>
      </c>
      <c r="C440" s="11">
        <f t="shared" si="17"/>
        <v>0</v>
      </c>
      <c r="D440" s="11">
        <f t="shared" si="17"/>
        <v>0</v>
      </c>
      <c r="E440" s="2"/>
    </row>
    <row r="441" spans="1:5" hidden="1" outlineLevel="6" x14ac:dyDescent="0.3">
      <c r="A441" s="23" t="s">
        <v>144</v>
      </c>
      <c r="B441" s="25" t="s">
        <v>346</v>
      </c>
      <c r="C441" s="11"/>
      <c r="D441" s="11"/>
      <c r="E441" s="2"/>
    </row>
    <row r="442" spans="1:5" outlineLevel="1" collapsed="1" x14ac:dyDescent="0.3">
      <c r="A442" s="23" t="s">
        <v>147</v>
      </c>
      <c r="B442" s="25" t="s">
        <v>312</v>
      </c>
      <c r="C442" s="11">
        <f>'№ 8 ведомственная'!F293+'№ 8 ведомственная'!F466</f>
        <v>2376</v>
      </c>
      <c r="D442" s="11">
        <f>'№ 8 ведомственная'!G293+'№ 8 ведомственная'!G466</f>
        <v>2118.8000000000002</v>
      </c>
      <c r="E442" s="2"/>
    </row>
    <row r="443" spans="1:5" ht="39.6" hidden="1" outlineLevel="2" x14ac:dyDescent="0.3">
      <c r="A443" s="23" t="s">
        <v>147</v>
      </c>
      <c r="B443" s="25" t="s">
        <v>320</v>
      </c>
      <c r="C443" s="11">
        <f>C444+C448</f>
        <v>1476</v>
      </c>
      <c r="D443" s="11">
        <f>D444+D448</f>
        <v>1430.2</v>
      </c>
      <c r="E443" s="2"/>
    </row>
    <row r="444" spans="1:5" ht="26.4" hidden="1" outlineLevel="3" x14ac:dyDescent="0.3">
      <c r="A444" s="23" t="s">
        <v>147</v>
      </c>
      <c r="B444" s="25" t="s">
        <v>475</v>
      </c>
      <c r="C444" s="11">
        <f t="shared" ref="C444:D446" si="18">C445</f>
        <v>303</v>
      </c>
      <c r="D444" s="11">
        <f t="shared" si="18"/>
        <v>301.7</v>
      </c>
      <c r="E444" s="2"/>
    </row>
    <row r="445" spans="1:5" ht="26.4" hidden="1" outlineLevel="4" x14ac:dyDescent="0.3">
      <c r="A445" s="23" t="s">
        <v>147</v>
      </c>
      <c r="B445" s="25" t="s">
        <v>499</v>
      </c>
      <c r="C445" s="11">
        <f t="shared" si="18"/>
        <v>303</v>
      </c>
      <c r="D445" s="11">
        <f t="shared" si="18"/>
        <v>301.7</v>
      </c>
      <c r="E445" s="2"/>
    </row>
    <row r="446" spans="1:5" ht="66" hidden="1" outlineLevel="5" x14ac:dyDescent="0.3">
      <c r="A446" s="23" t="s">
        <v>147</v>
      </c>
      <c r="B446" s="25" t="s">
        <v>509</v>
      </c>
      <c r="C446" s="11">
        <f t="shared" si="18"/>
        <v>303</v>
      </c>
      <c r="D446" s="11">
        <f t="shared" si="18"/>
        <v>301.7</v>
      </c>
      <c r="E446" s="2"/>
    </row>
    <row r="447" spans="1:5" hidden="1" outlineLevel="6" x14ac:dyDescent="0.3">
      <c r="A447" s="23" t="s">
        <v>147</v>
      </c>
      <c r="B447" s="25" t="s">
        <v>346</v>
      </c>
      <c r="C447" s="11">
        <f>'№ 8 ведомственная'!F471</f>
        <v>303</v>
      </c>
      <c r="D447" s="11">
        <f>'№ 8 ведомственная'!G471</f>
        <v>301.7</v>
      </c>
      <c r="E447" s="2"/>
    </row>
    <row r="448" spans="1:5" ht="26.4" hidden="1" outlineLevel="3" x14ac:dyDescent="0.3">
      <c r="A448" s="23" t="s">
        <v>147</v>
      </c>
      <c r="B448" s="25" t="s">
        <v>481</v>
      </c>
      <c r="C448" s="11">
        <f t="shared" ref="C448:D450" si="19">C449</f>
        <v>1173</v>
      </c>
      <c r="D448" s="11">
        <f t="shared" si="19"/>
        <v>1128.5</v>
      </c>
      <c r="E448" s="2"/>
    </row>
    <row r="449" spans="1:5" ht="39.6" hidden="1" outlineLevel="4" x14ac:dyDescent="0.3">
      <c r="A449" s="23" t="s">
        <v>147</v>
      </c>
      <c r="B449" s="25" t="s">
        <v>482</v>
      </c>
      <c r="C449" s="11">
        <f t="shared" si="19"/>
        <v>1173</v>
      </c>
      <c r="D449" s="11">
        <f t="shared" si="19"/>
        <v>1128.5</v>
      </c>
      <c r="E449" s="2"/>
    </row>
    <row r="450" spans="1:5" ht="66" hidden="1" outlineLevel="5" x14ac:dyDescent="0.3">
      <c r="A450" s="23" t="s">
        <v>147</v>
      </c>
      <c r="B450" s="25" t="s">
        <v>509</v>
      </c>
      <c r="C450" s="11">
        <f t="shared" si="19"/>
        <v>1173</v>
      </c>
      <c r="D450" s="11">
        <f t="shared" si="19"/>
        <v>1128.5</v>
      </c>
      <c r="E450" s="2"/>
    </row>
    <row r="451" spans="1:5" hidden="1" outlineLevel="6" x14ac:dyDescent="0.3">
      <c r="A451" s="23" t="s">
        <v>147</v>
      </c>
      <c r="B451" s="25" t="s">
        <v>346</v>
      </c>
      <c r="C451" s="11">
        <f>'№ 8 ведомственная'!F475</f>
        <v>1173</v>
      </c>
      <c r="D451" s="11">
        <f>'№ 8 ведомственная'!G475</f>
        <v>1128.5</v>
      </c>
      <c r="E451" s="2"/>
    </row>
    <row r="452" spans="1:5" ht="39.6" hidden="1" outlineLevel="2" x14ac:dyDescent="0.3">
      <c r="A452" s="23" t="s">
        <v>147</v>
      </c>
      <c r="B452" s="25" t="s">
        <v>313</v>
      </c>
      <c r="C452" s="11">
        <f t="shared" ref="C452:D455" si="20">C453</f>
        <v>100</v>
      </c>
      <c r="D452" s="11">
        <f t="shared" si="20"/>
        <v>0</v>
      </c>
      <c r="E452" s="2"/>
    </row>
    <row r="453" spans="1:5" ht="26.4" hidden="1" outlineLevel="3" x14ac:dyDescent="0.3">
      <c r="A453" s="23" t="s">
        <v>147</v>
      </c>
      <c r="B453" s="25" t="s">
        <v>457</v>
      </c>
      <c r="C453" s="11">
        <f t="shared" si="20"/>
        <v>100</v>
      </c>
      <c r="D453" s="11">
        <f t="shared" si="20"/>
        <v>0</v>
      </c>
      <c r="E453" s="2"/>
    </row>
    <row r="454" spans="1:5" ht="26.4" hidden="1" outlineLevel="4" x14ac:dyDescent="0.3">
      <c r="A454" s="23" t="s">
        <v>147</v>
      </c>
      <c r="B454" s="25" t="s">
        <v>458</v>
      </c>
      <c r="C454" s="11">
        <f t="shared" si="20"/>
        <v>100</v>
      </c>
      <c r="D454" s="11">
        <f t="shared" si="20"/>
        <v>0</v>
      </c>
      <c r="E454" s="2"/>
    </row>
    <row r="455" spans="1:5" ht="39.6" hidden="1" outlineLevel="5" x14ac:dyDescent="0.3">
      <c r="A455" s="23" t="s">
        <v>147</v>
      </c>
      <c r="B455" s="25" t="s">
        <v>459</v>
      </c>
      <c r="C455" s="11">
        <f t="shared" si="20"/>
        <v>100</v>
      </c>
      <c r="D455" s="11">
        <f t="shared" si="20"/>
        <v>0</v>
      </c>
      <c r="E455" s="2"/>
    </row>
    <row r="456" spans="1:5" hidden="1" outlineLevel="6" x14ac:dyDescent="0.3">
      <c r="A456" s="23" t="s">
        <v>147</v>
      </c>
      <c r="B456" s="25" t="s">
        <v>346</v>
      </c>
      <c r="C456" s="11">
        <f>'№ 8 ведомственная'!F298</f>
        <v>100</v>
      </c>
      <c r="D456" s="11">
        <f>'№ 8 ведомственная'!G298</f>
        <v>0</v>
      </c>
      <c r="E456" s="2"/>
    </row>
    <row r="457" spans="1:5" ht="39.6" hidden="1" outlineLevel="2" x14ac:dyDescent="0.3">
      <c r="A457" s="23" t="s">
        <v>147</v>
      </c>
      <c r="B457" s="25" t="s">
        <v>289</v>
      </c>
      <c r="C457" s="11">
        <f>C458</f>
        <v>580</v>
      </c>
      <c r="D457" s="11">
        <f>D458</f>
        <v>508.6</v>
      </c>
      <c r="E457" s="2"/>
    </row>
    <row r="458" spans="1:5" ht="26.4" hidden="1" outlineLevel="3" x14ac:dyDescent="0.3">
      <c r="A458" s="23" t="s">
        <v>147</v>
      </c>
      <c r="B458" s="25" t="s">
        <v>363</v>
      </c>
      <c r="C458" s="11">
        <f>C459</f>
        <v>580</v>
      </c>
      <c r="D458" s="11">
        <f>D459</f>
        <v>508.6</v>
      </c>
      <c r="E458" s="2"/>
    </row>
    <row r="459" spans="1:5" ht="39.6" hidden="1" outlineLevel="4" x14ac:dyDescent="0.3">
      <c r="A459" s="23" t="s">
        <v>147</v>
      </c>
      <c r="B459" s="25" t="s">
        <v>455</v>
      </c>
      <c r="C459" s="11">
        <f>C460+C462</f>
        <v>580</v>
      </c>
      <c r="D459" s="11">
        <f>D460+D462</f>
        <v>508.6</v>
      </c>
      <c r="E459" s="2"/>
    </row>
    <row r="460" spans="1:5" ht="26.4" hidden="1" outlineLevel="5" x14ac:dyDescent="0.3">
      <c r="A460" s="23" t="s">
        <v>147</v>
      </c>
      <c r="B460" s="25" t="s">
        <v>460</v>
      </c>
      <c r="C460" s="11">
        <f>C461</f>
        <v>210</v>
      </c>
      <c r="D460" s="11">
        <f>D461</f>
        <v>205</v>
      </c>
      <c r="E460" s="2"/>
    </row>
    <row r="461" spans="1:5" hidden="1" outlineLevel="6" x14ac:dyDescent="0.3">
      <c r="A461" s="23" t="s">
        <v>147</v>
      </c>
      <c r="B461" s="25" t="s">
        <v>346</v>
      </c>
      <c r="C461" s="11">
        <f>'№ 8 ведомственная'!F303</f>
        <v>210</v>
      </c>
      <c r="D461" s="11">
        <f>'№ 8 ведомственная'!G303</f>
        <v>205</v>
      </c>
      <c r="E461" s="2"/>
    </row>
    <row r="462" spans="1:5" ht="26.4" hidden="1" outlineLevel="5" x14ac:dyDescent="0.3">
      <c r="A462" s="23" t="s">
        <v>147</v>
      </c>
      <c r="B462" s="25" t="s">
        <v>565</v>
      </c>
      <c r="C462" s="11">
        <f>C463</f>
        <v>370</v>
      </c>
      <c r="D462" s="11">
        <f>D463</f>
        <v>303.60000000000002</v>
      </c>
      <c r="E462" s="2"/>
    </row>
    <row r="463" spans="1:5" hidden="1" outlineLevel="6" x14ac:dyDescent="0.3">
      <c r="A463" s="23" t="s">
        <v>147</v>
      </c>
      <c r="B463" s="25" t="s">
        <v>346</v>
      </c>
      <c r="C463" s="11">
        <f>'№ 8 ведомственная'!F305</f>
        <v>370</v>
      </c>
      <c r="D463" s="11">
        <f>'№ 8 ведомственная'!G305</f>
        <v>303.60000000000002</v>
      </c>
      <c r="E463" s="2"/>
    </row>
    <row r="464" spans="1:5" ht="39.6" hidden="1" outlineLevel="2" x14ac:dyDescent="0.3">
      <c r="A464" s="23" t="s">
        <v>147</v>
      </c>
      <c r="B464" s="25" t="s">
        <v>314</v>
      </c>
      <c r="C464" s="11" t="e">
        <f>C465+C469</f>
        <v>#REF!</v>
      </c>
      <c r="D464" s="11" t="e">
        <f>D465+D469</f>
        <v>#REF!</v>
      </c>
      <c r="E464" s="2"/>
    </row>
    <row r="465" spans="1:5" ht="26.4" hidden="1" outlineLevel="3" x14ac:dyDescent="0.3">
      <c r="A465" s="23" t="s">
        <v>147</v>
      </c>
      <c r="B465" s="25" t="s">
        <v>461</v>
      </c>
      <c r="C465" s="11">
        <f t="shared" ref="C465:D467" si="21">C466</f>
        <v>220</v>
      </c>
      <c r="D465" s="11">
        <f t="shared" si="21"/>
        <v>180</v>
      </c>
      <c r="E465" s="2"/>
    </row>
    <row r="466" spans="1:5" ht="39.6" hidden="1" outlineLevel="4" x14ac:dyDescent="0.3">
      <c r="A466" s="23" t="s">
        <v>147</v>
      </c>
      <c r="B466" s="25" t="s">
        <v>462</v>
      </c>
      <c r="C466" s="11">
        <f t="shared" si="21"/>
        <v>220</v>
      </c>
      <c r="D466" s="11">
        <f t="shared" si="21"/>
        <v>180</v>
      </c>
      <c r="E466" s="2"/>
    </row>
    <row r="467" spans="1:5" ht="39.6" hidden="1" outlineLevel="5" x14ac:dyDescent="0.3">
      <c r="A467" s="23" t="s">
        <v>147</v>
      </c>
      <c r="B467" s="25" t="s">
        <v>463</v>
      </c>
      <c r="C467" s="11">
        <f t="shared" si="21"/>
        <v>220</v>
      </c>
      <c r="D467" s="11">
        <f t="shared" si="21"/>
        <v>180</v>
      </c>
      <c r="E467" s="2"/>
    </row>
    <row r="468" spans="1:5" hidden="1" outlineLevel="6" x14ac:dyDescent="0.3">
      <c r="A468" s="23" t="s">
        <v>147</v>
      </c>
      <c r="B468" s="25" t="s">
        <v>346</v>
      </c>
      <c r="C468" s="11">
        <f>'№ 8 ведомственная'!F310</f>
        <v>220</v>
      </c>
      <c r="D468" s="11">
        <f>'№ 8 ведомственная'!G310</f>
        <v>180</v>
      </c>
      <c r="E468" s="2"/>
    </row>
    <row r="469" spans="1:5" ht="26.4" hidden="1" outlineLevel="3" x14ac:dyDescent="0.3">
      <c r="A469" s="23" t="s">
        <v>147</v>
      </c>
      <c r="B469" s="25" t="s">
        <v>464</v>
      </c>
      <c r="C469" s="11" t="e">
        <f t="shared" ref="C469:D471" si="22">C470</f>
        <v>#REF!</v>
      </c>
      <c r="D469" s="11" t="e">
        <f t="shared" si="22"/>
        <v>#REF!</v>
      </c>
      <c r="E469" s="2"/>
    </row>
    <row r="470" spans="1:5" ht="26.4" hidden="1" outlineLevel="4" x14ac:dyDescent="0.3">
      <c r="A470" s="23" t="s">
        <v>147</v>
      </c>
      <c r="B470" s="25" t="s">
        <v>465</v>
      </c>
      <c r="C470" s="11" t="e">
        <f t="shared" si="22"/>
        <v>#REF!</v>
      </c>
      <c r="D470" s="11" t="e">
        <f t="shared" si="22"/>
        <v>#REF!</v>
      </c>
      <c r="E470" s="2"/>
    </row>
    <row r="471" spans="1:5" ht="39.6" hidden="1" outlineLevel="5" x14ac:dyDescent="0.3">
      <c r="A471" s="23" t="s">
        <v>147</v>
      </c>
      <c r="B471" s="25" t="s">
        <v>466</v>
      </c>
      <c r="C471" s="11" t="e">
        <f t="shared" si="22"/>
        <v>#REF!</v>
      </c>
      <c r="D471" s="11" t="e">
        <f t="shared" si="22"/>
        <v>#REF!</v>
      </c>
      <c r="E471" s="2"/>
    </row>
    <row r="472" spans="1:5" hidden="1" outlineLevel="6" x14ac:dyDescent="0.3">
      <c r="A472" s="23" t="s">
        <v>147</v>
      </c>
      <c r="B472" s="25" t="s">
        <v>346</v>
      </c>
      <c r="C472" s="11" t="e">
        <f>'№ 8 ведомственная'!#REF!</f>
        <v>#REF!</v>
      </c>
      <c r="D472" s="11" t="e">
        <f>'№ 8 ведомственная'!#REF!</f>
        <v>#REF!</v>
      </c>
      <c r="E472" s="2"/>
    </row>
    <row r="473" spans="1:5" outlineLevel="1" collapsed="1" x14ac:dyDescent="0.3">
      <c r="A473" s="23" t="s">
        <v>161</v>
      </c>
      <c r="B473" s="25" t="s">
        <v>315</v>
      </c>
      <c r="C473" s="11">
        <f>'№ 8 ведомственная'!F311+'№ 8 ведомственная'!F476</f>
        <v>14313.2</v>
      </c>
      <c r="D473" s="11">
        <f>'№ 8 ведомственная'!G311+'№ 8 ведомственная'!G476</f>
        <v>14017.6</v>
      </c>
      <c r="E473" s="2"/>
    </row>
    <row r="474" spans="1:5" ht="39.6" hidden="1" outlineLevel="2" x14ac:dyDescent="0.3">
      <c r="A474" s="23" t="s">
        <v>161</v>
      </c>
      <c r="B474" s="25" t="s">
        <v>320</v>
      </c>
      <c r="C474" s="11">
        <f t="shared" ref="C474:D476" si="23">C475</f>
        <v>5503.4000000000005</v>
      </c>
      <c r="D474" s="11">
        <f t="shared" si="23"/>
        <v>5207.8999999999996</v>
      </c>
      <c r="E474" s="2"/>
    </row>
    <row r="475" spans="1:5" ht="26.4" hidden="1" outlineLevel="3" x14ac:dyDescent="0.3">
      <c r="A475" s="23" t="s">
        <v>161</v>
      </c>
      <c r="B475" s="25" t="s">
        <v>475</v>
      </c>
      <c r="C475" s="11">
        <f t="shared" si="23"/>
        <v>5503.4000000000005</v>
      </c>
      <c r="D475" s="11">
        <f t="shared" si="23"/>
        <v>5207.8999999999996</v>
      </c>
      <c r="E475" s="2"/>
    </row>
    <row r="476" spans="1:5" ht="26.4" hidden="1" outlineLevel="4" x14ac:dyDescent="0.3">
      <c r="A476" s="23" t="s">
        <v>161</v>
      </c>
      <c r="B476" s="25" t="s">
        <v>476</v>
      </c>
      <c r="C476" s="11">
        <f t="shared" si="23"/>
        <v>5503.4000000000005</v>
      </c>
      <c r="D476" s="11">
        <f t="shared" si="23"/>
        <v>5207.8999999999996</v>
      </c>
      <c r="E476" s="2"/>
    </row>
    <row r="477" spans="1:5" ht="52.8" hidden="1" outlineLevel="5" x14ac:dyDescent="0.3">
      <c r="A477" s="23" t="s">
        <v>161</v>
      </c>
      <c r="B477" s="25" t="s">
        <v>510</v>
      </c>
      <c r="C477" s="11">
        <f>C478+C479</f>
        <v>5503.4000000000005</v>
      </c>
      <c r="D477" s="11">
        <f>D478+D479</f>
        <v>5207.8999999999996</v>
      </c>
      <c r="E477" s="2"/>
    </row>
    <row r="478" spans="1:5" ht="26.4" hidden="1" outlineLevel="6" x14ac:dyDescent="0.3">
      <c r="A478" s="23" t="s">
        <v>161</v>
      </c>
      <c r="B478" s="25" t="s">
        <v>335</v>
      </c>
      <c r="C478" s="11">
        <f>'№ 8 ведомственная'!F481</f>
        <v>137.6</v>
      </c>
      <c r="D478" s="11">
        <f>'№ 8 ведомственная'!G481</f>
        <v>122.9</v>
      </c>
      <c r="E478" s="2"/>
    </row>
    <row r="479" spans="1:5" hidden="1" outlineLevel="6" x14ac:dyDescent="0.3">
      <c r="A479" s="23" t="s">
        <v>161</v>
      </c>
      <c r="B479" s="25" t="s">
        <v>346</v>
      </c>
      <c r="C479" s="11">
        <f>'№ 8 ведомственная'!F482</f>
        <v>5365.8</v>
      </c>
      <c r="D479" s="11">
        <f>'№ 8 ведомственная'!G482</f>
        <v>5085</v>
      </c>
      <c r="E479" s="2"/>
    </row>
    <row r="480" spans="1:5" ht="39.6" hidden="1" outlineLevel="2" x14ac:dyDescent="0.3">
      <c r="A480" s="23" t="s">
        <v>161</v>
      </c>
      <c r="B480" s="25" t="s">
        <v>316</v>
      </c>
      <c r="C480" s="11">
        <f t="shared" ref="C480:D483" si="24">C481</f>
        <v>2516.8999999999996</v>
      </c>
      <c r="D480" s="11">
        <f t="shared" si="24"/>
        <v>2516.8000000000002</v>
      </c>
      <c r="E480" s="2"/>
    </row>
    <row r="481" spans="1:5" ht="52.8" hidden="1" outlineLevel="3" x14ac:dyDescent="0.3">
      <c r="A481" s="23" t="s">
        <v>161</v>
      </c>
      <c r="B481" s="25" t="s">
        <v>467</v>
      </c>
      <c r="C481" s="11">
        <f t="shared" si="24"/>
        <v>2516.8999999999996</v>
      </c>
      <c r="D481" s="11">
        <f t="shared" si="24"/>
        <v>2516.8000000000002</v>
      </c>
      <c r="E481" s="2"/>
    </row>
    <row r="482" spans="1:5" ht="79.2" hidden="1" outlineLevel="4" x14ac:dyDescent="0.3">
      <c r="A482" s="23" t="s">
        <v>161</v>
      </c>
      <c r="B482" s="25" t="s">
        <v>468</v>
      </c>
      <c r="C482" s="11">
        <f t="shared" si="24"/>
        <v>2516.8999999999996</v>
      </c>
      <c r="D482" s="11">
        <f t="shared" si="24"/>
        <v>2516.8000000000002</v>
      </c>
      <c r="E482" s="2"/>
    </row>
    <row r="483" spans="1:5" ht="39.6" hidden="1" outlineLevel="5" x14ac:dyDescent="0.3">
      <c r="A483" s="23" t="s">
        <v>161</v>
      </c>
      <c r="B483" s="25" t="s">
        <v>469</v>
      </c>
      <c r="C483" s="11">
        <f t="shared" si="24"/>
        <v>2516.8999999999996</v>
      </c>
      <c r="D483" s="11">
        <f t="shared" si="24"/>
        <v>2516.8000000000002</v>
      </c>
      <c r="E483" s="2"/>
    </row>
    <row r="484" spans="1:5" ht="26.4" hidden="1" outlineLevel="6" x14ac:dyDescent="0.3">
      <c r="A484" s="23" t="s">
        <v>161</v>
      </c>
      <c r="B484" s="25" t="s">
        <v>427</v>
      </c>
      <c r="C484" s="11">
        <f>'№ 8 ведомственная'!F316</f>
        <v>2516.8999999999996</v>
      </c>
      <c r="D484" s="11">
        <f>'№ 8 ведомственная'!G316</f>
        <v>2516.8000000000002</v>
      </c>
      <c r="E484" s="2"/>
    </row>
    <row r="485" spans="1:5" s="38" customFormat="1" collapsed="1" x14ac:dyDescent="0.3">
      <c r="A485" s="28" t="s">
        <v>220</v>
      </c>
      <c r="B485" s="29" t="s">
        <v>285</v>
      </c>
      <c r="C485" s="10">
        <f>C486+C511</f>
        <v>6786.0999999999995</v>
      </c>
      <c r="D485" s="10">
        <f>D486+D511</f>
        <v>6740.5</v>
      </c>
      <c r="E485" s="4"/>
    </row>
    <row r="486" spans="1:5" outlineLevel="1" x14ac:dyDescent="0.3">
      <c r="A486" s="23" t="s">
        <v>257</v>
      </c>
      <c r="B486" s="25" t="s">
        <v>330</v>
      </c>
      <c r="C486" s="11">
        <f>'№ 8 ведомственная'!F597</f>
        <v>4518.8999999999996</v>
      </c>
      <c r="D486" s="11">
        <f>'№ 8 ведомственная'!G597</f>
        <v>4393.8</v>
      </c>
      <c r="E486" s="2"/>
    </row>
    <row r="487" spans="1:5" ht="39.6" hidden="1" outlineLevel="2" x14ac:dyDescent="0.3">
      <c r="A487" s="23" t="s">
        <v>257</v>
      </c>
      <c r="B487" s="25" t="s">
        <v>331</v>
      </c>
      <c r="C487" s="11" t="e">
        <f>C488+C503</f>
        <v>#REF!</v>
      </c>
      <c r="D487" s="11" t="e">
        <f>D488+D503</f>
        <v>#REF!</v>
      </c>
      <c r="E487" s="2"/>
    </row>
    <row r="488" spans="1:5" ht="26.4" hidden="1" outlineLevel="3" x14ac:dyDescent="0.3">
      <c r="A488" s="23" t="s">
        <v>257</v>
      </c>
      <c r="B488" s="25" t="s">
        <v>541</v>
      </c>
      <c r="C488" s="11" t="e">
        <f>C489+C495+C500</f>
        <v>#REF!</v>
      </c>
      <c r="D488" s="11" t="e">
        <f>D489+D495+D500</f>
        <v>#REF!</v>
      </c>
      <c r="E488" s="2"/>
    </row>
    <row r="489" spans="1:5" ht="66" hidden="1" outlineLevel="4" x14ac:dyDescent="0.3">
      <c r="A489" s="23" t="s">
        <v>257</v>
      </c>
      <c r="B489" s="25" t="s">
        <v>542</v>
      </c>
      <c r="C489" s="11">
        <f>C490+C493</f>
        <v>417.8</v>
      </c>
      <c r="D489" s="11">
        <f>D490+D493</f>
        <v>258.10000000000002</v>
      </c>
      <c r="E489" s="2"/>
    </row>
    <row r="490" spans="1:5" ht="79.2" hidden="1" outlineLevel="5" x14ac:dyDescent="0.3">
      <c r="A490" s="23" t="s">
        <v>257</v>
      </c>
      <c r="B490" s="25" t="s">
        <v>543</v>
      </c>
      <c r="C490" s="11">
        <f>C491+C492</f>
        <v>412.8</v>
      </c>
      <c r="D490" s="11">
        <f>D491+D492</f>
        <v>258.10000000000002</v>
      </c>
      <c r="E490" s="2"/>
    </row>
    <row r="491" spans="1:5" ht="52.8" hidden="1" outlineLevel="6" x14ac:dyDescent="0.3">
      <c r="A491" s="23" t="s">
        <v>257</v>
      </c>
      <c r="B491" s="25" t="s">
        <v>334</v>
      </c>
      <c r="C491" s="11">
        <f>'№ 8 ведомственная'!F602</f>
        <v>5.2</v>
      </c>
      <c r="D491" s="11">
        <f>'№ 8 ведомственная'!G602</f>
        <v>0</v>
      </c>
      <c r="E491" s="2"/>
    </row>
    <row r="492" spans="1:5" ht="26.4" hidden="1" outlineLevel="6" x14ac:dyDescent="0.3">
      <c r="A492" s="23" t="s">
        <v>257</v>
      </c>
      <c r="B492" s="25" t="s">
        <v>335</v>
      </c>
      <c r="C492" s="11">
        <f>'№ 8 ведомственная'!F603</f>
        <v>407.6</v>
      </c>
      <c r="D492" s="11">
        <f>'№ 8 ведомственная'!G603</f>
        <v>258.10000000000002</v>
      </c>
      <c r="E492" s="2"/>
    </row>
    <row r="493" spans="1:5" ht="26.4" hidden="1" outlineLevel="5" x14ac:dyDescent="0.3">
      <c r="A493" s="23" t="s">
        <v>257</v>
      </c>
      <c r="B493" s="25" t="s">
        <v>544</v>
      </c>
      <c r="C493" s="11">
        <f>C494</f>
        <v>5</v>
      </c>
      <c r="D493" s="11">
        <f>D494</f>
        <v>0</v>
      </c>
      <c r="E493" s="2"/>
    </row>
    <row r="494" spans="1:5" ht="26.4" hidden="1" outlineLevel="6" x14ac:dyDescent="0.3">
      <c r="A494" s="23" t="s">
        <v>257</v>
      </c>
      <c r="B494" s="25" t="s">
        <v>335</v>
      </c>
      <c r="C494" s="11">
        <f>'№ 8 ведомственная'!F605</f>
        <v>5</v>
      </c>
      <c r="D494" s="11">
        <f>'№ 8 ведомственная'!G605</f>
        <v>0</v>
      </c>
      <c r="E494" s="2"/>
    </row>
    <row r="495" spans="1:5" ht="39.6" hidden="1" outlineLevel="4" x14ac:dyDescent="0.3">
      <c r="A495" s="23" t="s">
        <v>257</v>
      </c>
      <c r="B495" s="25" t="s">
        <v>545</v>
      </c>
      <c r="C495" s="11" t="e">
        <f>C496</f>
        <v>#REF!</v>
      </c>
      <c r="D495" s="11" t="e">
        <f>D496</f>
        <v>#REF!</v>
      </c>
      <c r="E495" s="2"/>
    </row>
    <row r="496" spans="1:5" ht="39.6" hidden="1" outlineLevel="5" x14ac:dyDescent="0.3">
      <c r="A496" s="23" t="s">
        <v>257</v>
      </c>
      <c r="B496" s="25" t="s">
        <v>546</v>
      </c>
      <c r="C496" s="11" t="e">
        <f>C497+C498+C499</f>
        <v>#REF!</v>
      </c>
      <c r="D496" s="11" t="e">
        <f>D497+D498+D499</f>
        <v>#REF!</v>
      </c>
      <c r="E496" s="2"/>
    </row>
    <row r="497" spans="1:5" ht="52.8" hidden="1" outlineLevel="6" x14ac:dyDescent="0.3">
      <c r="A497" s="23" t="s">
        <v>257</v>
      </c>
      <c r="B497" s="25" t="s">
        <v>334</v>
      </c>
      <c r="C497" s="11">
        <f>'№ 8 ведомственная'!F608</f>
        <v>285</v>
      </c>
      <c r="D497" s="11">
        <f>'№ 8 ведомственная'!G608</f>
        <v>277</v>
      </c>
      <c r="E497" s="2"/>
    </row>
    <row r="498" spans="1:5" ht="26.4" hidden="1" outlineLevel="6" x14ac:dyDescent="0.3">
      <c r="A498" s="23" t="s">
        <v>257</v>
      </c>
      <c r="B498" s="25" t="s">
        <v>335</v>
      </c>
      <c r="C498" s="11">
        <f>'№ 8 ведомственная'!F609</f>
        <v>674</v>
      </c>
      <c r="D498" s="11">
        <f>'№ 8 ведомственная'!G609</f>
        <v>745.7</v>
      </c>
      <c r="E498" s="2"/>
    </row>
    <row r="499" spans="1:5" hidden="1" outlineLevel="6" x14ac:dyDescent="0.3">
      <c r="A499" s="23" t="s">
        <v>257</v>
      </c>
      <c r="B499" s="25" t="s">
        <v>336</v>
      </c>
      <c r="C499" s="11" t="e">
        <f>'№ 8 ведомственная'!#REF!</f>
        <v>#REF!</v>
      </c>
      <c r="D499" s="11" t="e">
        <f>'№ 8 ведомственная'!#REF!</f>
        <v>#REF!</v>
      </c>
      <c r="E499" s="2"/>
    </row>
    <row r="500" spans="1:5" ht="26.4" hidden="1" outlineLevel="4" x14ac:dyDescent="0.3">
      <c r="A500" s="23" t="s">
        <v>257</v>
      </c>
      <c r="B500" s="25" t="s">
        <v>547</v>
      </c>
      <c r="C500" s="11" t="e">
        <f>C501</f>
        <v>#REF!</v>
      </c>
      <c r="D500" s="11" t="e">
        <f>D501</f>
        <v>#REF!</v>
      </c>
      <c r="E500" s="2"/>
    </row>
    <row r="501" spans="1:5" hidden="1" outlineLevel="5" x14ac:dyDescent="0.3">
      <c r="A501" s="23" t="s">
        <v>257</v>
      </c>
      <c r="B501" s="25" t="s">
        <v>548</v>
      </c>
      <c r="C501" s="11" t="e">
        <f>C502</f>
        <v>#REF!</v>
      </c>
      <c r="D501" s="11" t="e">
        <f>D502</f>
        <v>#REF!</v>
      </c>
      <c r="E501" s="2"/>
    </row>
    <row r="502" spans="1:5" ht="26.4" hidden="1" outlineLevel="6" x14ac:dyDescent="0.3">
      <c r="A502" s="23" t="s">
        <v>257</v>
      </c>
      <c r="B502" s="25" t="s">
        <v>335</v>
      </c>
      <c r="C502" s="11" t="e">
        <f>'№ 8 ведомственная'!#REF!</f>
        <v>#REF!</v>
      </c>
      <c r="D502" s="11" t="e">
        <f>'№ 8 ведомственная'!#REF!</f>
        <v>#REF!</v>
      </c>
      <c r="E502" s="2"/>
    </row>
    <row r="503" spans="1:5" ht="26.4" hidden="1" outlineLevel="3" x14ac:dyDescent="0.3">
      <c r="A503" s="23" t="s">
        <v>257</v>
      </c>
      <c r="B503" s="25" t="s">
        <v>549</v>
      </c>
      <c r="C503" s="11" t="e">
        <f>C504</f>
        <v>#REF!</v>
      </c>
      <c r="D503" s="11" t="e">
        <f>D504</f>
        <v>#REF!</v>
      </c>
      <c r="E503" s="2"/>
    </row>
    <row r="504" spans="1:5" ht="26.4" hidden="1" outlineLevel="4" x14ac:dyDescent="0.3">
      <c r="A504" s="23" t="s">
        <v>257</v>
      </c>
      <c r="B504" s="25" t="s">
        <v>550</v>
      </c>
      <c r="C504" s="11" t="e">
        <f>C505+C509</f>
        <v>#REF!</v>
      </c>
      <c r="D504" s="11" t="e">
        <f>D505+D509</f>
        <v>#REF!</v>
      </c>
      <c r="E504" s="2"/>
    </row>
    <row r="505" spans="1:5" ht="26.4" hidden="1" outlineLevel="5" x14ac:dyDescent="0.3">
      <c r="A505" s="23" t="s">
        <v>257</v>
      </c>
      <c r="B505" s="25" t="s">
        <v>551</v>
      </c>
      <c r="C505" s="11" t="e">
        <f>C506+C507+C508</f>
        <v>#REF!</v>
      </c>
      <c r="D505" s="11" t="e">
        <f>D506+D507+D508</f>
        <v>#REF!</v>
      </c>
      <c r="E505" s="2"/>
    </row>
    <row r="506" spans="1:5" ht="52.8" hidden="1" outlineLevel="6" x14ac:dyDescent="0.3">
      <c r="A506" s="23" t="s">
        <v>257</v>
      </c>
      <c r="B506" s="25" t="s">
        <v>334</v>
      </c>
      <c r="C506" s="11">
        <f>'№ 8 ведомственная'!F618</f>
        <v>1063.9000000000001</v>
      </c>
      <c r="D506" s="11">
        <f>'№ 8 ведомственная'!G618</f>
        <v>1058.2</v>
      </c>
      <c r="E506" s="2"/>
    </row>
    <row r="507" spans="1:5" ht="26.4" hidden="1" outlineLevel="6" x14ac:dyDescent="0.3">
      <c r="A507" s="23" t="s">
        <v>257</v>
      </c>
      <c r="B507" s="25" t="s">
        <v>335</v>
      </c>
      <c r="C507" s="11">
        <f>'№ 8 ведомственная'!F619</f>
        <v>935.59999999999991</v>
      </c>
      <c r="D507" s="11">
        <f>'№ 8 ведомственная'!G619</f>
        <v>931.2</v>
      </c>
      <c r="E507" s="2"/>
    </row>
    <row r="508" spans="1:5" hidden="1" outlineLevel="6" x14ac:dyDescent="0.3">
      <c r="A508" s="23" t="s">
        <v>257</v>
      </c>
      <c r="B508" s="25" t="s">
        <v>336</v>
      </c>
      <c r="C508" s="11" t="e">
        <f>'№ 8 ведомственная'!#REF!</f>
        <v>#REF!</v>
      </c>
      <c r="D508" s="11" t="e">
        <f>'№ 8 ведомственная'!#REF!</f>
        <v>#REF!</v>
      </c>
      <c r="E508" s="2"/>
    </row>
    <row r="509" spans="1:5" hidden="1" outlineLevel="5" x14ac:dyDescent="0.3">
      <c r="A509" s="23" t="s">
        <v>257</v>
      </c>
      <c r="B509" s="25" t="s">
        <v>578</v>
      </c>
      <c r="C509" s="11">
        <f>C510</f>
        <v>0</v>
      </c>
      <c r="D509" s="11">
        <f>D510</f>
        <v>0</v>
      </c>
      <c r="E509" s="2"/>
    </row>
    <row r="510" spans="1:5" ht="26.4" hidden="1" outlineLevel="6" x14ac:dyDescent="0.3">
      <c r="A510" s="23" t="s">
        <v>257</v>
      </c>
      <c r="B510" s="25" t="s">
        <v>335</v>
      </c>
      <c r="C510" s="11"/>
      <c r="D510" s="11"/>
      <c r="E510" s="2"/>
    </row>
    <row r="511" spans="1:5" outlineLevel="1" collapsed="1" x14ac:dyDescent="0.3">
      <c r="A511" s="23" t="s">
        <v>221</v>
      </c>
      <c r="B511" s="25" t="s">
        <v>326</v>
      </c>
      <c r="C511" s="11">
        <f>'№ 8 ведомственная'!F484</f>
        <v>2267.1999999999998</v>
      </c>
      <c r="D511" s="11">
        <f>'№ 8 ведомственная'!G484</f>
        <v>2346.7000000000003</v>
      </c>
      <c r="E511" s="2"/>
    </row>
    <row r="512" spans="1:5" ht="39.6" hidden="1" outlineLevel="2" x14ac:dyDescent="0.3">
      <c r="A512" s="23" t="s">
        <v>221</v>
      </c>
      <c r="B512" s="25" t="s">
        <v>320</v>
      </c>
      <c r="C512" s="11">
        <f t="shared" ref="C512:D515" si="25">C513</f>
        <v>2032.7999999999997</v>
      </c>
      <c r="D512" s="11">
        <f t="shared" si="25"/>
        <v>2112.3000000000002</v>
      </c>
      <c r="E512" s="2"/>
    </row>
    <row r="513" spans="1:5" ht="26.4" hidden="1" outlineLevel="3" x14ac:dyDescent="0.3">
      <c r="A513" s="23" t="s">
        <v>221</v>
      </c>
      <c r="B513" s="25" t="s">
        <v>496</v>
      </c>
      <c r="C513" s="11">
        <f t="shared" si="25"/>
        <v>2032.7999999999997</v>
      </c>
      <c r="D513" s="11">
        <f t="shared" si="25"/>
        <v>2112.3000000000002</v>
      </c>
      <c r="E513" s="2"/>
    </row>
    <row r="514" spans="1:5" ht="26.4" hidden="1" outlineLevel="4" x14ac:dyDescent="0.3">
      <c r="A514" s="23" t="s">
        <v>221</v>
      </c>
      <c r="B514" s="25" t="s">
        <v>497</v>
      </c>
      <c r="C514" s="11">
        <f t="shared" si="25"/>
        <v>2032.7999999999997</v>
      </c>
      <c r="D514" s="11">
        <f t="shared" si="25"/>
        <v>2112.3000000000002</v>
      </c>
      <c r="E514" s="2"/>
    </row>
    <row r="515" spans="1:5" ht="39.6" hidden="1" outlineLevel="5" x14ac:dyDescent="0.3">
      <c r="A515" s="23" t="s">
        <v>221</v>
      </c>
      <c r="B515" s="25" t="s">
        <v>511</v>
      </c>
      <c r="C515" s="11">
        <f t="shared" si="25"/>
        <v>2032.7999999999997</v>
      </c>
      <c r="D515" s="11">
        <f t="shared" si="25"/>
        <v>2112.3000000000002</v>
      </c>
      <c r="E515" s="2"/>
    </row>
    <row r="516" spans="1:5" ht="26.4" hidden="1" outlineLevel="6" x14ac:dyDescent="0.3">
      <c r="A516" s="23" t="s">
        <v>221</v>
      </c>
      <c r="B516" s="25" t="s">
        <v>361</v>
      </c>
      <c r="C516" s="11">
        <f>'№ 8 ведомственная'!F489</f>
        <v>2032.7999999999997</v>
      </c>
      <c r="D516" s="11">
        <f>'№ 8 ведомственная'!G489</f>
        <v>2112.3000000000002</v>
      </c>
      <c r="E516" s="2"/>
    </row>
    <row r="517" spans="1:5" s="38" customFormat="1" collapsed="1" x14ac:dyDescent="0.3">
      <c r="A517" s="28" t="s">
        <v>166</v>
      </c>
      <c r="B517" s="29" t="s">
        <v>283</v>
      </c>
      <c r="C517" s="10">
        <f t="shared" ref="C517:C522" si="26">C518</f>
        <v>2283.5</v>
      </c>
      <c r="D517" s="10">
        <f t="shared" ref="D517:D522" si="27">D518</f>
        <v>2283.5</v>
      </c>
      <c r="E517" s="4"/>
    </row>
    <row r="518" spans="1:5" outlineLevel="1" x14ac:dyDescent="0.3">
      <c r="A518" s="23" t="s">
        <v>167</v>
      </c>
      <c r="B518" s="25" t="s">
        <v>317</v>
      </c>
      <c r="C518" s="11">
        <f>'№ 8 ведомственная'!F330</f>
        <v>2283.5</v>
      </c>
      <c r="D518" s="11">
        <f>'№ 8 ведомственная'!G330</f>
        <v>2283.5</v>
      </c>
      <c r="E518" s="2"/>
    </row>
    <row r="519" spans="1:5" ht="39.6" hidden="1" outlineLevel="2" x14ac:dyDescent="0.3">
      <c r="A519" s="23" t="s">
        <v>167</v>
      </c>
      <c r="B519" s="25" t="s">
        <v>289</v>
      </c>
      <c r="C519" s="11">
        <f t="shared" si="26"/>
        <v>1235.5999999999999</v>
      </c>
      <c r="D519" s="11">
        <f t="shared" si="27"/>
        <v>1235.5999999999999</v>
      </c>
      <c r="E519" s="2"/>
    </row>
    <row r="520" spans="1:5" ht="26.4" hidden="1" outlineLevel="3" x14ac:dyDescent="0.3">
      <c r="A520" s="23" t="s">
        <v>167</v>
      </c>
      <c r="B520" s="25" t="s">
        <v>470</v>
      </c>
      <c r="C520" s="11">
        <f t="shared" si="26"/>
        <v>1235.5999999999999</v>
      </c>
      <c r="D520" s="11">
        <f t="shared" si="27"/>
        <v>1235.5999999999999</v>
      </c>
      <c r="E520" s="2"/>
    </row>
    <row r="521" spans="1:5" hidden="1" outlineLevel="4" x14ac:dyDescent="0.3">
      <c r="A521" s="23" t="s">
        <v>167</v>
      </c>
      <c r="B521" s="25" t="s">
        <v>566</v>
      </c>
      <c r="C521" s="11">
        <f t="shared" si="26"/>
        <v>1235.5999999999999</v>
      </c>
      <c r="D521" s="11">
        <f t="shared" si="27"/>
        <v>1235.5999999999999</v>
      </c>
      <c r="E521" s="2"/>
    </row>
    <row r="522" spans="1:5" hidden="1" outlineLevel="5" x14ac:dyDescent="0.3">
      <c r="A522" s="23" t="s">
        <v>167</v>
      </c>
      <c r="B522" s="25" t="s">
        <v>471</v>
      </c>
      <c r="C522" s="11">
        <f t="shared" si="26"/>
        <v>1235.5999999999999</v>
      </c>
      <c r="D522" s="11">
        <f t="shared" si="27"/>
        <v>1235.5999999999999</v>
      </c>
      <c r="E522" s="2"/>
    </row>
    <row r="523" spans="1:5" ht="26.4" hidden="1" outlineLevel="6" x14ac:dyDescent="0.3">
      <c r="A523" s="23" t="s">
        <v>167</v>
      </c>
      <c r="B523" s="25" t="s">
        <v>361</v>
      </c>
      <c r="C523" s="11">
        <f>'№ 8 ведомственная'!F337</f>
        <v>1235.5999999999999</v>
      </c>
      <c r="D523" s="11">
        <f>'№ 8 ведомственная'!G337</f>
        <v>1235.5999999999999</v>
      </c>
      <c r="E523" s="2"/>
    </row>
    <row r="524" spans="1:5" hidden="1" outlineLevel="2" x14ac:dyDescent="0.3">
      <c r="A524" s="48" t="s">
        <v>9</v>
      </c>
      <c r="B524" s="49" t="s">
        <v>287</v>
      </c>
      <c r="C524" s="50">
        <f t="shared" ref="C524:D526" si="28">C525</f>
        <v>0</v>
      </c>
      <c r="D524" s="50">
        <f t="shared" si="28"/>
        <v>0</v>
      </c>
      <c r="E524" s="2"/>
    </row>
    <row r="525" spans="1:5" ht="26.4" hidden="1" outlineLevel="3" x14ac:dyDescent="0.3">
      <c r="A525" s="48" t="s">
        <v>9</v>
      </c>
      <c r="B525" s="49" t="s">
        <v>337</v>
      </c>
      <c r="C525" s="50">
        <f t="shared" si="28"/>
        <v>0</v>
      </c>
      <c r="D525" s="50">
        <f t="shared" si="28"/>
        <v>0</v>
      </c>
      <c r="E525" s="2"/>
    </row>
    <row r="526" spans="1:5" ht="26.4" hidden="1" outlineLevel="5" x14ac:dyDescent="0.3">
      <c r="A526" s="48" t="s">
        <v>9</v>
      </c>
      <c r="B526" s="49" t="s">
        <v>338</v>
      </c>
      <c r="C526" s="50">
        <f t="shared" si="28"/>
        <v>0</v>
      </c>
      <c r="D526" s="50">
        <f t="shared" si="28"/>
        <v>0</v>
      </c>
      <c r="E526" s="2"/>
    </row>
    <row r="527" spans="1:5" hidden="1" outlineLevel="6" x14ac:dyDescent="0.3">
      <c r="A527" s="48" t="s">
        <v>9</v>
      </c>
      <c r="B527" s="49" t="s">
        <v>339</v>
      </c>
      <c r="C527" s="50"/>
      <c r="D527" s="50"/>
      <c r="E527" s="2"/>
    </row>
    <row r="528" spans="1:5" ht="12.75" customHeight="1" collapsed="1" x14ac:dyDescent="0.3">
      <c r="B528" s="46"/>
      <c r="C528" s="13"/>
      <c r="D528" s="13"/>
      <c r="E528" s="2"/>
    </row>
    <row r="529" spans="1:5" ht="12.75" customHeight="1" x14ac:dyDescent="0.3">
      <c r="A529" s="34"/>
      <c r="B529" s="34"/>
      <c r="C529" s="6"/>
      <c r="D529" s="6"/>
      <c r="E529" s="2"/>
    </row>
    <row r="530" spans="1:5" ht="15.15" customHeight="1" x14ac:dyDescent="0.3">
      <c r="B530" s="123"/>
      <c r="C530" s="124"/>
      <c r="D530" s="124"/>
      <c r="E530" s="2"/>
    </row>
  </sheetData>
  <mergeCells count="14">
    <mergeCell ref="B10:D10"/>
    <mergeCell ref="B530:D530"/>
    <mergeCell ref="C9:D9"/>
    <mergeCell ref="M1:P1"/>
    <mergeCell ref="M2:P2"/>
    <mergeCell ref="M3:P3"/>
    <mergeCell ref="A1:D1"/>
    <mergeCell ref="A2:D2"/>
    <mergeCell ref="A3:D3"/>
    <mergeCell ref="M4:P4"/>
    <mergeCell ref="M5:P5"/>
    <mergeCell ref="A8:D8"/>
    <mergeCell ref="A4:D4"/>
    <mergeCell ref="A5:D5"/>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608"/>
  <sheetViews>
    <sheetView showGridLines="0" tabSelected="1" zoomScaleSheetLayoutView="100" workbookViewId="0">
      <selection activeCell="D3" sqref="D3:F3"/>
    </sheetView>
  </sheetViews>
  <sheetFormatPr defaultColWidth="9.109375" defaultRowHeight="14.4" outlineLevelRow="6" x14ac:dyDescent="0.3"/>
  <cols>
    <col min="1" max="1" width="7.6640625" style="30" customWidth="1"/>
    <col min="2" max="2" width="10.6640625" style="67" customWidth="1"/>
    <col min="3" max="3" width="7.6640625" style="30" customWidth="1"/>
    <col min="4" max="4" width="53.88671875" style="30" customWidth="1"/>
    <col min="5" max="6" width="11.6640625" style="47" customWidth="1"/>
    <col min="7" max="7" width="9.109375" style="31" customWidth="1"/>
    <col min="8" max="16384" width="9.109375" style="31"/>
  </cols>
  <sheetData>
    <row r="1" spans="1:16" s="18" customFormat="1" x14ac:dyDescent="0.3">
      <c r="A1" s="84"/>
      <c r="B1" s="85"/>
      <c r="C1" s="84"/>
      <c r="D1" s="131" t="s">
        <v>761</v>
      </c>
      <c r="E1" s="131"/>
      <c r="F1" s="131"/>
      <c r="G1" s="118"/>
      <c r="H1" s="118"/>
      <c r="I1" s="118"/>
      <c r="J1" s="118"/>
      <c r="K1" s="115"/>
      <c r="L1" s="115"/>
      <c r="M1" s="115"/>
      <c r="N1" s="115"/>
      <c r="O1" s="115"/>
      <c r="P1" s="115"/>
    </row>
    <row r="2" spans="1:16" s="18" customFormat="1" ht="15" customHeight="1" x14ac:dyDescent="0.3">
      <c r="A2" s="84"/>
      <c r="B2" s="85"/>
      <c r="C2" s="84"/>
      <c r="D2" s="132" t="s">
        <v>559</v>
      </c>
      <c r="E2" s="132"/>
      <c r="F2" s="132"/>
      <c r="G2" s="103"/>
      <c r="H2" s="103"/>
      <c r="I2" s="103"/>
      <c r="J2" s="103"/>
      <c r="K2" s="20"/>
      <c r="L2" s="20"/>
      <c r="M2" s="20"/>
      <c r="N2" s="20"/>
      <c r="O2" s="20"/>
      <c r="P2" s="20"/>
    </row>
    <row r="3" spans="1:16" s="18" customFormat="1" x14ac:dyDescent="0.3">
      <c r="A3" s="84"/>
      <c r="B3" s="85"/>
      <c r="C3" s="84"/>
      <c r="D3" s="133" t="s">
        <v>780</v>
      </c>
      <c r="E3" s="133"/>
      <c r="F3" s="133"/>
      <c r="G3" s="104"/>
      <c r="H3" s="104"/>
      <c r="I3" s="104"/>
      <c r="J3" s="104"/>
      <c r="K3" s="19"/>
      <c r="L3" s="19"/>
      <c r="M3" s="19"/>
      <c r="N3" s="19"/>
      <c r="O3" s="19"/>
      <c r="P3" s="19"/>
    </row>
    <row r="4" spans="1:16" s="18" customFormat="1" x14ac:dyDescent="0.3">
      <c r="A4" s="84"/>
      <c r="B4" s="85"/>
      <c r="C4" s="84"/>
      <c r="D4" s="133" t="s">
        <v>759</v>
      </c>
      <c r="E4" s="133"/>
      <c r="F4" s="133"/>
      <c r="G4" s="104"/>
      <c r="H4" s="104"/>
      <c r="I4" s="104"/>
      <c r="J4" s="104"/>
      <c r="K4" s="19"/>
      <c r="L4" s="19"/>
      <c r="M4" s="19"/>
      <c r="N4" s="19"/>
      <c r="O4" s="19"/>
      <c r="P4" s="19"/>
    </row>
    <row r="5" spans="1:16" s="18" customFormat="1" x14ac:dyDescent="0.3">
      <c r="A5" s="84"/>
      <c r="B5" s="85"/>
      <c r="C5" s="84"/>
      <c r="D5" s="131" t="s">
        <v>762</v>
      </c>
      <c r="E5" s="131"/>
      <c r="F5" s="131"/>
      <c r="G5" s="118"/>
      <c r="H5" s="118"/>
      <c r="I5" s="118"/>
      <c r="J5" s="118"/>
      <c r="K5" s="19"/>
      <c r="L5" s="19"/>
      <c r="M5" s="19"/>
      <c r="N5" s="19"/>
      <c r="O5" s="19"/>
      <c r="P5" s="19"/>
    </row>
    <row r="6" spans="1:16" s="18" customFormat="1" x14ac:dyDescent="0.3">
      <c r="A6" s="84"/>
      <c r="B6" s="85"/>
      <c r="C6" s="84"/>
      <c r="D6" s="84"/>
      <c r="E6" s="84"/>
      <c r="F6" s="84"/>
      <c r="G6" s="84"/>
      <c r="H6" s="84"/>
      <c r="I6" s="129"/>
      <c r="J6" s="129"/>
      <c r="K6" s="116"/>
      <c r="L6" s="116"/>
      <c r="M6" s="116"/>
      <c r="N6" s="116"/>
      <c r="O6" s="116"/>
      <c r="P6" s="116"/>
    </row>
    <row r="7" spans="1:16" s="18" customFormat="1" ht="15.75" customHeight="1" x14ac:dyDescent="0.35">
      <c r="A7" s="130" t="s">
        <v>763</v>
      </c>
      <c r="B7" s="130"/>
      <c r="C7" s="130"/>
      <c r="D7" s="130"/>
      <c r="E7" s="130"/>
      <c r="F7" s="130"/>
      <c r="G7" s="117"/>
      <c r="H7" s="117"/>
      <c r="I7" s="117"/>
      <c r="J7" s="117"/>
      <c r="K7" s="2"/>
    </row>
    <row r="8" spans="1:16" s="18" customFormat="1" ht="72.75" customHeight="1" x14ac:dyDescent="0.35">
      <c r="A8" s="130"/>
      <c r="B8" s="130"/>
      <c r="C8" s="130"/>
      <c r="D8" s="130"/>
      <c r="E8" s="130"/>
      <c r="F8" s="130"/>
      <c r="G8" s="117"/>
      <c r="H8" s="117"/>
      <c r="I8" s="117"/>
      <c r="J8" s="117"/>
      <c r="K8" s="2"/>
    </row>
    <row r="9" spans="1:16" x14ac:dyDescent="0.3">
      <c r="E9" s="125"/>
      <c r="F9" s="125"/>
      <c r="G9" s="32"/>
      <c r="H9" s="32"/>
      <c r="I9" s="32"/>
      <c r="J9" s="32"/>
      <c r="K9" s="32"/>
      <c r="L9" s="32"/>
    </row>
    <row r="10" spans="1:16" ht="12" customHeight="1" x14ac:dyDescent="0.3">
      <c r="D10" s="121"/>
      <c r="E10" s="122"/>
      <c r="F10" s="122"/>
      <c r="G10" s="2"/>
    </row>
    <row r="11" spans="1:16" ht="57.75" customHeight="1" x14ac:dyDescent="0.3">
      <c r="A11" s="35" t="s">
        <v>554</v>
      </c>
      <c r="B11" s="68" t="s">
        <v>555</v>
      </c>
      <c r="C11" s="35" t="s">
        <v>556</v>
      </c>
      <c r="D11" s="35" t="s">
        <v>557</v>
      </c>
      <c r="E11" s="7" t="s">
        <v>755</v>
      </c>
      <c r="F11" s="7" t="s">
        <v>756</v>
      </c>
      <c r="G11" s="2"/>
    </row>
    <row r="12" spans="1:16" ht="15.75" customHeight="1" x14ac:dyDescent="0.3">
      <c r="A12" s="35">
        <v>1</v>
      </c>
      <c r="B12" s="68">
        <v>2</v>
      </c>
      <c r="C12" s="35">
        <v>3</v>
      </c>
      <c r="D12" s="35">
        <v>4</v>
      </c>
      <c r="E12" s="7">
        <v>5</v>
      </c>
      <c r="F12" s="7">
        <v>6</v>
      </c>
      <c r="G12" s="2"/>
    </row>
    <row r="13" spans="1:16" s="38" customFormat="1" ht="15.75" customHeight="1" x14ac:dyDescent="0.3">
      <c r="A13" s="36"/>
      <c r="B13" s="69"/>
      <c r="C13" s="36"/>
      <c r="D13" s="37" t="s">
        <v>567</v>
      </c>
      <c r="E13" s="9">
        <f>E14+E105+E151+E217+E318+E465+E496+E554+E592</f>
        <v>631612.39999999991</v>
      </c>
      <c r="F13" s="9">
        <f>F14+F105+F151+F217+F318+F465+F496+F554+F592</f>
        <v>591396.9</v>
      </c>
      <c r="G13" s="22"/>
    </row>
    <row r="14" spans="1:16" s="38" customFormat="1" x14ac:dyDescent="0.3">
      <c r="A14" s="28" t="s">
        <v>1</v>
      </c>
      <c r="B14" s="66"/>
      <c r="C14" s="28"/>
      <c r="D14" s="29" t="s">
        <v>277</v>
      </c>
      <c r="E14" s="10">
        <f>E15+E21+E34+E40+E49+E54</f>
        <v>59408.3</v>
      </c>
      <c r="F14" s="10">
        <f>F15+F21+F34+F40+F49+F54</f>
        <v>56457.4</v>
      </c>
      <c r="G14" s="4"/>
    </row>
    <row r="15" spans="1:16" ht="26.4" outlineLevel="1" x14ac:dyDescent="0.3">
      <c r="A15" s="23" t="s">
        <v>12</v>
      </c>
      <c r="B15" s="24"/>
      <c r="C15" s="23"/>
      <c r="D15" s="25" t="s">
        <v>288</v>
      </c>
      <c r="E15" s="11">
        <f t="shared" ref="E15:F19" si="0">E16</f>
        <v>1701.5</v>
      </c>
      <c r="F15" s="11">
        <f t="shared" si="0"/>
        <v>2287.5</v>
      </c>
      <c r="G15" s="2"/>
    </row>
    <row r="16" spans="1:16" ht="39.6" outlineLevel="2" x14ac:dyDescent="0.3">
      <c r="A16" s="23" t="s">
        <v>12</v>
      </c>
      <c r="B16" s="24" t="s">
        <v>13</v>
      </c>
      <c r="C16" s="23"/>
      <c r="D16" s="25" t="s">
        <v>289</v>
      </c>
      <c r="E16" s="11">
        <f t="shared" si="0"/>
        <v>1701.5</v>
      </c>
      <c r="F16" s="11">
        <f t="shared" si="0"/>
        <v>2287.5</v>
      </c>
      <c r="G16" s="2"/>
      <c r="H16" s="39"/>
    </row>
    <row r="17" spans="1:7" ht="26.4" outlineLevel="3" x14ac:dyDescent="0.3">
      <c r="A17" s="23" t="s">
        <v>12</v>
      </c>
      <c r="B17" s="24" t="s">
        <v>14</v>
      </c>
      <c r="C17" s="23"/>
      <c r="D17" s="25" t="s">
        <v>340</v>
      </c>
      <c r="E17" s="11">
        <f t="shared" si="0"/>
        <v>1701.5</v>
      </c>
      <c r="F17" s="11">
        <f t="shared" si="0"/>
        <v>2287.5</v>
      </c>
      <c r="G17" s="2"/>
    </row>
    <row r="18" spans="1:7" ht="26.4" outlineLevel="4" x14ac:dyDescent="0.3">
      <c r="A18" s="23" t="s">
        <v>12</v>
      </c>
      <c r="B18" s="24" t="s">
        <v>15</v>
      </c>
      <c r="C18" s="23"/>
      <c r="D18" s="25" t="s">
        <v>341</v>
      </c>
      <c r="E18" s="11">
        <f t="shared" si="0"/>
        <v>1701.5</v>
      </c>
      <c r="F18" s="11">
        <f t="shared" si="0"/>
        <v>2287.5</v>
      </c>
      <c r="G18" s="2"/>
    </row>
    <row r="19" spans="1:7" outlineLevel="5" x14ac:dyDescent="0.3">
      <c r="A19" s="23" t="s">
        <v>12</v>
      </c>
      <c r="B19" s="24" t="s">
        <v>16</v>
      </c>
      <c r="C19" s="23"/>
      <c r="D19" s="25" t="s">
        <v>342</v>
      </c>
      <c r="E19" s="11">
        <f t="shared" si="0"/>
        <v>1701.5</v>
      </c>
      <c r="F19" s="11">
        <f t="shared" si="0"/>
        <v>2287.5</v>
      </c>
      <c r="G19" s="2"/>
    </row>
    <row r="20" spans="1:7" ht="52.8" outlineLevel="6" x14ac:dyDescent="0.3">
      <c r="A20" s="23" t="s">
        <v>12</v>
      </c>
      <c r="B20" s="24" t="s">
        <v>16</v>
      </c>
      <c r="C20" s="23" t="s">
        <v>6</v>
      </c>
      <c r="D20" s="25" t="s">
        <v>334</v>
      </c>
      <c r="E20" s="11">
        <f>'№ 8 ведомственная'!F29</f>
        <v>1701.5</v>
      </c>
      <c r="F20" s="11">
        <f>'№ 8 ведомственная'!G29</f>
        <v>2287.5</v>
      </c>
      <c r="G20" s="2"/>
    </row>
    <row r="21" spans="1:7" ht="39.6" outlineLevel="1" x14ac:dyDescent="0.3">
      <c r="A21" s="23" t="s">
        <v>17</v>
      </c>
      <c r="B21" s="24"/>
      <c r="C21" s="23"/>
      <c r="D21" s="25" t="s">
        <v>290</v>
      </c>
      <c r="E21" s="11">
        <f>E22</f>
        <v>34866.1</v>
      </c>
      <c r="F21" s="11">
        <f>F22</f>
        <v>34389.699999999997</v>
      </c>
      <c r="G21" s="2"/>
    </row>
    <row r="22" spans="1:7" ht="39.6" outlineLevel="2" x14ac:dyDescent="0.3">
      <c r="A22" s="23" t="s">
        <v>17</v>
      </c>
      <c r="B22" s="24" t="s">
        <v>13</v>
      </c>
      <c r="C22" s="23"/>
      <c r="D22" s="25" t="s">
        <v>289</v>
      </c>
      <c r="E22" s="11">
        <f>E23+E28</f>
        <v>34866.1</v>
      </c>
      <c r="F22" s="11">
        <f>F23+F28</f>
        <v>34389.699999999997</v>
      </c>
      <c r="G22" s="2"/>
    </row>
    <row r="23" spans="1:7" ht="52.8" outlineLevel="3" x14ac:dyDescent="0.3">
      <c r="A23" s="23" t="s">
        <v>17</v>
      </c>
      <c r="B23" s="24" t="s">
        <v>18</v>
      </c>
      <c r="C23" s="23"/>
      <c r="D23" s="25" t="s">
        <v>343</v>
      </c>
      <c r="E23" s="11">
        <f>E24</f>
        <v>335.2</v>
      </c>
      <c r="F23" s="11">
        <f>F24</f>
        <v>333.20000000000005</v>
      </c>
      <c r="G23" s="2"/>
    </row>
    <row r="24" spans="1:7" ht="66" outlineLevel="4" x14ac:dyDescent="0.3">
      <c r="A24" s="23" t="s">
        <v>17</v>
      </c>
      <c r="B24" s="24" t="s">
        <v>19</v>
      </c>
      <c r="C24" s="23"/>
      <c r="D24" s="25" t="s">
        <v>344</v>
      </c>
      <c r="E24" s="11">
        <f>E25</f>
        <v>335.2</v>
      </c>
      <c r="F24" s="11">
        <f>F25</f>
        <v>333.20000000000005</v>
      </c>
      <c r="G24" s="2"/>
    </row>
    <row r="25" spans="1:7" ht="39.6" outlineLevel="5" x14ac:dyDescent="0.3">
      <c r="A25" s="23" t="s">
        <v>17</v>
      </c>
      <c r="B25" s="24" t="s">
        <v>20</v>
      </c>
      <c r="C25" s="23"/>
      <c r="D25" s="25" t="s">
        <v>345</v>
      </c>
      <c r="E25" s="11">
        <f>E26+E27</f>
        <v>335.2</v>
      </c>
      <c r="F25" s="11">
        <f>F26+F27</f>
        <v>333.20000000000005</v>
      </c>
      <c r="G25" s="2"/>
    </row>
    <row r="26" spans="1:7" ht="52.8" outlineLevel="6" x14ac:dyDescent="0.3">
      <c r="A26" s="23" t="s">
        <v>17</v>
      </c>
      <c r="B26" s="24" t="s">
        <v>20</v>
      </c>
      <c r="C26" s="23" t="s">
        <v>6</v>
      </c>
      <c r="D26" s="25" t="s">
        <v>334</v>
      </c>
      <c r="E26" s="11">
        <f>'№ 8 ведомственная'!F35</f>
        <v>258.7</v>
      </c>
      <c r="F26" s="11">
        <f>'№ 8 ведомственная'!G35</f>
        <v>284.60000000000002</v>
      </c>
      <c r="G26" s="2"/>
    </row>
    <row r="27" spans="1:7" ht="26.4" outlineLevel="6" x14ac:dyDescent="0.3">
      <c r="A27" s="23" t="s">
        <v>17</v>
      </c>
      <c r="B27" s="24" t="s">
        <v>20</v>
      </c>
      <c r="C27" s="23" t="s">
        <v>7</v>
      </c>
      <c r="D27" s="25" t="s">
        <v>335</v>
      </c>
      <c r="E27" s="11">
        <f>'№ 8 ведомственная'!F36</f>
        <v>76.5</v>
      </c>
      <c r="F27" s="11">
        <f>'№ 8 ведомственная'!G36</f>
        <v>48.6</v>
      </c>
      <c r="G27" s="2"/>
    </row>
    <row r="28" spans="1:7" ht="26.4" outlineLevel="3" x14ac:dyDescent="0.3">
      <c r="A28" s="23" t="s">
        <v>17</v>
      </c>
      <c r="B28" s="24" t="s">
        <v>14</v>
      </c>
      <c r="C28" s="23"/>
      <c r="D28" s="25" t="s">
        <v>340</v>
      </c>
      <c r="E28" s="11">
        <f>E29</f>
        <v>34530.9</v>
      </c>
      <c r="F28" s="11">
        <f>F29</f>
        <v>34056.5</v>
      </c>
      <c r="G28" s="2"/>
    </row>
    <row r="29" spans="1:7" ht="26.4" outlineLevel="4" x14ac:dyDescent="0.3">
      <c r="A29" s="23" t="s">
        <v>17</v>
      </c>
      <c r="B29" s="24" t="s">
        <v>15</v>
      </c>
      <c r="C29" s="23"/>
      <c r="D29" s="25" t="s">
        <v>341</v>
      </c>
      <c r="E29" s="11">
        <f>E30</f>
        <v>34530.9</v>
      </c>
      <c r="F29" s="11">
        <f>F30</f>
        <v>34056.5</v>
      </c>
      <c r="G29" s="2"/>
    </row>
    <row r="30" spans="1:7" ht="52.8" outlineLevel="5" x14ac:dyDescent="0.3">
      <c r="A30" s="23" t="s">
        <v>17</v>
      </c>
      <c r="B30" s="24" t="s">
        <v>22</v>
      </c>
      <c r="C30" s="23"/>
      <c r="D30" s="25" t="s">
        <v>347</v>
      </c>
      <c r="E30" s="11">
        <f>E31+E32+E33</f>
        <v>34530.9</v>
      </c>
      <c r="F30" s="11">
        <f>F31+F32+F33</f>
        <v>34056.5</v>
      </c>
      <c r="G30" s="2"/>
    </row>
    <row r="31" spans="1:7" ht="52.8" outlineLevel="6" x14ac:dyDescent="0.3">
      <c r="A31" s="23" t="s">
        <v>17</v>
      </c>
      <c r="B31" s="24" t="s">
        <v>22</v>
      </c>
      <c r="C31" s="23" t="s">
        <v>6</v>
      </c>
      <c r="D31" s="25" t="s">
        <v>334</v>
      </c>
      <c r="E31" s="11">
        <f>'№ 8 ведомственная'!F40</f>
        <v>27101.8</v>
      </c>
      <c r="F31" s="11">
        <f>'№ 8 ведомственная'!G40</f>
        <v>27196.1</v>
      </c>
      <c r="G31" s="2"/>
    </row>
    <row r="32" spans="1:7" ht="26.4" outlineLevel="6" x14ac:dyDescent="0.3">
      <c r="A32" s="23" t="s">
        <v>17</v>
      </c>
      <c r="B32" s="24" t="s">
        <v>22</v>
      </c>
      <c r="C32" s="23" t="s">
        <v>7</v>
      </c>
      <c r="D32" s="25" t="s">
        <v>335</v>
      </c>
      <c r="E32" s="11">
        <f>'№ 8 ведомственная'!F41</f>
        <v>6717</v>
      </c>
      <c r="F32" s="11">
        <f>'№ 8 ведомственная'!G41</f>
        <v>6146.9</v>
      </c>
      <c r="G32" s="2"/>
    </row>
    <row r="33" spans="1:7" outlineLevel="6" x14ac:dyDescent="0.3">
      <c r="A33" s="23" t="s">
        <v>17</v>
      </c>
      <c r="B33" s="24" t="s">
        <v>22</v>
      </c>
      <c r="C33" s="23" t="s">
        <v>8</v>
      </c>
      <c r="D33" s="25" t="s">
        <v>336</v>
      </c>
      <c r="E33" s="11">
        <f>'№ 8 ведомственная'!F42</f>
        <v>712.1</v>
      </c>
      <c r="F33" s="11">
        <f>'№ 8 ведомственная'!G42</f>
        <v>713.5</v>
      </c>
      <c r="G33" s="2"/>
    </row>
    <row r="34" spans="1:7" outlineLevel="1" x14ac:dyDescent="0.3">
      <c r="A34" s="23" t="s">
        <v>23</v>
      </c>
      <c r="B34" s="24"/>
      <c r="C34" s="23"/>
      <c r="D34" s="25" t="s">
        <v>291</v>
      </c>
      <c r="E34" s="11">
        <f t="shared" ref="E34:F38" si="1">E35</f>
        <v>20.8</v>
      </c>
      <c r="F34" s="11">
        <f t="shared" si="1"/>
        <v>2.5</v>
      </c>
      <c r="G34" s="2"/>
    </row>
    <row r="35" spans="1:7" ht="39.6" outlineLevel="2" x14ac:dyDescent="0.3">
      <c r="A35" s="23" t="s">
        <v>23</v>
      </c>
      <c r="B35" s="24" t="s">
        <v>13</v>
      </c>
      <c r="C35" s="23"/>
      <c r="D35" s="25" t="s">
        <v>289</v>
      </c>
      <c r="E35" s="11">
        <f t="shared" si="1"/>
        <v>20.8</v>
      </c>
      <c r="F35" s="11">
        <f t="shared" si="1"/>
        <v>2.5</v>
      </c>
      <c r="G35" s="2"/>
    </row>
    <row r="36" spans="1:7" ht="52.8" outlineLevel="3" x14ac:dyDescent="0.3">
      <c r="A36" s="23" t="s">
        <v>23</v>
      </c>
      <c r="B36" s="24" t="s">
        <v>18</v>
      </c>
      <c r="C36" s="23"/>
      <c r="D36" s="25" t="s">
        <v>343</v>
      </c>
      <c r="E36" s="11">
        <f t="shared" si="1"/>
        <v>20.8</v>
      </c>
      <c r="F36" s="11">
        <f t="shared" si="1"/>
        <v>2.5</v>
      </c>
      <c r="G36" s="2"/>
    </row>
    <row r="37" spans="1:7" ht="66" outlineLevel="4" x14ac:dyDescent="0.3">
      <c r="A37" s="23" t="s">
        <v>23</v>
      </c>
      <c r="B37" s="24" t="s">
        <v>19</v>
      </c>
      <c r="C37" s="23"/>
      <c r="D37" s="25" t="s">
        <v>344</v>
      </c>
      <c r="E37" s="11">
        <f t="shared" si="1"/>
        <v>20.8</v>
      </c>
      <c r="F37" s="11">
        <f t="shared" si="1"/>
        <v>2.5</v>
      </c>
      <c r="G37" s="2"/>
    </row>
    <row r="38" spans="1:7" ht="39.6" outlineLevel="5" x14ac:dyDescent="0.3">
      <c r="A38" s="23" t="s">
        <v>23</v>
      </c>
      <c r="B38" s="24" t="s">
        <v>24</v>
      </c>
      <c r="C38" s="23"/>
      <c r="D38" s="25" t="s">
        <v>681</v>
      </c>
      <c r="E38" s="11">
        <f t="shared" si="1"/>
        <v>20.8</v>
      </c>
      <c r="F38" s="11">
        <f t="shared" si="1"/>
        <v>2.5</v>
      </c>
      <c r="G38" s="2"/>
    </row>
    <row r="39" spans="1:7" ht="26.4" outlineLevel="6" x14ac:dyDescent="0.3">
      <c r="A39" s="23" t="s">
        <v>23</v>
      </c>
      <c r="B39" s="24" t="s">
        <v>24</v>
      </c>
      <c r="C39" s="23" t="s">
        <v>7</v>
      </c>
      <c r="D39" s="25" t="s">
        <v>335</v>
      </c>
      <c r="E39" s="11">
        <f>'№ 8 ведомственная'!F48</f>
        <v>20.8</v>
      </c>
      <c r="F39" s="11">
        <f>'№ 8 ведомственная'!G48</f>
        <v>2.5</v>
      </c>
      <c r="G39" s="2"/>
    </row>
    <row r="40" spans="1:7" ht="39.6" outlineLevel="1" x14ac:dyDescent="0.3">
      <c r="A40" s="23" t="s">
        <v>2</v>
      </c>
      <c r="B40" s="24"/>
      <c r="C40" s="23"/>
      <c r="D40" s="25" t="s">
        <v>286</v>
      </c>
      <c r="E40" s="11">
        <f>E41</f>
        <v>9125.8000000000011</v>
      </c>
      <c r="F40" s="11">
        <f>F41</f>
        <v>8985.8000000000011</v>
      </c>
      <c r="G40" s="2"/>
    </row>
    <row r="41" spans="1:7" outlineLevel="2" x14ac:dyDescent="0.3">
      <c r="A41" s="23" t="s">
        <v>2</v>
      </c>
      <c r="B41" s="24" t="s">
        <v>3</v>
      </c>
      <c r="C41" s="23"/>
      <c r="D41" s="25" t="s">
        <v>287</v>
      </c>
      <c r="E41" s="11">
        <f>E42</f>
        <v>9125.8000000000011</v>
      </c>
      <c r="F41" s="11">
        <f>F42</f>
        <v>8985.8000000000011</v>
      </c>
      <c r="G41" s="2"/>
    </row>
    <row r="42" spans="1:7" ht="26.4" outlineLevel="3" x14ac:dyDescent="0.3">
      <c r="A42" s="23" t="s">
        <v>2</v>
      </c>
      <c r="B42" s="24" t="s">
        <v>4</v>
      </c>
      <c r="C42" s="23"/>
      <c r="D42" s="25" t="s">
        <v>332</v>
      </c>
      <c r="E42" s="11">
        <f>E43+E47</f>
        <v>9125.8000000000011</v>
      </c>
      <c r="F42" s="11">
        <f>F43+F47</f>
        <v>8985.8000000000011</v>
      </c>
      <c r="G42" s="2"/>
    </row>
    <row r="43" spans="1:7" ht="26.4" outlineLevel="5" x14ac:dyDescent="0.3">
      <c r="A43" s="23" t="s">
        <v>2</v>
      </c>
      <c r="B43" s="24" t="s">
        <v>5</v>
      </c>
      <c r="C43" s="23"/>
      <c r="D43" s="25" t="s">
        <v>333</v>
      </c>
      <c r="E43" s="11">
        <f>E44+E45+E46</f>
        <v>8321.6</v>
      </c>
      <c r="F43" s="11">
        <f>F44+F45+F46</f>
        <v>8198.1</v>
      </c>
      <c r="G43" s="2"/>
    </row>
    <row r="44" spans="1:7" ht="52.8" outlineLevel="6" x14ac:dyDescent="0.3">
      <c r="A44" s="23" t="s">
        <v>2</v>
      </c>
      <c r="B44" s="24" t="s">
        <v>5</v>
      </c>
      <c r="C44" s="23" t="s">
        <v>6</v>
      </c>
      <c r="D44" s="25" t="s">
        <v>334</v>
      </c>
      <c r="E44" s="11">
        <f>'№ 8 ведомственная'!F19</f>
        <v>7395.4</v>
      </c>
      <c r="F44" s="11">
        <f>'№ 8 ведомственная'!G19</f>
        <v>7354.1</v>
      </c>
      <c r="G44" s="2"/>
    </row>
    <row r="45" spans="1:7" ht="26.4" outlineLevel="6" x14ac:dyDescent="0.3">
      <c r="A45" s="23" t="s">
        <v>2</v>
      </c>
      <c r="B45" s="24" t="s">
        <v>5</v>
      </c>
      <c r="C45" s="23" t="s">
        <v>7</v>
      </c>
      <c r="D45" s="25" t="s">
        <v>335</v>
      </c>
      <c r="E45" s="11">
        <f>'№ 8 ведомственная'!F20</f>
        <v>920.2</v>
      </c>
      <c r="F45" s="11">
        <f>'№ 8 ведомственная'!G20</f>
        <v>844</v>
      </c>
      <c r="G45" s="2"/>
    </row>
    <row r="46" spans="1:7" outlineLevel="6" x14ac:dyDescent="0.3">
      <c r="A46" s="23" t="s">
        <v>2</v>
      </c>
      <c r="B46" s="24" t="s">
        <v>5</v>
      </c>
      <c r="C46" s="23" t="s">
        <v>8</v>
      </c>
      <c r="D46" s="25" t="s">
        <v>336</v>
      </c>
      <c r="E46" s="11">
        <f>'№ 8 ведомственная'!F21</f>
        <v>6</v>
      </c>
      <c r="F46" s="11">
        <f>'№ 8 ведомственная'!G21</f>
        <v>0</v>
      </c>
      <c r="G46" s="2"/>
    </row>
    <row r="47" spans="1:7" outlineLevel="5" x14ac:dyDescent="0.3">
      <c r="A47" s="23" t="s">
        <v>2</v>
      </c>
      <c r="B47" s="24" t="s">
        <v>271</v>
      </c>
      <c r="C47" s="23"/>
      <c r="D47" s="25" t="s">
        <v>276</v>
      </c>
      <c r="E47" s="11">
        <f>E48</f>
        <v>804.2</v>
      </c>
      <c r="F47" s="11">
        <f>F48</f>
        <v>787.7</v>
      </c>
      <c r="G47" s="2"/>
    </row>
    <row r="48" spans="1:7" ht="52.8" outlineLevel="6" x14ac:dyDescent="0.3">
      <c r="A48" s="23" t="s">
        <v>2</v>
      </c>
      <c r="B48" s="24" t="s">
        <v>271</v>
      </c>
      <c r="C48" s="23" t="s">
        <v>6</v>
      </c>
      <c r="D48" s="25" t="s">
        <v>334</v>
      </c>
      <c r="E48" s="11">
        <f>'№ 8 ведомственная'!F629</f>
        <v>804.2</v>
      </c>
      <c r="F48" s="11">
        <f>'№ 8 ведомственная'!G629</f>
        <v>787.7</v>
      </c>
      <c r="G48" s="2"/>
    </row>
    <row r="49" spans="1:7" outlineLevel="1" x14ac:dyDescent="0.3">
      <c r="A49" s="23" t="s">
        <v>25</v>
      </c>
      <c r="B49" s="24"/>
      <c r="C49" s="23"/>
      <c r="D49" s="25" t="s">
        <v>292</v>
      </c>
      <c r="E49" s="11">
        <f t="shared" ref="E49:F52" si="2">E50</f>
        <v>300</v>
      </c>
      <c r="F49" s="11">
        <f t="shared" si="2"/>
        <v>0</v>
      </c>
      <c r="G49" s="2"/>
    </row>
    <row r="50" spans="1:7" outlineLevel="2" x14ac:dyDescent="0.3">
      <c r="A50" s="23" t="s">
        <v>25</v>
      </c>
      <c r="B50" s="24" t="s">
        <v>3</v>
      </c>
      <c r="C50" s="23"/>
      <c r="D50" s="25" t="s">
        <v>287</v>
      </c>
      <c r="E50" s="11">
        <f t="shared" si="2"/>
        <v>300</v>
      </c>
      <c r="F50" s="11">
        <f t="shared" si="2"/>
        <v>0</v>
      </c>
      <c r="G50" s="2"/>
    </row>
    <row r="51" spans="1:7" outlineLevel="3" x14ac:dyDescent="0.3">
      <c r="A51" s="23" t="s">
        <v>25</v>
      </c>
      <c r="B51" s="24" t="s">
        <v>26</v>
      </c>
      <c r="C51" s="23"/>
      <c r="D51" s="25" t="s">
        <v>292</v>
      </c>
      <c r="E51" s="11">
        <f t="shared" si="2"/>
        <v>300</v>
      </c>
      <c r="F51" s="11">
        <f t="shared" si="2"/>
        <v>0</v>
      </c>
      <c r="G51" s="2"/>
    </row>
    <row r="52" spans="1:7" outlineLevel="5" x14ac:dyDescent="0.3">
      <c r="A52" s="23" t="s">
        <v>25</v>
      </c>
      <c r="B52" s="24" t="s">
        <v>27</v>
      </c>
      <c r="C52" s="23"/>
      <c r="D52" s="25" t="s">
        <v>349</v>
      </c>
      <c r="E52" s="11">
        <f t="shared" si="2"/>
        <v>300</v>
      </c>
      <c r="F52" s="11">
        <f t="shared" si="2"/>
        <v>0</v>
      </c>
      <c r="G52" s="2"/>
    </row>
    <row r="53" spans="1:7" outlineLevel="6" x14ac:dyDescent="0.3">
      <c r="A53" s="23" t="s">
        <v>25</v>
      </c>
      <c r="B53" s="24" t="s">
        <v>27</v>
      </c>
      <c r="C53" s="23" t="s">
        <v>8</v>
      </c>
      <c r="D53" s="25" t="s">
        <v>336</v>
      </c>
      <c r="E53" s="11">
        <f>'№ 8 ведомственная'!F53</f>
        <v>300</v>
      </c>
      <c r="F53" s="11">
        <f>'№ 8 ведомственная'!G53</f>
        <v>0</v>
      </c>
      <c r="G53" s="2"/>
    </row>
    <row r="54" spans="1:7" outlineLevel="1" x14ac:dyDescent="0.3">
      <c r="A54" s="23" t="s">
        <v>28</v>
      </c>
      <c r="B54" s="24"/>
      <c r="C54" s="23"/>
      <c r="D54" s="25" t="s">
        <v>293</v>
      </c>
      <c r="E54" s="11">
        <f>E55+E64+E81+E89+E98</f>
        <v>13394.099999999999</v>
      </c>
      <c r="F54" s="11">
        <f>F55+F64+F81+F89+F98</f>
        <v>10791.9</v>
      </c>
      <c r="G54" s="2"/>
    </row>
    <row r="55" spans="1:7" ht="39.6" outlineLevel="2" x14ac:dyDescent="0.3">
      <c r="A55" s="23" t="s">
        <v>28</v>
      </c>
      <c r="B55" s="24" t="s">
        <v>29</v>
      </c>
      <c r="C55" s="23"/>
      <c r="D55" s="25" t="s">
        <v>646</v>
      </c>
      <c r="E55" s="11">
        <f>E56</f>
        <v>2659</v>
      </c>
      <c r="F55" s="11">
        <f>F56</f>
        <v>2007.2</v>
      </c>
      <c r="G55" s="2"/>
    </row>
    <row r="56" spans="1:7" ht="26.4" outlineLevel="3" x14ac:dyDescent="0.3">
      <c r="A56" s="23" t="s">
        <v>28</v>
      </c>
      <c r="B56" s="24" t="s">
        <v>30</v>
      </c>
      <c r="C56" s="23"/>
      <c r="D56" s="25" t="s">
        <v>350</v>
      </c>
      <c r="E56" s="11">
        <f>E57</f>
        <v>2659</v>
      </c>
      <c r="F56" s="11">
        <f>F57</f>
        <v>2007.2</v>
      </c>
      <c r="G56" s="2"/>
    </row>
    <row r="57" spans="1:7" ht="39.6" outlineLevel="4" x14ac:dyDescent="0.3">
      <c r="A57" s="23" t="s">
        <v>28</v>
      </c>
      <c r="B57" s="24" t="s">
        <v>31</v>
      </c>
      <c r="C57" s="23"/>
      <c r="D57" s="25" t="s">
        <v>352</v>
      </c>
      <c r="E57" s="11">
        <f>E58+E60+E62</f>
        <v>2659</v>
      </c>
      <c r="F57" s="11">
        <f>F58+F60+F62</f>
        <v>2007.2</v>
      </c>
      <c r="G57" s="2"/>
    </row>
    <row r="58" spans="1:7" ht="39.6" outlineLevel="5" x14ac:dyDescent="0.3">
      <c r="A58" s="23" t="s">
        <v>28</v>
      </c>
      <c r="B58" s="24" t="s">
        <v>32</v>
      </c>
      <c r="C58" s="23"/>
      <c r="D58" s="25" t="s">
        <v>353</v>
      </c>
      <c r="E58" s="11">
        <f>E59</f>
        <v>160</v>
      </c>
      <c r="F58" s="11">
        <f>F59</f>
        <v>46.3</v>
      </c>
      <c r="G58" s="2"/>
    </row>
    <row r="59" spans="1:7" ht="26.4" outlineLevel="6" x14ac:dyDescent="0.3">
      <c r="A59" s="23" t="s">
        <v>28</v>
      </c>
      <c r="B59" s="24" t="s">
        <v>32</v>
      </c>
      <c r="C59" s="23" t="s">
        <v>7</v>
      </c>
      <c r="D59" s="25" t="s">
        <v>335</v>
      </c>
      <c r="E59" s="11">
        <f>'№ 8 ведомственная'!F59</f>
        <v>160</v>
      </c>
      <c r="F59" s="11">
        <f>'№ 8 ведомственная'!G59</f>
        <v>46.3</v>
      </c>
      <c r="G59" s="2"/>
    </row>
    <row r="60" spans="1:7" ht="52.8" outlineLevel="5" x14ac:dyDescent="0.3">
      <c r="A60" s="23" t="s">
        <v>28</v>
      </c>
      <c r="B60" s="24" t="s">
        <v>33</v>
      </c>
      <c r="C60" s="23"/>
      <c r="D60" s="25" t="s">
        <v>354</v>
      </c>
      <c r="E60" s="11">
        <f>E61</f>
        <v>209</v>
      </c>
      <c r="F60" s="11">
        <f>F61</f>
        <v>70</v>
      </c>
      <c r="G60" s="2"/>
    </row>
    <row r="61" spans="1:7" ht="26.4" outlineLevel="6" x14ac:dyDescent="0.3">
      <c r="A61" s="23" t="s">
        <v>28</v>
      </c>
      <c r="B61" s="24" t="s">
        <v>33</v>
      </c>
      <c r="C61" s="23" t="s">
        <v>7</v>
      </c>
      <c r="D61" s="25" t="s">
        <v>335</v>
      </c>
      <c r="E61" s="11">
        <f>'№ 8 ведомственная'!F61</f>
        <v>209</v>
      </c>
      <c r="F61" s="11">
        <f>'№ 8 ведомственная'!G61</f>
        <v>70</v>
      </c>
      <c r="G61" s="2"/>
    </row>
    <row r="62" spans="1:7" ht="26.4" outlineLevel="5" x14ac:dyDescent="0.3">
      <c r="A62" s="23" t="s">
        <v>28</v>
      </c>
      <c r="B62" s="24" t="s">
        <v>34</v>
      </c>
      <c r="C62" s="23"/>
      <c r="D62" s="25" t="s">
        <v>355</v>
      </c>
      <c r="E62" s="11">
        <f>E63</f>
        <v>2290</v>
      </c>
      <c r="F62" s="11">
        <f>F63</f>
        <v>1890.9</v>
      </c>
      <c r="G62" s="2"/>
    </row>
    <row r="63" spans="1:7" ht="26.4" outlineLevel="6" x14ac:dyDescent="0.3">
      <c r="A63" s="23" t="s">
        <v>28</v>
      </c>
      <c r="B63" s="24" t="s">
        <v>34</v>
      </c>
      <c r="C63" s="23" t="s">
        <v>7</v>
      </c>
      <c r="D63" s="25" t="s">
        <v>335</v>
      </c>
      <c r="E63" s="11">
        <f>'№ 8 ведомственная'!F63</f>
        <v>2290</v>
      </c>
      <c r="F63" s="11">
        <f>'№ 8 ведомственная'!G63</f>
        <v>1890.9</v>
      </c>
      <c r="G63" s="2"/>
    </row>
    <row r="64" spans="1:7" ht="39.6" outlineLevel="2" x14ac:dyDescent="0.3">
      <c r="A64" s="23" t="s">
        <v>28</v>
      </c>
      <c r="B64" s="24" t="s">
        <v>13</v>
      </c>
      <c r="C64" s="23"/>
      <c r="D64" s="25" t="s">
        <v>289</v>
      </c>
      <c r="E64" s="11">
        <f>E65+E75</f>
        <v>1665.5</v>
      </c>
      <c r="F64" s="11">
        <f>F65+F75</f>
        <v>1435</v>
      </c>
      <c r="G64" s="2"/>
    </row>
    <row r="65" spans="1:7" ht="52.8" outlineLevel="3" x14ac:dyDescent="0.3">
      <c r="A65" s="23" t="s">
        <v>28</v>
      </c>
      <c r="B65" s="24" t="s">
        <v>18</v>
      </c>
      <c r="C65" s="23"/>
      <c r="D65" s="25" t="s">
        <v>343</v>
      </c>
      <c r="E65" s="11">
        <f>E66</f>
        <v>1265.5</v>
      </c>
      <c r="F65" s="11">
        <f>F66</f>
        <v>1062.8999999999999</v>
      </c>
      <c r="G65" s="2"/>
    </row>
    <row r="66" spans="1:7" ht="66" outlineLevel="4" x14ac:dyDescent="0.3">
      <c r="A66" s="23" t="s">
        <v>28</v>
      </c>
      <c r="B66" s="24" t="s">
        <v>19</v>
      </c>
      <c r="C66" s="23"/>
      <c r="D66" s="25" t="s">
        <v>344</v>
      </c>
      <c r="E66" s="11">
        <f>E67+E70+E72</f>
        <v>1265.5</v>
      </c>
      <c r="F66" s="11">
        <f>F67+F70+F72</f>
        <v>1062.8999999999999</v>
      </c>
      <c r="G66" s="2"/>
    </row>
    <row r="67" spans="1:7" ht="52.8" outlineLevel="5" x14ac:dyDescent="0.3">
      <c r="A67" s="23" t="s">
        <v>28</v>
      </c>
      <c r="B67" s="24" t="s">
        <v>37</v>
      </c>
      <c r="C67" s="23"/>
      <c r="D67" s="25" t="s">
        <v>359</v>
      </c>
      <c r="E67" s="11">
        <f>E68+E69</f>
        <v>198</v>
      </c>
      <c r="F67" s="11">
        <f>F68+F69</f>
        <v>76.3</v>
      </c>
      <c r="G67" s="2"/>
    </row>
    <row r="68" spans="1:7" ht="52.8" outlineLevel="6" x14ac:dyDescent="0.3">
      <c r="A68" s="23" t="s">
        <v>28</v>
      </c>
      <c r="B68" s="24" t="s">
        <v>37</v>
      </c>
      <c r="C68" s="23" t="s">
        <v>6</v>
      </c>
      <c r="D68" s="25" t="s">
        <v>334</v>
      </c>
      <c r="E68" s="11">
        <f>'№ 8 ведомственная'!F68</f>
        <v>152.69999999999999</v>
      </c>
      <c r="F68" s="11">
        <f>'№ 8 ведомственная'!G68</f>
        <v>76.3</v>
      </c>
      <c r="G68" s="2"/>
    </row>
    <row r="69" spans="1:7" ht="26.4" outlineLevel="6" x14ac:dyDescent="0.3">
      <c r="A69" s="23" t="s">
        <v>28</v>
      </c>
      <c r="B69" s="24" t="s">
        <v>37</v>
      </c>
      <c r="C69" s="23" t="s">
        <v>7</v>
      </c>
      <c r="D69" s="25" t="s">
        <v>335</v>
      </c>
      <c r="E69" s="11">
        <f>'№ 8 ведомственная'!F69</f>
        <v>45.3</v>
      </c>
      <c r="F69" s="11">
        <f>'№ 8 ведомственная'!G69</f>
        <v>0</v>
      </c>
      <c r="G69" s="2"/>
    </row>
    <row r="70" spans="1:7" outlineLevel="5" x14ac:dyDescent="0.3">
      <c r="A70" s="23" t="s">
        <v>28</v>
      </c>
      <c r="B70" s="24" t="s">
        <v>38</v>
      </c>
      <c r="C70" s="23"/>
      <c r="D70" s="25" t="s">
        <v>360</v>
      </c>
      <c r="E70" s="11">
        <f>E71</f>
        <v>290</v>
      </c>
      <c r="F70" s="11">
        <f>F71</f>
        <v>290</v>
      </c>
      <c r="G70" s="2"/>
    </row>
    <row r="71" spans="1:7" ht="26.4" outlineLevel="6" x14ac:dyDescent="0.3">
      <c r="A71" s="23" t="s">
        <v>28</v>
      </c>
      <c r="B71" s="24" t="s">
        <v>38</v>
      </c>
      <c r="C71" s="23" t="s">
        <v>39</v>
      </c>
      <c r="D71" s="25" t="s">
        <v>361</v>
      </c>
      <c r="E71" s="11">
        <f>'№ 8 ведомственная'!F71</f>
        <v>290</v>
      </c>
      <c r="F71" s="11">
        <f>'№ 8 ведомственная'!G71</f>
        <v>290</v>
      </c>
      <c r="G71" s="2"/>
    </row>
    <row r="72" spans="1:7" ht="26.4" outlineLevel="5" x14ac:dyDescent="0.3">
      <c r="A72" s="23" t="s">
        <v>28</v>
      </c>
      <c r="B72" s="24" t="s">
        <v>40</v>
      </c>
      <c r="C72" s="23"/>
      <c r="D72" s="25" t="s">
        <v>362</v>
      </c>
      <c r="E72" s="11">
        <f>E73+E74</f>
        <v>777.5</v>
      </c>
      <c r="F72" s="11">
        <f>F73+F74</f>
        <v>696.59999999999991</v>
      </c>
      <c r="G72" s="2"/>
    </row>
    <row r="73" spans="1:7" ht="52.8" outlineLevel="6" x14ac:dyDescent="0.3">
      <c r="A73" s="23" t="s">
        <v>28</v>
      </c>
      <c r="B73" s="24" t="s">
        <v>40</v>
      </c>
      <c r="C73" s="23" t="s">
        <v>6</v>
      </c>
      <c r="D73" s="25" t="s">
        <v>334</v>
      </c>
      <c r="E73" s="11">
        <f>'№ 8 ведомственная'!F73</f>
        <v>328.9</v>
      </c>
      <c r="F73" s="11">
        <f>'№ 8 ведомственная'!G73</f>
        <v>328.9</v>
      </c>
      <c r="G73" s="2"/>
    </row>
    <row r="74" spans="1:7" ht="26.4" outlineLevel="6" x14ac:dyDescent="0.3">
      <c r="A74" s="23" t="s">
        <v>28</v>
      </c>
      <c r="B74" s="24" t="s">
        <v>40</v>
      </c>
      <c r="C74" s="23" t="s">
        <v>7</v>
      </c>
      <c r="D74" s="25" t="s">
        <v>335</v>
      </c>
      <c r="E74" s="11">
        <f>'№ 8 ведомственная'!F74</f>
        <v>448.6</v>
      </c>
      <c r="F74" s="11">
        <f>'№ 8 ведомственная'!G74</f>
        <v>367.7</v>
      </c>
      <c r="G74" s="2"/>
    </row>
    <row r="75" spans="1:7" ht="26.4" outlineLevel="3" x14ac:dyDescent="0.3">
      <c r="A75" s="23" t="s">
        <v>28</v>
      </c>
      <c r="B75" s="24" t="s">
        <v>41</v>
      </c>
      <c r="C75" s="23"/>
      <c r="D75" s="25" t="s">
        <v>363</v>
      </c>
      <c r="E75" s="11">
        <f>E76</f>
        <v>400</v>
      </c>
      <c r="F75" s="11">
        <f>F76</f>
        <v>372.1</v>
      </c>
      <c r="G75" s="2"/>
    </row>
    <row r="76" spans="1:7" ht="26.4" outlineLevel="4" x14ac:dyDescent="0.3">
      <c r="A76" s="23" t="s">
        <v>28</v>
      </c>
      <c r="B76" s="24" t="s">
        <v>42</v>
      </c>
      <c r="C76" s="23"/>
      <c r="D76" s="25" t="s">
        <v>364</v>
      </c>
      <c r="E76" s="11">
        <f>E77+E79</f>
        <v>400</v>
      </c>
      <c r="F76" s="11">
        <f>F77+F79</f>
        <v>372.1</v>
      </c>
      <c r="G76" s="2"/>
    </row>
    <row r="77" spans="1:7" ht="39.6" outlineLevel="5" x14ac:dyDescent="0.3">
      <c r="A77" s="23" t="s">
        <v>28</v>
      </c>
      <c r="B77" s="24" t="s">
        <v>43</v>
      </c>
      <c r="C77" s="23"/>
      <c r="D77" s="25" t="s">
        <v>365</v>
      </c>
      <c r="E77" s="11">
        <f>E78</f>
        <v>134.1</v>
      </c>
      <c r="F77" s="11">
        <f>F78</f>
        <v>106.6</v>
      </c>
      <c r="G77" s="2"/>
    </row>
    <row r="78" spans="1:7" ht="26.4" outlineLevel="6" x14ac:dyDescent="0.3">
      <c r="A78" s="23" t="s">
        <v>28</v>
      </c>
      <c r="B78" s="24" t="s">
        <v>43</v>
      </c>
      <c r="C78" s="23" t="s">
        <v>7</v>
      </c>
      <c r="D78" s="25" t="s">
        <v>335</v>
      </c>
      <c r="E78" s="11">
        <f>'№ 8 ведомственная'!F78</f>
        <v>134.1</v>
      </c>
      <c r="F78" s="11">
        <f>'№ 8 ведомственная'!G78</f>
        <v>106.6</v>
      </c>
      <c r="G78" s="2"/>
    </row>
    <row r="79" spans="1:7" ht="39.6" outlineLevel="5" x14ac:dyDescent="0.3">
      <c r="A79" s="23" t="s">
        <v>28</v>
      </c>
      <c r="B79" s="24" t="s">
        <v>44</v>
      </c>
      <c r="C79" s="23"/>
      <c r="D79" s="25" t="s">
        <v>366</v>
      </c>
      <c r="E79" s="11">
        <f>E80</f>
        <v>265.89999999999998</v>
      </c>
      <c r="F79" s="11">
        <f>F80</f>
        <v>265.5</v>
      </c>
      <c r="G79" s="2"/>
    </row>
    <row r="80" spans="1:7" ht="26.4" outlineLevel="6" x14ac:dyDescent="0.3">
      <c r="A80" s="23" t="s">
        <v>28</v>
      </c>
      <c r="B80" s="24" t="s">
        <v>44</v>
      </c>
      <c r="C80" s="23" t="s">
        <v>7</v>
      </c>
      <c r="D80" s="25" t="s">
        <v>335</v>
      </c>
      <c r="E80" s="11">
        <f>'№ 8 ведомственная'!F80</f>
        <v>265.89999999999998</v>
      </c>
      <c r="F80" s="11">
        <f>'№ 8 ведомственная'!G80</f>
        <v>265.5</v>
      </c>
      <c r="G80" s="2"/>
    </row>
    <row r="81" spans="1:7" ht="39.6" outlineLevel="2" x14ac:dyDescent="0.3">
      <c r="A81" s="23" t="s">
        <v>28</v>
      </c>
      <c r="B81" s="24" t="s">
        <v>45</v>
      </c>
      <c r="C81" s="23"/>
      <c r="D81" s="25" t="s">
        <v>295</v>
      </c>
      <c r="E81" s="11">
        <f>E82</f>
        <v>45</v>
      </c>
      <c r="F81" s="11">
        <f>F82</f>
        <v>41</v>
      </c>
      <c r="G81" s="2"/>
    </row>
    <row r="82" spans="1:7" ht="26.4" outlineLevel="3" x14ac:dyDescent="0.3">
      <c r="A82" s="23" t="s">
        <v>28</v>
      </c>
      <c r="B82" s="24" t="s">
        <v>46</v>
      </c>
      <c r="C82" s="23"/>
      <c r="D82" s="25" t="s">
        <v>367</v>
      </c>
      <c r="E82" s="11">
        <f>E83+E87</f>
        <v>45</v>
      </c>
      <c r="F82" s="11">
        <f>F83+F87</f>
        <v>41</v>
      </c>
      <c r="G82" s="2"/>
    </row>
    <row r="83" spans="1:7" ht="26.4" outlineLevel="4" x14ac:dyDescent="0.3">
      <c r="A83" s="23" t="s">
        <v>28</v>
      </c>
      <c r="B83" s="24" t="s">
        <v>47</v>
      </c>
      <c r="C83" s="23"/>
      <c r="D83" s="25" t="s">
        <v>368</v>
      </c>
      <c r="E83" s="11">
        <f>E84</f>
        <v>2</v>
      </c>
      <c r="F83" s="11">
        <f>F84</f>
        <v>0</v>
      </c>
      <c r="G83" s="2"/>
    </row>
    <row r="84" spans="1:7" ht="26.4" outlineLevel="5" x14ac:dyDescent="0.3">
      <c r="A84" s="23" t="s">
        <v>28</v>
      </c>
      <c r="B84" s="24" t="s">
        <v>48</v>
      </c>
      <c r="C84" s="23"/>
      <c r="D84" s="25" t="s">
        <v>369</v>
      </c>
      <c r="E84" s="11">
        <f>E85</f>
        <v>2</v>
      </c>
      <c r="F84" s="11">
        <f>F85</f>
        <v>0</v>
      </c>
      <c r="G84" s="2"/>
    </row>
    <row r="85" spans="1:7" ht="26.4" outlineLevel="6" x14ac:dyDescent="0.3">
      <c r="A85" s="23" t="s">
        <v>28</v>
      </c>
      <c r="B85" s="24" t="s">
        <v>48</v>
      </c>
      <c r="C85" s="23" t="s">
        <v>7</v>
      </c>
      <c r="D85" s="25" t="s">
        <v>335</v>
      </c>
      <c r="E85" s="11">
        <f>'№ 8 ведомственная'!F85</f>
        <v>2</v>
      </c>
      <c r="F85" s="11">
        <f>'№ 8 ведомственная'!G85</f>
        <v>0</v>
      </c>
      <c r="G85" s="2"/>
    </row>
    <row r="86" spans="1:7" outlineLevel="4" x14ac:dyDescent="0.3">
      <c r="A86" s="23" t="s">
        <v>28</v>
      </c>
      <c r="B86" s="24" t="s">
        <v>49</v>
      </c>
      <c r="C86" s="23"/>
      <c r="D86" s="25" t="s">
        <v>370</v>
      </c>
      <c r="E86" s="11">
        <f>E87</f>
        <v>43</v>
      </c>
      <c r="F86" s="11">
        <f>F87</f>
        <v>41</v>
      </c>
      <c r="G86" s="2"/>
    </row>
    <row r="87" spans="1:7" ht="26.4" outlineLevel="5" x14ac:dyDescent="0.3">
      <c r="A87" s="23" t="s">
        <v>28</v>
      </c>
      <c r="B87" s="24" t="s">
        <v>50</v>
      </c>
      <c r="C87" s="23"/>
      <c r="D87" s="25" t="s">
        <v>371</v>
      </c>
      <c r="E87" s="11">
        <f>E88</f>
        <v>43</v>
      </c>
      <c r="F87" s="11">
        <f>F88</f>
        <v>41</v>
      </c>
      <c r="G87" s="2"/>
    </row>
    <row r="88" spans="1:7" ht="52.8" outlineLevel="6" x14ac:dyDescent="0.3">
      <c r="A88" s="23" t="s">
        <v>28</v>
      </c>
      <c r="B88" s="24" t="s">
        <v>50</v>
      </c>
      <c r="C88" s="23" t="s">
        <v>6</v>
      </c>
      <c r="D88" s="25" t="s">
        <v>334</v>
      </c>
      <c r="E88" s="11">
        <f>'№ 8 ведомственная'!F88</f>
        <v>43</v>
      </c>
      <c r="F88" s="11">
        <f>'№ 8 ведомственная'!G88</f>
        <v>41</v>
      </c>
      <c r="G88" s="2"/>
    </row>
    <row r="89" spans="1:7" ht="39.6" outlineLevel="2" x14ac:dyDescent="0.3">
      <c r="A89" s="75" t="s">
        <v>28</v>
      </c>
      <c r="B89" s="74" t="s">
        <v>51</v>
      </c>
      <c r="C89" s="75"/>
      <c r="D89" s="77" t="s">
        <v>579</v>
      </c>
      <c r="E89" s="27">
        <f>E90+E94</f>
        <v>1590.2</v>
      </c>
      <c r="F89" s="27">
        <f>F90+F94</f>
        <v>0</v>
      </c>
      <c r="G89" s="2"/>
    </row>
    <row r="90" spans="1:7" ht="39.6" outlineLevel="3" x14ac:dyDescent="0.3">
      <c r="A90" s="75" t="s">
        <v>28</v>
      </c>
      <c r="B90" s="74" t="s">
        <v>52</v>
      </c>
      <c r="C90" s="75"/>
      <c r="D90" s="77" t="s">
        <v>685</v>
      </c>
      <c r="E90" s="27">
        <f t="shared" ref="E90:F92" si="3">E91</f>
        <v>760</v>
      </c>
      <c r="F90" s="27">
        <f t="shared" si="3"/>
        <v>0</v>
      </c>
      <c r="G90" s="2"/>
    </row>
    <row r="91" spans="1:7" ht="26.4" outlineLevel="4" x14ac:dyDescent="0.3">
      <c r="A91" s="75" t="s">
        <v>28</v>
      </c>
      <c r="B91" s="74" t="s">
        <v>53</v>
      </c>
      <c r="C91" s="75"/>
      <c r="D91" s="77" t="s">
        <v>372</v>
      </c>
      <c r="E91" s="27">
        <f t="shared" si="3"/>
        <v>760</v>
      </c>
      <c r="F91" s="27">
        <f t="shared" si="3"/>
        <v>0</v>
      </c>
      <c r="G91" s="2"/>
    </row>
    <row r="92" spans="1:7" ht="39.6" outlineLevel="5" x14ac:dyDescent="0.3">
      <c r="A92" s="75" t="s">
        <v>28</v>
      </c>
      <c r="B92" s="74" t="s">
        <v>54</v>
      </c>
      <c r="C92" s="75"/>
      <c r="D92" s="77" t="s">
        <v>589</v>
      </c>
      <c r="E92" s="27">
        <f t="shared" si="3"/>
        <v>760</v>
      </c>
      <c r="F92" s="27">
        <f t="shared" si="3"/>
        <v>0</v>
      </c>
      <c r="G92" s="2"/>
    </row>
    <row r="93" spans="1:7" ht="26.4" outlineLevel="6" x14ac:dyDescent="0.3">
      <c r="A93" s="75" t="s">
        <v>28</v>
      </c>
      <c r="B93" s="74" t="s">
        <v>54</v>
      </c>
      <c r="C93" s="75" t="s">
        <v>7</v>
      </c>
      <c r="D93" s="77" t="s">
        <v>335</v>
      </c>
      <c r="E93" s="27">
        <f>'№ 8 ведомственная'!F93</f>
        <v>760</v>
      </c>
      <c r="F93" s="27">
        <f>'№ 8 ведомственная'!G93</f>
        <v>0</v>
      </c>
      <c r="G93" s="2"/>
    </row>
    <row r="94" spans="1:7" ht="52.8" outlineLevel="3" x14ac:dyDescent="0.3">
      <c r="A94" s="75" t="s">
        <v>28</v>
      </c>
      <c r="B94" s="74" t="s">
        <v>55</v>
      </c>
      <c r="C94" s="75"/>
      <c r="D94" s="77" t="s">
        <v>581</v>
      </c>
      <c r="E94" s="27">
        <f t="shared" ref="E94:F96" si="4">E95</f>
        <v>830.2</v>
      </c>
      <c r="F94" s="27">
        <f t="shared" si="4"/>
        <v>0</v>
      </c>
      <c r="G94" s="2"/>
    </row>
    <row r="95" spans="1:7" ht="66" outlineLevel="4" x14ac:dyDescent="0.3">
      <c r="A95" s="75" t="s">
        <v>28</v>
      </c>
      <c r="B95" s="74" t="s">
        <v>569</v>
      </c>
      <c r="C95" s="75"/>
      <c r="D95" s="77" t="s">
        <v>590</v>
      </c>
      <c r="E95" s="27">
        <f t="shared" si="4"/>
        <v>830.2</v>
      </c>
      <c r="F95" s="27">
        <f t="shared" si="4"/>
        <v>0</v>
      </c>
      <c r="G95" s="2"/>
    </row>
    <row r="96" spans="1:7" ht="52.8" outlineLevel="5" x14ac:dyDescent="0.3">
      <c r="A96" s="75" t="s">
        <v>28</v>
      </c>
      <c r="B96" s="74" t="s">
        <v>571</v>
      </c>
      <c r="C96" s="75"/>
      <c r="D96" s="77" t="s">
        <v>582</v>
      </c>
      <c r="E96" s="27">
        <f t="shared" si="4"/>
        <v>830.2</v>
      </c>
      <c r="F96" s="27">
        <f t="shared" si="4"/>
        <v>0</v>
      </c>
      <c r="G96" s="2"/>
    </row>
    <row r="97" spans="1:7" ht="26.4" outlineLevel="6" x14ac:dyDescent="0.3">
      <c r="A97" s="75" t="s">
        <v>28</v>
      </c>
      <c r="B97" s="74" t="s">
        <v>571</v>
      </c>
      <c r="C97" s="75" t="s">
        <v>7</v>
      </c>
      <c r="D97" s="77" t="s">
        <v>335</v>
      </c>
      <c r="E97" s="27">
        <f>'№ 8 ведомственная'!F97</f>
        <v>830.2</v>
      </c>
      <c r="F97" s="27">
        <f>'№ 8 ведомственная'!G97</f>
        <v>0</v>
      </c>
      <c r="G97" s="2"/>
    </row>
    <row r="98" spans="1:7" outlineLevel="2" x14ac:dyDescent="0.3">
      <c r="A98" s="75" t="s">
        <v>28</v>
      </c>
      <c r="B98" s="74" t="s">
        <v>3</v>
      </c>
      <c r="C98" s="75"/>
      <c r="D98" s="77" t="s">
        <v>287</v>
      </c>
      <c r="E98" s="27">
        <f>E99</f>
        <v>7434.3999999999987</v>
      </c>
      <c r="F98" s="27">
        <f>F99</f>
        <v>7308.7</v>
      </c>
      <c r="G98" s="2"/>
    </row>
    <row r="99" spans="1:7" ht="26.4" outlineLevel="3" x14ac:dyDescent="0.3">
      <c r="A99" s="75" t="s">
        <v>28</v>
      </c>
      <c r="B99" s="74" t="s">
        <v>10</v>
      </c>
      <c r="C99" s="75"/>
      <c r="D99" s="77" t="s">
        <v>337</v>
      </c>
      <c r="E99" s="27">
        <f>E100</f>
        <v>7434.3999999999987</v>
      </c>
      <c r="F99" s="27">
        <f>F100</f>
        <v>7308.7</v>
      </c>
      <c r="G99" s="2"/>
    </row>
    <row r="100" spans="1:7" ht="26.4" outlineLevel="5" x14ac:dyDescent="0.3">
      <c r="A100" s="75" t="s">
        <v>28</v>
      </c>
      <c r="B100" s="74" t="s">
        <v>56</v>
      </c>
      <c r="C100" s="75"/>
      <c r="D100" s="77" t="s">
        <v>380</v>
      </c>
      <c r="E100" s="27">
        <f>E101+E102+E104+E103</f>
        <v>7434.3999999999987</v>
      </c>
      <c r="F100" s="27">
        <f>F101+F102+F104+F103</f>
        <v>7308.7</v>
      </c>
      <c r="G100" s="2"/>
    </row>
    <row r="101" spans="1:7" ht="52.8" outlineLevel="6" x14ac:dyDescent="0.3">
      <c r="A101" s="75" t="s">
        <v>28</v>
      </c>
      <c r="B101" s="74" t="s">
        <v>56</v>
      </c>
      <c r="C101" s="75" t="s">
        <v>6</v>
      </c>
      <c r="D101" s="77" t="s">
        <v>334</v>
      </c>
      <c r="E101" s="27">
        <f>'№ 8 ведомственная'!F101</f>
        <v>4725.4999999999991</v>
      </c>
      <c r="F101" s="27">
        <f>'№ 8 ведомственная'!G101</f>
        <v>4713</v>
      </c>
      <c r="G101" s="2"/>
    </row>
    <row r="102" spans="1:7" ht="26.4" outlineLevel="6" x14ac:dyDescent="0.3">
      <c r="A102" s="75" t="s">
        <v>28</v>
      </c>
      <c r="B102" s="74" t="s">
        <v>56</v>
      </c>
      <c r="C102" s="75" t="s">
        <v>7</v>
      </c>
      <c r="D102" s="77" t="s">
        <v>335</v>
      </c>
      <c r="E102" s="27">
        <f>'№ 8 ведомственная'!F102</f>
        <v>2538.5</v>
      </c>
      <c r="F102" s="27">
        <f>'№ 8 ведомственная'!G102</f>
        <v>2425.5</v>
      </c>
      <c r="G102" s="2"/>
    </row>
    <row r="103" spans="1:7" outlineLevel="6" x14ac:dyDescent="0.3">
      <c r="A103" s="75" t="s">
        <v>679</v>
      </c>
      <c r="B103" s="74" t="s">
        <v>56</v>
      </c>
      <c r="C103" s="75">
        <v>300</v>
      </c>
      <c r="D103" s="25" t="s">
        <v>346</v>
      </c>
      <c r="E103" s="27">
        <f>'№ 8 ведомственная'!F103</f>
        <v>123.89999999999999</v>
      </c>
      <c r="F103" s="27">
        <f>'№ 8 ведомственная'!G103</f>
        <v>123.7</v>
      </c>
      <c r="G103" s="2"/>
    </row>
    <row r="104" spans="1:7" outlineLevel="6" x14ac:dyDescent="0.3">
      <c r="A104" s="75" t="s">
        <v>28</v>
      </c>
      <c r="B104" s="74" t="s">
        <v>56</v>
      </c>
      <c r="C104" s="75" t="s">
        <v>8</v>
      </c>
      <c r="D104" s="77" t="s">
        <v>336</v>
      </c>
      <c r="E104" s="27">
        <f>'№ 8 ведомственная'!F104</f>
        <v>46.5</v>
      </c>
      <c r="F104" s="27">
        <f>'№ 8 ведомственная'!G104</f>
        <v>46.5</v>
      </c>
      <c r="G104" s="2"/>
    </row>
    <row r="105" spans="1:7" s="38" customFormat="1" ht="26.4" x14ac:dyDescent="0.3">
      <c r="A105" s="78" t="s">
        <v>57</v>
      </c>
      <c r="B105" s="79"/>
      <c r="C105" s="78"/>
      <c r="D105" s="80" t="s">
        <v>278</v>
      </c>
      <c r="E105" s="81">
        <f>E106+E117+E124+E145</f>
        <v>4075.8999999999996</v>
      </c>
      <c r="F105" s="81">
        <f>F106+F117+F124+F145</f>
        <v>4188.2000000000007</v>
      </c>
      <c r="G105" s="4"/>
    </row>
    <row r="106" spans="1:7" outlineLevel="1" x14ac:dyDescent="0.3">
      <c r="A106" s="75" t="s">
        <v>58</v>
      </c>
      <c r="B106" s="74"/>
      <c r="C106" s="75"/>
      <c r="D106" s="77" t="s">
        <v>296</v>
      </c>
      <c r="E106" s="27">
        <f t="shared" ref="E106:F108" si="5">E107</f>
        <v>1883.1</v>
      </c>
      <c r="F106" s="27">
        <f t="shared" si="5"/>
        <v>2187.7000000000003</v>
      </c>
      <c r="G106" s="2"/>
    </row>
    <row r="107" spans="1:7" ht="39.6" outlineLevel="2" x14ac:dyDescent="0.3">
      <c r="A107" s="75" t="s">
        <v>58</v>
      </c>
      <c r="B107" s="74" t="s">
        <v>13</v>
      </c>
      <c r="C107" s="75"/>
      <c r="D107" s="77" t="s">
        <v>289</v>
      </c>
      <c r="E107" s="27">
        <f t="shared" si="5"/>
        <v>1883.1</v>
      </c>
      <c r="F107" s="27">
        <f t="shared" si="5"/>
        <v>2187.7000000000003</v>
      </c>
      <c r="G107" s="2"/>
    </row>
    <row r="108" spans="1:7" ht="52.8" outlineLevel="3" x14ac:dyDescent="0.3">
      <c r="A108" s="75" t="s">
        <v>58</v>
      </c>
      <c r="B108" s="74" t="s">
        <v>18</v>
      </c>
      <c r="C108" s="75"/>
      <c r="D108" s="77" t="s">
        <v>343</v>
      </c>
      <c r="E108" s="27">
        <f t="shared" si="5"/>
        <v>1883.1</v>
      </c>
      <c r="F108" s="27">
        <f t="shared" si="5"/>
        <v>2187.7000000000003</v>
      </c>
      <c r="G108" s="2"/>
    </row>
    <row r="109" spans="1:7" ht="66" outlineLevel="4" x14ac:dyDescent="0.3">
      <c r="A109" s="75" t="s">
        <v>58</v>
      </c>
      <c r="B109" s="74" t="s">
        <v>19</v>
      </c>
      <c r="C109" s="75"/>
      <c r="D109" s="77" t="s">
        <v>344</v>
      </c>
      <c r="E109" s="27">
        <f>E112+E110+E115</f>
        <v>1883.1</v>
      </c>
      <c r="F109" s="27">
        <f>F112+F110+F115</f>
        <v>2187.7000000000003</v>
      </c>
      <c r="G109" s="2"/>
    </row>
    <row r="110" spans="1:7" ht="105.6" outlineLevel="4" x14ac:dyDescent="0.3">
      <c r="A110" s="94" t="s">
        <v>58</v>
      </c>
      <c r="B110" s="94" t="s">
        <v>770</v>
      </c>
      <c r="C110" s="93"/>
      <c r="D110" s="95" t="s">
        <v>771</v>
      </c>
      <c r="E110" s="27">
        <f>E111</f>
        <v>0</v>
      </c>
      <c r="F110" s="27">
        <f>F111</f>
        <v>118.5</v>
      </c>
      <c r="G110" s="2"/>
    </row>
    <row r="111" spans="1:7" ht="52.8" outlineLevel="4" x14ac:dyDescent="0.3">
      <c r="A111" s="94" t="s">
        <v>58</v>
      </c>
      <c r="B111" s="94" t="s">
        <v>770</v>
      </c>
      <c r="C111" s="93">
        <v>100</v>
      </c>
      <c r="D111" s="95" t="s">
        <v>334</v>
      </c>
      <c r="E111" s="27">
        <f>'№ 8 ведомственная'!F111</f>
        <v>0</v>
      </c>
      <c r="F111" s="27">
        <f>'№ 8 ведомственная'!G111</f>
        <v>118.5</v>
      </c>
      <c r="G111" s="2"/>
    </row>
    <row r="112" spans="1:7" ht="26.4" outlineLevel="5" x14ac:dyDescent="0.3">
      <c r="A112" s="75" t="s">
        <v>58</v>
      </c>
      <c r="B112" s="74" t="s">
        <v>643</v>
      </c>
      <c r="C112" s="75"/>
      <c r="D112" s="77" t="s">
        <v>381</v>
      </c>
      <c r="E112" s="27">
        <f>E113+E114</f>
        <v>1883.1</v>
      </c>
      <c r="F112" s="27">
        <f>F113+F114</f>
        <v>1883.1000000000001</v>
      </c>
      <c r="G112" s="2"/>
    </row>
    <row r="113" spans="1:7" ht="52.8" outlineLevel="6" x14ac:dyDescent="0.3">
      <c r="A113" s="75" t="s">
        <v>58</v>
      </c>
      <c r="B113" s="74" t="s">
        <v>643</v>
      </c>
      <c r="C113" s="75" t="s">
        <v>6</v>
      </c>
      <c r="D113" s="77" t="s">
        <v>334</v>
      </c>
      <c r="E113" s="27">
        <f>'№ 8 ведомственная'!F113</f>
        <v>1523.8999999999999</v>
      </c>
      <c r="F113" s="27">
        <f>'№ 8 ведомственная'!G113</f>
        <v>1523.9</v>
      </c>
      <c r="G113" s="2"/>
    </row>
    <row r="114" spans="1:7" ht="26.4" outlineLevel="6" x14ac:dyDescent="0.3">
      <c r="A114" s="75" t="s">
        <v>58</v>
      </c>
      <c r="B114" s="74" t="s">
        <v>643</v>
      </c>
      <c r="C114" s="75" t="s">
        <v>7</v>
      </c>
      <c r="D114" s="77" t="s">
        <v>335</v>
      </c>
      <c r="E114" s="27">
        <f>'№ 8 ведомственная'!F114</f>
        <v>359.2</v>
      </c>
      <c r="F114" s="27">
        <f>'№ 8 ведомственная'!G114</f>
        <v>359.2</v>
      </c>
      <c r="G114" s="2"/>
    </row>
    <row r="115" spans="1:7" ht="39.6" outlineLevel="6" x14ac:dyDescent="0.3">
      <c r="A115" s="94" t="s">
        <v>58</v>
      </c>
      <c r="B115" s="94" t="s">
        <v>772</v>
      </c>
      <c r="C115" s="93"/>
      <c r="D115" s="95" t="s">
        <v>773</v>
      </c>
      <c r="E115" s="27">
        <f>E116</f>
        <v>0</v>
      </c>
      <c r="F115" s="27">
        <f>F116</f>
        <v>186.1</v>
      </c>
      <c r="G115" s="2"/>
    </row>
    <row r="116" spans="1:7" ht="52.8" outlineLevel="6" x14ac:dyDescent="0.3">
      <c r="A116" s="94" t="s">
        <v>58</v>
      </c>
      <c r="B116" s="94" t="s">
        <v>772</v>
      </c>
      <c r="C116" s="93">
        <v>100</v>
      </c>
      <c r="D116" s="95" t="s">
        <v>334</v>
      </c>
      <c r="E116" s="27">
        <f>'№ 8 ведомственная'!F116</f>
        <v>0</v>
      </c>
      <c r="F116" s="27">
        <f>'№ 8 ведомственная'!G116</f>
        <v>186.1</v>
      </c>
      <c r="G116" s="2"/>
    </row>
    <row r="117" spans="1:7" ht="26.4" outlineLevel="1" x14ac:dyDescent="0.3">
      <c r="A117" s="75" t="s">
        <v>59</v>
      </c>
      <c r="B117" s="74"/>
      <c r="C117" s="75"/>
      <c r="D117" s="77" t="s">
        <v>297</v>
      </c>
      <c r="E117" s="27">
        <f t="shared" ref="E117:F120" si="6">E118</f>
        <v>1992.8</v>
      </c>
      <c r="F117" s="27">
        <f t="shared" si="6"/>
        <v>1970.5</v>
      </c>
      <c r="G117" s="2"/>
    </row>
    <row r="118" spans="1:7" ht="66" outlineLevel="2" x14ac:dyDescent="0.3">
      <c r="A118" s="75" t="s">
        <v>59</v>
      </c>
      <c r="B118" s="74" t="s">
        <v>60</v>
      </c>
      <c r="C118" s="75"/>
      <c r="D118" s="77" t="s">
        <v>298</v>
      </c>
      <c r="E118" s="27">
        <f t="shared" si="6"/>
        <v>1992.8</v>
      </c>
      <c r="F118" s="27">
        <f t="shared" si="6"/>
        <v>1970.5</v>
      </c>
      <c r="G118" s="2"/>
    </row>
    <row r="119" spans="1:7" ht="52.8" outlineLevel="3" x14ac:dyDescent="0.3">
      <c r="A119" s="75" t="s">
        <v>59</v>
      </c>
      <c r="B119" s="74" t="s">
        <v>61</v>
      </c>
      <c r="C119" s="75"/>
      <c r="D119" s="77" t="s">
        <v>382</v>
      </c>
      <c r="E119" s="27">
        <f t="shared" si="6"/>
        <v>1992.8</v>
      </c>
      <c r="F119" s="27">
        <f t="shared" si="6"/>
        <v>1970.5</v>
      </c>
      <c r="G119" s="2"/>
    </row>
    <row r="120" spans="1:7" ht="26.4" outlineLevel="4" x14ac:dyDescent="0.3">
      <c r="A120" s="75" t="s">
        <v>59</v>
      </c>
      <c r="B120" s="74" t="s">
        <v>62</v>
      </c>
      <c r="C120" s="75"/>
      <c r="D120" s="77" t="s">
        <v>383</v>
      </c>
      <c r="E120" s="27">
        <f t="shared" si="6"/>
        <v>1992.8</v>
      </c>
      <c r="F120" s="27">
        <f t="shared" si="6"/>
        <v>1970.5</v>
      </c>
      <c r="G120" s="2"/>
    </row>
    <row r="121" spans="1:7" ht="26.4" outlineLevel="5" x14ac:dyDescent="0.3">
      <c r="A121" s="75" t="s">
        <v>59</v>
      </c>
      <c r="B121" s="74" t="s">
        <v>63</v>
      </c>
      <c r="C121" s="75"/>
      <c r="D121" s="77" t="s">
        <v>384</v>
      </c>
      <c r="E121" s="27">
        <f>E122+E123</f>
        <v>1992.8</v>
      </c>
      <c r="F121" s="27">
        <f>F122+F123</f>
        <v>1970.5</v>
      </c>
      <c r="G121" s="2"/>
    </row>
    <row r="122" spans="1:7" ht="52.8" outlineLevel="6" x14ac:dyDescent="0.3">
      <c r="A122" s="75" t="s">
        <v>59</v>
      </c>
      <c r="B122" s="74" t="s">
        <v>63</v>
      </c>
      <c r="C122" s="75" t="s">
        <v>6</v>
      </c>
      <c r="D122" s="77" t="s">
        <v>334</v>
      </c>
      <c r="E122" s="27">
        <f>'№ 8 ведомственная'!F122</f>
        <v>1817.8</v>
      </c>
      <c r="F122" s="27">
        <f>'№ 8 ведомственная'!G122</f>
        <v>1872.3</v>
      </c>
      <c r="G122" s="2"/>
    </row>
    <row r="123" spans="1:7" ht="26.4" outlineLevel="6" x14ac:dyDescent="0.3">
      <c r="A123" s="75" t="s">
        <v>59</v>
      </c>
      <c r="B123" s="74" t="s">
        <v>63</v>
      </c>
      <c r="C123" s="75" t="s">
        <v>7</v>
      </c>
      <c r="D123" s="77" t="s">
        <v>335</v>
      </c>
      <c r="E123" s="27">
        <f>'№ 8 ведомственная'!F123</f>
        <v>175</v>
      </c>
      <c r="F123" s="27">
        <f>'№ 8 ведомственная'!G123</f>
        <v>98.2</v>
      </c>
      <c r="G123" s="2"/>
    </row>
    <row r="124" spans="1:7" outlineLevel="1" x14ac:dyDescent="0.3">
      <c r="A124" s="75" t="s">
        <v>64</v>
      </c>
      <c r="B124" s="74"/>
      <c r="C124" s="75"/>
      <c r="D124" s="77" t="s">
        <v>299</v>
      </c>
      <c r="E124" s="27">
        <f>E125</f>
        <v>150</v>
      </c>
      <c r="F124" s="27">
        <f>F125</f>
        <v>30</v>
      </c>
      <c r="G124" s="2"/>
    </row>
    <row r="125" spans="1:7" ht="66" outlineLevel="2" x14ac:dyDescent="0.3">
      <c r="A125" s="75" t="s">
        <v>64</v>
      </c>
      <c r="B125" s="74" t="s">
        <v>60</v>
      </c>
      <c r="C125" s="75"/>
      <c r="D125" s="77" t="s">
        <v>298</v>
      </c>
      <c r="E125" s="27">
        <f>E126+E130</f>
        <v>150</v>
      </c>
      <c r="F125" s="27">
        <f>F126+F130</f>
        <v>30</v>
      </c>
      <c r="G125" s="2"/>
    </row>
    <row r="126" spans="1:7" ht="39.6" outlineLevel="3" x14ac:dyDescent="0.3">
      <c r="A126" s="75" t="s">
        <v>64</v>
      </c>
      <c r="B126" s="74" t="s">
        <v>65</v>
      </c>
      <c r="C126" s="75"/>
      <c r="D126" s="77" t="s">
        <v>385</v>
      </c>
      <c r="E126" s="27">
        <f t="shared" ref="E126:F128" si="7">E127</f>
        <v>50</v>
      </c>
      <c r="F126" s="27">
        <f t="shared" si="7"/>
        <v>0</v>
      </c>
      <c r="G126" s="2"/>
    </row>
    <row r="127" spans="1:7" ht="52.8" outlineLevel="4" x14ac:dyDescent="0.3">
      <c r="A127" s="75" t="s">
        <v>64</v>
      </c>
      <c r="B127" s="74" t="s">
        <v>66</v>
      </c>
      <c r="C127" s="75"/>
      <c r="D127" s="77" t="s">
        <v>386</v>
      </c>
      <c r="E127" s="27">
        <f t="shared" si="7"/>
        <v>50</v>
      </c>
      <c r="F127" s="27">
        <f t="shared" si="7"/>
        <v>0</v>
      </c>
      <c r="G127" s="2"/>
    </row>
    <row r="128" spans="1:7" outlineLevel="5" x14ac:dyDescent="0.3">
      <c r="A128" s="75" t="s">
        <v>64</v>
      </c>
      <c r="B128" s="74" t="s">
        <v>67</v>
      </c>
      <c r="C128" s="75"/>
      <c r="D128" s="77" t="s">
        <v>387</v>
      </c>
      <c r="E128" s="27">
        <f t="shared" si="7"/>
        <v>50</v>
      </c>
      <c r="F128" s="27">
        <f t="shared" si="7"/>
        <v>0</v>
      </c>
      <c r="G128" s="2"/>
    </row>
    <row r="129" spans="1:7" ht="26.4" outlineLevel="6" x14ac:dyDescent="0.3">
      <c r="A129" s="75" t="s">
        <v>64</v>
      </c>
      <c r="B129" s="74" t="s">
        <v>67</v>
      </c>
      <c r="C129" s="75" t="s">
        <v>7</v>
      </c>
      <c r="D129" s="77" t="s">
        <v>335</v>
      </c>
      <c r="E129" s="27">
        <f>'№ 8 ведомственная'!F129</f>
        <v>50</v>
      </c>
      <c r="F129" s="27">
        <f>'№ 8 ведомственная'!G129</f>
        <v>0</v>
      </c>
      <c r="G129" s="2"/>
    </row>
    <row r="130" spans="1:7" ht="26.4" outlineLevel="3" x14ac:dyDescent="0.3">
      <c r="A130" s="75" t="s">
        <v>64</v>
      </c>
      <c r="B130" s="74" t="s">
        <v>68</v>
      </c>
      <c r="C130" s="75"/>
      <c r="D130" s="77" t="s">
        <v>388</v>
      </c>
      <c r="E130" s="27">
        <f>E131+E142</f>
        <v>100</v>
      </c>
      <c r="F130" s="27">
        <f>F131+F142</f>
        <v>30</v>
      </c>
      <c r="G130" s="2"/>
    </row>
    <row r="131" spans="1:7" ht="39.6" outlineLevel="4" x14ac:dyDescent="0.3">
      <c r="A131" s="75" t="s">
        <v>64</v>
      </c>
      <c r="B131" s="74" t="s">
        <v>69</v>
      </c>
      <c r="C131" s="75"/>
      <c r="D131" s="77" t="s">
        <v>389</v>
      </c>
      <c r="E131" s="27">
        <f>E132+E134+E136+E138+E140</f>
        <v>80</v>
      </c>
      <c r="F131" s="27">
        <f>F132+F134+F136+F138+F140</f>
        <v>30</v>
      </c>
      <c r="G131" s="2"/>
    </row>
    <row r="132" spans="1:7" outlineLevel="5" x14ac:dyDescent="0.3">
      <c r="A132" s="75" t="s">
        <v>64</v>
      </c>
      <c r="B132" s="74" t="s">
        <v>70</v>
      </c>
      <c r="C132" s="75"/>
      <c r="D132" s="77" t="s">
        <v>390</v>
      </c>
      <c r="E132" s="27">
        <f>E133</f>
        <v>10</v>
      </c>
      <c r="F132" s="27">
        <f>F133</f>
        <v>0</v>
      </c>
      <c r="G132" s="2"/>
    </row>
    <row r="133" spans="1:7" ht="26.4" outlineLevel="6" x14ac:dyDescent="0.3">
      <c r="A133" s="75" t="s">
        <v>64</v>
      </c>
      <c r="B133" s="74" t="s">
        <v>70</v>
      </c>
      <c r="C133" s="75" t="s">
        <v>7</v>
      </c>
      <c r="D133" s="77" t="s">
        <v>335</v>
      </c>
      <c r="E133" s="27">
        <f>'№ 8 ведомственная'!F133</f>
        <v>10</v>
      </c>
      <c r="F133" s="27">
        <f>'№ 8 ведомственная'!G133</f>
        <v>0</v>
      </c>
      <c r="G133" s="2"/>
    </row>
    <row r="134" spans="1:7" outlineLevel="5" x14ac:dyDescent="0.3">
      <c r="A134" s="75" t="s">
        <v>64</v>
      </c>
      <c r="B134" s="74" t="s">
        <v>71</v>
      </c>
      <c r="C134" s="75"/>
      <c r="D134" s="77" t="s">
        <v>391</v>
      </c>
      <c r="E134" s="27">
        <f>E135</f>
        <v>24</v>
      </c>
      <c r="F134" s="27">
        <f>F135</f>
        <v>0</v>
      </c>
      <c r="G134" s="2"/>
    </row>
    <row r="135" spans="1:7" ht="26.4" outlineLevel="6" x14ac:dyDescent="0.3">
      <c r="A135" s="75" t="s">
        <v>64</v>
      </c>
      <c r="B135" s="74" t="s">
        <v>71</v>
      </c>
      <c r="C135" s="75" t="s">
        <v>7</v>
      </c>
      <c r="D135" s="77" t="s">
        <v>335</v>
      </c>
      <c r="E135" s="27">
        <f>'№ 8 ведомственная'!F135</f>
        <v>24</v>
      </c>
      <c r="F135" s="27">
        <f>'№ 8 ведомственная'!G135</f>
        <v>0</v>
      </c>
      <c r="G135" s="2"/>
    </row>
    <row r="136" spans="1:7" outlineLevel="5" x14ac:dyDescent="0.3">
      <c r="A136" s="75" t="s">
        <v>64</v>
      </c>
      <c r="B136" s="74" t="s">
        <v>72</v>
      </c>
      <c r="C136" s="75"/>
      <c r="D136" s="77" t="s">
        <v>392</v>
      </c>
      <c r="E136" s="27">
        <f>E137</f>
        <v>40</v>
      </c>
      <c r="F136" s="27">
        <f>F137</f>
        <v>30</v>
      </c>
      <c r="G136" s="2"/>
    </row>
    <row r="137" spans="1:7" ht="26.4" outlineLevel="6" x14ac:dyDescent="0.3">
      <c r="A137" s="75" t="s">
        <v>64</v>
      </c>
      <c r="B137" s="74" t="s">
        <v>72</v>
      </c>
      <c r="C137" s="75" t="s">
        <v>7</v>
      </c>
      <c r="D137" s="77" t="s">
        <v>335</v>
      </c>
      <c r="E137" s="27">
        <f>'№ 8 ведомственная'!F137</f>
        <v>40</v>
      </c>
      <c r="F137" s="27">
        <f>'№ 8 ведомственная'!G137</f>
        <v>30</v>
      </c>
      <c r="G137" s="2"/>
    </row>
    <row r="138" spans="1:7" outlineLevel="5" x14ac:dyDescent="0.3">
      <c r="A138" s="75" t="s">
        <v>64</v>
      </c>
      <c r="B138" s="74" t="s">
        <v>73</v>
      </c>
      <c r="C138" s="75"/>
      <c r="D138" s="77" t="s">
        <v>393</v>
      </c>
      <c r="E138" s="27">
        <f>E139</f>
        <v>3</v>
      </c>
      <c r="F138" s="27">
        <f>F139</f>
        <v>0</v>
      </c>
      <c r="G138" s="2"/>
    </row>
    <row r="139" spans="1:7" ht="26.4" outlineLevel="6" x14ac:dyDescent="0.3">
      <c r="A139" s="75" t="s">
        <v>64</v>
      </c>
      <c r="B139" s="74" t="s">
        <v>73</v>
      </c>
      <c r="C139" s="75" t="s">
        <v>7</v>
      </c>
      <c r="D139" s="77" t="s">
        <v>335</v>
      </c>
      <c r="E139" s="27">
        <f>'№ 8 ведомственная'!F139</f>
        <v>3</v>
      </c>
      <c r="F139" s="27">
        <f>'№ 8 ведомственная'!G139</f>
        <v>0</v>
      </c>
      <c r="G139" s="2"/>
    </row>
    <row r="140" spans="1:7" outlineLevel="5" x14ac:dyDescent="0.3">
      <c r="A140" s="75" t="s">
        <v>64</v>
      </c>
      <c r="B140" s="74" t="s">
        <v>74</v>
      </c>
      <c r="C140" s="75"/>
      <c r="D140" s="77" t="s">
        <v>394</v>
      </c>
      <c r="E140" s="27">
        <f>E141</f>
        <v>3</v>
      </c>
      <c r="F140" s="27">
        <f>F141</f>
        <v>0</v>
      </c>
      <c r="G140" s="2"/>
    </row>
    <row r="141" spans="1:7" ht="26.4" outlineLevel="6" x14ac:dyDescent="0.3">
      <c r="A141" s="75" t="s">
        <v>64</v>
      </c>
      <c r="B141" s="74" t="s">
        <v>74</v>
      </c>
      <c r="C141" s="75" t="s">
        <v>7</v>
      </c>
      <c r="D141" s="77" t="s">
        <v>335</v>
      </c>
      <c r="E141" s="27">
        <f>'№ 8 ведомственная'!F141</f>
        <v>3</v>
      </c>
      <c r="F141" s="27">
        <f>'№ 8 ведомственная'!G141</f>
        <v>0</v>
      </c>
      <c r="G141" s="2"/>
    </row>
    <row r="142" spans="1:7" ht="39.6" outlineLevel="4" x14ac:dyDescent="0.3">
      <c r="A142" s="75" t="s">
        <v>64</v>
      </c>
      <c r="B142" s="74" t="s">
        <v>75</v>
      </c>
      <c r="C142" s="75"/>
      <c r="D142" s="77" t="s">
        <v>395</v>
      </c>
      <c r="E142" s="27">
        <f>E143</f>
        <v>20</v>
      </c>
      <c r="F142" s="27">
        <f>F143</f>
        <v>0</v>
      </c>
      <c r="G142" s="2"/>
    </row>
    <row r="143" spans="1:7" ht="26.4" outlineLevel="5" x14ac:dyDescent="0.3">
      <c r="A143" s="75" t="s">
        <v>64</v>
      </c>
      <c r="B143" s="74" t="s">
        <v>76</v>
      </c>
      <c r="C143" s="75"/>
      <c r="D143" s="77" t="s">
        <v>396</v>
      </c>
      <c r="E143" s="27">
        <f>E144</f>
        <v>20</v>
      </c>
      <c r="F143" s="27">
        <f>F144</f>
        <v>0</v>
      </c>
      <c r="G143" s="2"/>
    </row>
    <row r="144" spans="1:7" ht="26.4" outlineLevel="6" x14ac:dyDescent="0.3">
      <c r="A144" s="75" t="s">
        <v>64</v>
      </c>
      <c r="B144" s="74" t="s">
        <v>76</v>
      </c>
      <c r="C144" s="75" t="s">
        <v>7</v>
      </c>
      <c r="D144" s="77" t="s">
        <v>335</v>
      </c>
      <c r="E144" s="27">
        <f>'№ 8 ведомственная'!F144</f>
        <v>20</v>
      </c>
      <c r="F144" s="27">
        <f>'№ 8 ведомственная'!G144</f>
        <v>0</v>
      </c>
      <c r="G144" s="2"/>
    </row>
    <row r="145" spans="1:7" ht="26.4" outlineLevel="6" x14ac:dyDescent="0.3">
      <c r="A145" s="24" t="s">
        <v>667</v>
      </c>
      <c r="B145" s="24"/>
      <c r="C145" s="23"/>
      <c r="D145" s="25" t="s">
        <v>672</v>
      </c>
      <c r="E145" s="27">
        <f t="shared" ref="E145:F149" si="8">E146</f>
        <v>50</v>
      </c>
      <c r="F145" s="27">
        <f t="shared" si="8"/>
        <v>0</v>
      </c>
      <c r="G145" s="2"/>
    </row>
    <row r="146" spans="1:7" ht="52.8" outlineLevel="6" x14ac:dyDescent="0.3">
      <c r="A146" s="24" t="s">
        <v>667</v>
      </c>
      <c r="B146" s="24" t="s">
        <v>668</v>
      </c>
      <c r="C146" s="23"/>
      <c r="D146" s="25" t="s">
        <v>673</v>
      </c>
      <c r="E146" s="27">
        <f t="shared" si="8"/>
        <v>50</v>
      </c>
      <c r="F146" s="27">
        <f t="shared" si="8"/>
        <v>0</v>
      </c>
      <c r="G146" s="2"/>
    </row>
    <row r="147" spans="1:7" ht="79.2" outlineLevel="6" x14ac:dyDescent="0.3">
      <c r="A147" s="24" t="s">
        <v>667</v>
      </c>
      <c r="B147" s="24" t="s">
        <v>669</v>
      </c>
      <c r="C147" s="23"/>
      <c r="D147" s="25" t="s">
        <v>678</v>
      </c>
      <c r="E147" s="27">
        <f t="shared" si="8"/>
        <v>50</v>
      </c>
      <c r="F147" s="27">
        <f t="shared" si="8"/>
        <v>0</v>
      </c>
      <c r="G147" s="2"/>
    </row>
    <row r="148" spans="1:7" ht="26.4" outlineLevel="6" x14ac:dyDescent="0.3">
      <c r="A148" s="24" t="s">
        <v>667</v>
      </c>
      <c r="B148" s="24" t="s">
        <v>670</v>
      </c>
      <c r="C148" s="23"/>
      <c r="D148" s="25" t="s">
        <v>674</v>
      </c>
      <c r="E148" s="27">
        <f t="shared" si="8"/>
        <v>50</v>
      </c>
      <c r="F148" s="27">
        <f t="shared" si="8"/>
        <v>0</v>
      </c>
      <c r="G148" s="2"/>
    </row>
    <row r="149" spans="1:7" ht="26.4" outlineLevel="6" x14ac:dyDescent="0.3">
      <c r="A149" s="24" t="s">
        <v>667</v>
      </c>
      <c r="B149" s="24" t="s">
        <v>671</v>
      </c>
      <c r="C149" s="23"/>
      <c r="D149" s="25" t="s">
        <v>675</v>
      </c>
      <c r="E149" s="27">
        <f t="shared" si="8"/>
        <v>50</v>
      </c>
      <c r="F149" s="27">
        <f t="shared" si="8"/>
        <v>0</v>
      </c>
      <c r="G149" s="2"/>
    </row>
    <row r="150" spans="1:7" ht="26.4" outlineLevel="6" x14ac:dyDescent="0.3">
      <c r="A150" s="24" t="s">
        <v>667</v>
      </c>
      <c r="B150" s="24" t="s">
        <v>671</v>
      </c>
      <c r="C150" s="23">
        <v>200</v>
      </c>
      <c r="D150" s="25" t="s">
        <v>335</v>
      </c>
      <c r="E150" s="27">
        <f>'№ 8 ведомственная'!F150</f>
        <v>50</v>
      </c>
      <c r="F150" s="27">
        <f>'№ 8 ведомственная'!G150</f>
        <v>0</v>
      </c>
      <c r="G150" s="2"/>
    </row>
    <row r="151" spans="1:7" s="38" customFormat="1" x14ac:dyDescent="0.3">
      <c r="A151" s="78" t="s">
        <v>77</v>
      </c>
      <c r="B151" s="79"/>
      <c r="C151" s="78"/>
      <c r="D151" s="80" t="s">
        <v>279</v>
      </c>
      <c r="E151" s="81">
        <f>E152+E161+E169+E197</f>
        <v>79462.5</v>
      </c>
      <c r="F151" s="81">
        <f>F152+F161+F169+F197</f>
        <v>60002.200000000004</v>
      </c>
      <c r="G151" s="4"/>
    </row>
    <row r="152" spans="1:7" outlineLevel="1" x14ac:dyDescent="0.3">
      <c r="A152" s="75" t="s">
        <v>172</v>
      </c>
      <c r="B152" s="74"/>
      <c r="C152" s="75"/>
      <c r="D152" s="77" t="s">
        <v>318</v>
      </c>
      <c r="E152" s="27">
        <f>E153</f>
        <v>90</v>
      </c>
      <c r="F152" s="27">
        <f>F153</f>
        <v>18.5</v>
      </c>
      <c r="G152" s="2"/>
    </row>
    <row r="153" spans="1:7" ht="39.6" outlineLevel="2" x14ac:dyDescent="0.3">
      <c r="A153" s="75" t="s">
        <v>172</v>
      </c>
      <c r="B153" s="74" t="s">
        <v>162</v>
      </c>
      <c r="C153" s="75"/>
      <c r="D153" s="77" t="s">
        <v>316</v>
      </c>
      <c r="E153" s="27">
        <f>E154</f>
        <v>90</v>
      </c>
      <c r="F153" s="27">
        <f>F154</f>
        <v>18.5</v>
      </c>
      <c r="G153" s="2"/>
    </row>
    <row r="154" spans="1:7" ht="26.4" outlineLevel="3" x14ac:dyDescent="0.3">
      <c r="A154" s="75" t="s">
        <v>172</v>
      </c>
      <c r="B154" s="74" t="s">
        <v>173</v>
      </c>
      <c r="C154" s="75"/>
      <c r="D154" s="77" t="s">
        <v>472</v>
      </c>
      <c r="E154" s="27">
        <f>E155+E158</f>
        <v>90</v>
      </c>
      <c r="F154" s="27">
        <f>F155+F158</f>
        <v>18.5</v>
      </c>
      <c r="G154" s="2"/>
    </row>
    <row r="155" spans="1:7" ht="39.6" outlineLevel="4" x14ac:dyDescent="0.3">
      <c r="A155" s="23" t="s">
        <v>172</v>
      </c>
      <c r="B155" s="24" t="s">
        <v>224</v>
      </c>
      <c r="C155" s="23"/>
      <c r="D155" s="25" t="s">
        <v>512</v>
      </c>
      <c r="E155" s="11">
        <f>E156</f>
        <v>50</v>
      </c>
      <c r="F155" s="11">
        <f>F156</f>
        <v>0</v>
      </c>
      <c r="G155" s="2"/>
    </row>
    <row r="156" spans="1:7" ht="26.4" outlineLevel="5" x14ac:dyDescent="0.3">
      <c r="A156" s="23" t="s">
        <v>172</v>
      </c>
      <c r="B156" s="24" t="s">
        <v>225</v>
      </c>
      <c r="C156" s="23"/>
      <c r="D156" s="25" t="s">
        <v>513</v>
      </c>
      <c r="E156" s="11">
        <f>E157</f>
        <v>50</v>
      </c>
      <c r="F156" s="11">
        <f>F157</f>
        <v>0</v>
      </c>
      <c r="G156" s="2"/>
    </row>
    <row r="157" spans="1:7" ht="52.8" outlineLevel="6" x14ac:dyDescent="0.3">
      <c r="A157" s="23" t="s">
        <v>172</v>
      </c>
      <c r="B157" s="24" t="s">
        <v>225</v>
      </c>
      <c r="C157" s="23">
        <v>100</v>
      </c>
      <c r="D157" s="25" t="s">
        <v>334</v>
      </c>
      <c r="E157" s="11">
        <f>'№ 8 ведомственная'!F502</f>
        <v>50</v>
      </c>
      <c r="F157" s="11">
        <f>'№ 8 ведомственная'!G502</f>
        <v>0</v>
      </c>
      <c r="G157" s="2"/>
    </row>
    <row r="158" spans="1:7" ht="26.4" outlineLevel="4" x14ac:dyDescent="0.3">
      <c r="A158" s="23" t="s">
        <v>172</v>
      </c>
      <c r="B158" s="24" t="s">
        <v>174</v>
      </c>
      <c r="C158" s="23"/>
      <c r="D158" s="25" t="s">
        <v>473</v>
      </c>
      <c r="E158" s="11">
        <f>E159</f>
        <v>40</v>
      </c>
      <c r="F158" s="11">
        <f>F159</f>
        <v>18.5</v>
      </c>
      <c r="G158" s="2"/>
    </row>
    <row r="159" spans="1:7" ht="26.4" outlineLevel="5" x14ac:dyDescent="0.3">
      <c r="A159" s="23" t="s">
        <v>172</v>
      </c>
      <c r="B159" s="24" t="s">
        <v>175</v>
      </c>
      <c r="C159" s="23"/>
      <c r="D159" s="25" t="s">
        <v>474</v>
      </c>
      <c r="E159" s="11">
        <f>E160</f>
        <v>40</v>
      </c>
      <c r="F159" s="11">
        <f>F160</f>
        <v>18.5</v>
      </c>
      <c r="G159" s="2"/>
    </row>
    <row r="160" spans="1:7" ht="26.4" outlineLevel="6" x14ac:dyDescent="0.3">
      <c r="A160" s="23" t="s">
        <v>172</v>
      </c>
      <c r="B160" s="24" t="s">
        <v>175</v>
      </c>
      <c r="C160" s="23" t="s">
        <v>39</v>
      </c>
      <c r="D160" s="25" t="s">
        <v>361</v>
      </c>
      <c r="E160" s="11">
        <f>'№ 8 ведомственная'!F350</f>
        <v>40</v>
      </c>
      <c r="F160" s="11">
        <f>'№ 8 ведомственная'!G350</f>
        <v>18.5</v>
      </c>
      <c r="G160" s="2"/>
    </row>
    <row r="161" spans="1:7" outlineLevel="1" x14ac:dyDescent="0.3">
      <c r="A161" s="23" t="s">
        <v>82</v>
      </c>
      <c r="B161" s="24"/>
      <c r="C161" s="23"/>
      <c r="D161" s="25" t="s">
        <v>301</v>
      </c>
      <c r="E161" s="11">
        <f t="shared" ref="E161:F163" si="9">E162</f>
        <v>14087.3</v>
      </c>
      <c r="F161" s="11">
        <f t="shared" si="9"/>
        <v>11223.4</v>
      </c>
      <c r="G161" s="2"/>
    </row>
    <row r="162" spans="1:7" ht="52.8" outlineLevel="2" x14ac:dyDescent="0.3">
      <c r="A162" s="23" t="s">
        <v>82</v>
      </c>
      <c r="B162" s="24" t="s">
        <v>79</v>
      </c>
      <c r="C162" s="23"/>
      <c r="D162" s="25" t="s">
        <v>300</v>
      </c>
      <c r="E162" s="11">
        <f t="shared" si="9"/>
        <v>14087.3</v>
      </c>
      <c r="F162" s="11">
        <f t="shared" si="9"/>
        <v>11223.4</v>
      </c>
      <c r="G162" s="2"/>
    </row>
    <row r="163" spans="1:7" ht="26.4" outlineLevel="3" x14ac:dyDescent="0.3">
      <c r="A163" s="23" t="s">
        <v>82</v>
      </c>
      <c r="B163" s="24" t="s">
        <v>83</v>
      </c>
      <c r="C163" s="23"/>
      <c r="D163" s="25" t="s">
        <v>400</v>
      </c>
      <c r="E163" s="11">
        <f t="shared" si="9"/>
        <v>14087.3</v>
      </c>
      <c r="F163" s="11">
        <f t="shared" si="9"/>
        <v>11223.4</v>
      </c>
      <c r="G163" s="2"/>
    </row>
    <row r="164" spans="1:7" outlineLevel="4" x14ac:dyDescent="0.3">
      <c r="A164" s="23" t="s">
        <v>82</v>
      </c>
      <c r="B164" s="24" t="s">
        <v>84</v>
      </c>
      <c r="C164" s="23"/>
      <c r="D164" s="25" t="s">
        <v>401</v>
      </c>
      <c r="E164" s="11">
        <f>E165+E167</f>
        <v>14087.3</v>
      </c>
      <c r="F164" s="11">
        <f>F165+F167</f>
        <v>11223.4</v>
      </c>
      <c r="G164" s="2"/>
    </row>
    <row r="165" spans="1:7" ht="39.6" outlineLevel="5" x14ac:dyDescent="0.3">
      <c r="A165" s="23" t="s">
        <v>82</v>
      </c>
      <c r="B165" s="24" t="s">
        <v>85</v>
      </c>
      <c r="C165" s="23"/>
      <c r="D165" s="25" t="s">
        <v>402</v>
      </c>
      <c r="E165" s="11">
        <f>E166</f>
        <v>2817.5</v>
      </c>
      <c r="F165" s="11">
        <f>F166</f>
        <v>2582.1</v>
      </c>
      <c r="G165" s="2"/>
    </row>
    <row r="166" spans="1:7" ht="26.4" outlineLevel="6" x14ac:dyDescent="0.3">
      <c r="A166" s="23" t="s">
        <v>82</v>
      </c>
      <c r="B166" s="24" t="s">
        <v>85</v>
      </c>
      <c r="C166" s="23" t="s">
        <v>7</v>
      </c>
      <c r="D166" s="25" t="s">
        <v>335</v>
      </c>
      <c r="E166" s="11">
        <f>'№ 8 ведомственная'!F157</f>
        <v>2817.5</v>
      </c>
      <c r="F166" s="11">
        <f>'№ 8 ведомственная'!G157</f>
        <v>2582.1</v>
      </c>
      <c r="G166" s="2"/>
    </row>
    <row r="167" spans="1:7" ht="39.6" outlineLevel="6" x14ac:dyDescent="0.3">
      <c r="A167" s="24" t="s">
        <v>82</v>
      </c>
      <c r="B167" s="24" t="s">
        <v>607</v>
      </c>
      <c r="C167" s="23"/>
      <c r="D167" s="25" t="s">
        <v>402</v>
      </c>
      <c r="E167" s="11">
        <f>E168</f>
        <v>11269.8</v>
      </c>
      <c r="F167" s="11">
        <f>F168</f>
        <v>8641.2999999999993</v>
      </c>
      <c r="G167" s="2"/>
    </row>
    <row r="168" spans="1:7" ht="26.4" outlineLevel="6" x14ac:dyDescent="0.3">
      <c r="A168" s="24" t="s">
        <v>82</v>
      </c>
      <c r="B168" s="24" t="s">
        <v>607</v>
      </c>
      <c r="C168" s="23" t="s">
        <v>7</v>
      </c>
      <c r="D168" s="25" t="s">
        <v>335</v>
      </c>
      <c r="E168" s="11">
        <f>'№ 8 ведомственная'!F159</f>
        <v>11269.8</v>
      </c>
      <c r="F168" s="11">
        <f>'№ 8 ведомственная'!G159</f>
        <v>8641.2999999999993</v>
      </c>
      <c r="G168" s="2"/>
    </row>
    <row r="169" spans="1:7" outlineLevel="1" x14ac:dyDescent="0.3">
      <c r="A169" s="23" t="s">
        <v>86</v>
      </c>
      <c r="B169" s="24"/>
      <c r="C169" s="23"/>
      <c r="D169" s="25" t="s">
        <v>302</v>
      </c>
      <c r="E169" s="11">
        <f>E170</f>
        <v>64130.1</v>
      </c>
      <c r="F169" s="11">
        <f>F170</f>
        <v>48164</v>
      </c>
      <c r="G169" s="2"/>
    </row>
    <row r="170" spans="1:7" ht="52.8" outlineLevel="2" x14ac:dyDescent="0.3">
      <c r="A170" s="23" t="s">
        <v>86</v>
      </c>
      <c r="B170" s="24" t="s">
        <v>79</v>
      </c>
      <c r="C170" s="23"/>
      <c r="D170" s="25" t="s">
        <v>300</v>
      </c>
      <c r="E170" s="11">
        <f>E171+E191</f>
        <v>64130.1</v>
      </c>
      <c r="F170" s="11">
        <f>F171+F191</f>
        <v>48164</v>
      </c>
      <c r="G170" s="2"/>
    </row>
    <row r="171" spans="1:7" ht="26.4" outlineLevel="3" x14ac:dyDescent="0.3">
      <c r="A171" s="23" t="s">
        <v>86</v>
      </c>
      <c r="B171" s="24" t="s">
        <v>83</v>
      </c>
      <c r="C171" s="23"/>
      <c r="D171" s="25" t="s">
        <v>400</v>
      </c>
      <c r="E171" s="11">
        <f>E172+E181+E186</f>
        <v>60888</v>
      </c>
      <c r="F171" s="11">
        <f>F172+F181+F186</f>
        <v>45341.5</v>
      </c>
      <c r="G171" s="2"/>
    </row>
    <row r="172" spans="1:7" ht="39.6" outlineLevel="4" x14ac:dyDescent="0.3">
      <c r="A172" s="23" t="s">
        <v>86</v>
      </c>
      <c r="B172" s="24" t="s">
        <v>87</v>
      </c>
      <c r="C172" s="23"/>
      <c r="D172" s="25" t="s">
        <v>403</v>
      </c>
      <c r="E172" s="11">
        <f>E173+E175+E177+E179</f>
        <v>23318.600000000002</v>
      </c>
      <c r="F172" s="11">
        <f>F173+F175+F177+F179</f>
        <v>22350.9</v>
      </c>
      <c r="G172" s="2"/>
    </row>
    <row r="173" spans="1:7" ht="66" outlineLevel="5" x14ac:dyDescent="0.3">
      <c r="A173" s="23" t="s">
        <v>86</v>
      </c>
      <c r="B173" s="24" t="s">
        <v>88</v>
      </c>
      <c r="C173" s="23"/>
      <c r="D173" s="25" t="s">
        <v>404</v>
      </c>
      <c r="E173" s="11">
        <f>E174</f>
        <v>10094.700000000001</v>
      </c>
      <c r="F173" s="11">
        <f>F174</f>
        <v>9707.6</v>
      </c>
      <c r="G173" s="2"/>
    </row>
    <row r="174" spans="1:7" ht="26.4" outlineLevel="6" x14ac:dyDescent="0.3">
      <c r="A174" s="23" t="s">
        <v>86</v>
      </c>
      <c r="B174" s="24" t="s">
        <v>88</v>
      </c>
      <c r="C174" s="23" t="s">
        <v>7</v>
      </c>
      <c r="D174" s="25" t="s">
        <v>335</v>
      </c>
      <c r="E174" s="11">
        <f>'№ 8 ведомственная'!F165</f>
        <v>10094.700000000001</v>
      </c>
      <c r="F174" s="11">
        <f>'№ 8 ведомственная'!G165</f>
        <v>9707.6</v>
      </c>
      <c r="G174" s="2"/>
    </row>
    <row r="175" spans="1:7" ht="26.4" outlineLevel="5" x14ac:dyDescent="0.3">
      <c r="A175" s="23" t="s">
        <v>86</v>
      </c>
      <c r="B175" s="24" t="s">
        <v>89</v>
      </c>
      <c r="C175" s="23"/>
      <c r="D175" s="25" t="s">
        <v>405</v>
      </c>
      <c r="E175" s="11">
        <f>E176</f>
        <v>7197.7</v>
      </c>
      <c r="F175" s="11">
        <f>F176</f>
        <v>6985</v>
      </c>
      <c r="G175" s="2"/>
    </row>
    <row r="176" spans="1:7" ht="26.4" outlineLevel="6" x14ac:dyDescent="0.3">
      <c r="A176" s="23" t="s">
        <v>86</v>
      </c>
      <c r="B176" s="24" t="s">
        <v>89</v>
      </c>
      <c r="C176" s="23" t="s">
        <v>39</v>
      </c>
      <c r="D176" s="25" t="s">
        <v>361</v>
      </c>
      <c r="E176" s="11">
        <f>'№ 8 ведомственная'!F167</f>
        <v>7197.7</v>
      </c>
      <c r="F176" s="11">
        <f>'№ 8 ведомственная'!G167</f>
        <v>6985</v>
      </c>
      <c r="G176" s="2"/>
    </row>
    <row r="177" spans="1:7" ht="26.4" outlineLevel="5" x14ac:dyDescent="0.3">
      <c r="A177" s="23" t="s">
        <v>86</v>
      </c>
      <c r="B177" s="24" t="s">
        <v>90</v>
      </c>
      <c r="C177" s="23"/>
      <c r="D177" s="25" t="s">
        <v>406</v>
      </c>
      <c r="E177" s="11">
        <f>E178</f>
        <v>1991.2</v>
      </c>
      <c r="F177" s="11">
        <f>F178</f>
        <v>1734.4</v>
      </c>
      <c r="G177" s="2"/>
    </row>
    <row r="178" spans="1:7" ht="26.4" outlineLevel="6" x14ac:dyDescent="0.3">
      <c r="A178" s="23" t="s">
        <v>86</v>
      </c>
      <c r="B178" s="24" t="s">
        <v>90</v>
      </c>
      <c r="C178" s="23" t="s">
        <v>7</v>
      </c>
      <c r="D178" s="25" t="s">
        <v>335</v>
      </c>
      <c r="E178" s="11">
        <f>'№ 8 ведомственная'!F169</f>
        <v>1991.2</v>
      </c>
      <c r="F178" s="11">
        <f>'№ 8 ведомственная'!G169</f>
        <v>1734.4</v>
      </c>
      <c r="G178" s="2"/>
    </row>
    <row r="179" spans="1:7" ht="52.8" outlineLevel="5" x14ac:dyDescent="0.3">
      <c r="A179" s="23" t="s">
        <v>86</v>
      </c>
      <c r="B179" s="24" t="s">
        <v>91</v>
      </c>
      <c r="C179" s="23"/>
      <c r="D179" s="25" t="s">
        <v>407</v>
      </c>
      <c r="E179" s="11">
        <f>E180</f>
        <v>4035</v>
      </c>
      <c r="F179" s="11">
        <f>F180</f>
        <v>3923.9</v>
      </c>
      <c r="G179" s="2"/>
    </row>
    <row r="180" spans="1:7" ht="26.4" outlineLevel="6" x14ac:dyDescent="0.3">
      <c r="A180" s="23" t="s">
        <v>86</v>
      </c>
      <c r="B180" s="24" t="s">
        <v>91</v>
      </c>
      <c r="C180" s="23" t="s">
        <v>7</v>
      </c>
      <c r="D180" s="25" t="s">
        <v>335</v>
      </c>
      <c r="E180" s="11">
        <f>'№ 8 ведомственная'!F171</f>
        <v>4035</v>
      </c>
      <c r="F180" s="11">
        <f>'№ 8 ведомственная'!G171</f>
        <v>3923.9</v>
      </c>
      <c r="G180" s="2"/>
    </row>
    <row r="181" spans="1:7" outlineLevel="4" x14ac:dyDescent="0.3">
      <c r="A181" s="23" t="s">
        <v>86</v>
      </c>
      <c r="B181" s="24" t="s">
        <v>92</v>
      </c>
      <c r="C181" s="23"/>
      <c r="D181" s="25" t="s">
        <v>747</v>
      </c>
      <c r="E181" s="11">
        <f>E185+E182</f>
        <v>33665.399999999994</v>
      </c>
      <c r="F181" s="11">
        <f>F185+F182</f>
        <v>19128.599999999999</v>
      </c>
      <c r="G181" s="2"/>
    </row>
    <row r="182" spans="1:7" ht="26.4" outlineLevel="4" x14ac:dyDescent="0.3">
      <c r="A182" s="24" t="s">
        <v>86</v>
      </c>
      <c r="B182" s="24" t="s">
        <v>608</v>
      </c>
      <c r="C182" s="23"/>
      <c r="D182" s="25" t="s">
        <v>647</v>
      </c>
      <c r="E182" s="11">
        <f>E183</f>
        <v>27556.899999999998</v>
      </c>
      <c r="F182" s="11">
        <f>F183</f>
        <v>15302.9</v>
      </c>
      <c r="G182" s="2"/>
    </row>
    <row r="183" spans="1:7" ht="26.4" outlineLevel="4" x14ac:dyDescent="0.3">
      <c r="A183" s="24" t="s">
        <v>86</v>
      </c>
      <c r="B183" s="24" t="s">
        <v>608</v>
      </c>
      <c r="C183" s="23">
        <v>200</v>
      </c>
      <c r="D183" s="25" t="s">
        <v>335</v>
      </c>
      <c r="E183" s="11">
        <f>'№ 8 ведомственная'!F174</f>
        <v>27556.899999999998</v>
      </c>
      <c r="F183" s="11">
        <f>'№ 8 ведомственная'!G174</f>
        <v>15302.9</v>
      </c>
      <c r="G183" s="2"/>
    </row>
    <row r="184" spans="1:7" ht="26.4" outlineLevel="5" x14ac:dyDescent="0.3">
      <c r="A184" s="23" t="s">
        <v>86</v>
      </c>
      <c r="B184" s="24" t="s">
        <v>93</v>
      </c>
      <c r="C184" s="23"/>
      <c r="D184" s="25" t="s">
        <v>648</v>
      </c>
      <c r="E184" s="11">
        <f>E185</f>
        <v>6108.5</v>
      </c>
      <c r="F184" s="11">
        <f>F185</f>
        <v>3825.7</v>
      </c>
      <c r="G184" s="2"/>
    </row>
    <row r="185" spans="1:7" ht="26.4" outlineLevel="6" x14ac:dyDescent="0.3">
      <c r="A185" s="23" t="s">
        <v>86</v>
      </c>
      <c r="B185" s="24" t="s">
        <v>93</v>
      </c>
      <c r="C185" s="23" t="s">
        <v>7</v>
      </c>
      <c r="D185" s="25" t="s">
        <v>335</v>
      </c>
      <c r="E185" s="11">
        <f>'№ 8 ведомственная'!F176</f>
        <v>6108.5</v>
      </c>
      <c r="F185" s="11">
        <f>'№ 8 ведомственная'!G176</f>
        <v>3825.7</v>
      </c>
      <c r="G185" s="2"/>
    </row>
    <row r="186" spans="1:7" ht="39.6" outlineLevel="4" x14ac:dyDescent="0.3">
      <c r="A186" s="23" t="s">
        <v>86</v>
      </c>
      <c r="B186" s="24" t="s">
        <v>94</v>
      </c>
      <c r="C186" s="23"/>
      <c r="D186" s="25" t="s">
        <v>748</v>
      </c>
      <c r="E186" s="11">
        <f>E189+E187</f>
        <v>3904</v>
      </c>
      <c r="F186" s="11">
        <f>F189+F187</f>
        <v>3862</v>
      </c>
      <c r="G186" s="2"/>
    </row>
    <row r="187" spans="1:7" ht="26.4" outlineLevel="4" x14ac:dyDescent="0.3">
      <c r="A187" s="24" t="s">
        <v>86</v>
      </c>
      <c r="B187" s="24" t="s">
        <v>609</v>
      </c>
      <c r="C187" s="23"/>
      <c r="D187" s="25" t="s">
        <v>610</v>
      </c>
      <c r="E187" s="11">
        <f>E188</f>
        <v>3131.6</v>
      </c>
      <c r="F187" s="11">
        <f>F188</f>
        <v>3089.6</v>
      </c>
      <c r="G187" s="2"/>
    </row>
    <row r="188" spans="1:7" ht="26.4" outlineLevel="4" x14ac:dyDescent="0.3">
      <c r="A188" s="24" t="s">
        <v>86</v>
      </c>
      <c r="B188" s="24" t="s">
        <v>609</v>
      </c>
      <c r="C188" s="23" t="s">
        <v>7</v>
      </c>
      <c r="D188" s="25" t="s">
        <v>335</v>
      </c>
      <c r="E188" s="11">
        <f>'№ 8 ведомственная'!F178</f>
        <v>3131.6</v>
      </c>
      <c r="F188" s="11">
        <f>'№ 8 ведомственная'!G178</f>
        <v>3089.6</v>
      </c>
      <c r="G188" s="2"/>
    </row>
    <row r="189" spans="1:7" ht="26.4" outlineLevel="5" x14ac:dyDescent="0.3">
      <c r="A189" s="23" t="s">
        <v>86</v>
      </c>
      <c r="B189" s="24" t="s">
        <v>95</v>
      </c>
      <c r="C189" s="23"/>
      <c r="D189" s="25" t="s">
        <v>410</v>
      </c>
      <c r="E189" s="11">
        <f>E190</f>
        <v>772.4</v>
      </c>
      <c r="F189" s="11">
        <f>F190</f>
        <v>772.4</v>
      </c>
      <c r="G189" s="2"/>
    </row>
    <row r="190" spans="1:7" ht="26.4" outlineLevel="6" x14ac:dyDescent="0.3">
      <c r="A190" s="23" t="s">
        <v>86</v>
      </c>
      <c r="B190" s="24" t="s">
        <v>95</v>
      </c>
      <c r="C190" s="23" t="s">
        <v>7</v>
      </c>
      <c r="D190" s="25" t="s">
        <v>335</v>
      </c>
      <c r="E190" s="11">
        <f>'№ 8 ведомственная'!F181</f>
        <v>772.4</v>
      </c>
      <c r="F190" s="11">
        <f>'№ 8 ведомственная'!G181</f>
        <v>772.4</v>
      </c>
      <c r="G190" s="2"/>
    </row>
    <row r="191" spans="1:7" outlineLevel="3" x14ac:dyDescent="0.3">
      <c r="A191" s="23" t="s">
        <v>86</v>
      </c>
      <c r="B191" s="24" t="s">
        <v>96</v>
      </c>
      <c r="C191" s="23"/>
      <c r="D191" s="25" t="s">
        <v>411</v>
      </c>
      <c r="E191" s="11">
        <f>E192+E193</f>
        <v>3242.0999999999995</v>
      </c>
      <c r="F191" s="11">
        <f>F192+F193</f>
        <v>2822.5</v>
      </c>
      <c r="G191" s="2"/>
    </row>
    <row r="192" spans="1:7" ht="52.8" outlineLevel="4" x14ac:dyDescent="0.3">
      <c r="A192" s="23" t="s">
        <v>86</v>
      </c>
      <c r="B192" s="24" t="s">
        <v>97</v>
      </c>
      <c r="C192" s="23"/>
      <c r="D192" s="25" t="s">
        <v>749</v>
      </c>
      <c r="E192" s="11">
        <f>E195</f>
        <v>579.39999999999986</v>
      </c>
      <c r="F192" s="11">
        <f>F195</f>
        <v>564.5</v>
      </c>
      <c r="G192" s="2"/>
    </row>
    <row r="193" spans="1:7" ht="39.6" outlineLevel="4" x14ac:dyDescent="0.3">
      <c r="A193" s="24" t="s">
        <v>86</v>
      </c>
      <c r="B193" s="24" t="s">
        <v>611</v>
      </c>
      <c r="C193" s="23"/>
      <c r="D193" s="25" t="s">
        <v>612</v>
      </c>
      <c r="E193" s="11">
        <f>E194</f>
        <v>2662.7</v>
      </c>
      <c r="F193" s="11">
        <f>F194</f>
        <v>2258</v>
      </c>
      <c r="G193" s="2"/>
    </row>
    <row r="194" spans="1:7" ht="26.4" outlineLevel="4" x14ac:dyDescent="0.3">
      <c r="A194" s="24" t="s">
        <v>86</v>
      </c>
      <c r="B194" s="24" t="s">
        <v>611</v>
      </c>
      <c r="C194" s="23" t="s">
        <v>7</v>
      </c>
      <c r="D194" s="25" t="s">
        <v>335</v>
      </c>
      <c r="E194" s="11">
        <f>'№ 8 ведомственная'!F185</f>
        <v>2662.7</v>
      </c>
      <c r="F194" s="11">
        <f>'№ 8 ведомственная'!G185</f>
        <v>2258</v>
      </c>
      <c r="G194" s="2"/>
    </row>
    <row r="195" spans="1:7" ht="39.6" outlineLevel="5" x14ac:dyDescent="0.3">
      <c r="A195" s="23" t="s">
        <v>86</v>
      </c>
      <c r="B195" s="24" t="s">
        <v>98</v>
      </c>
      <c r="C195" s="23"/>
      <c r="D195" s="25" t="s">
        <v>414</v>
      </c>
      <c r="E195" s="11">
        <f>E196</f>
        <v>579.39999999999986</v>
      </c>
      <c r="F195" s="11">
        <f>F196</f>
        <v>564.5</v>
      </c>
      <c r="G195" s="2"/>
    </row>
    <row r="196" spans="1:7" ht="26.4" outlineLevel="6" x14ac:dyDescent="0.3">
      <c r="A196" s="23" t="s">
        <v>86</v>
      </c>
      <c r="B196" s="24" t="s">
        <v>98</v>
      </c>
      <c r="C196" s="23" t="s">
        <v>7</v>
      </c>
      <c r="D196" s="25" t="s">
        <v>335</v>
      </c>
      <c r="E196" s="11">
        <f>'№ 8 ведомственная'!F187</f>
        <v>579.39999999999986</v>
      </c>
      <c r="F196" s="11">
        <f>'№ 8 ведомственная'!G187</f>
        <v>564.5</v>
      </c>
      <c r="G196" s="2"/>
    </row>
    <row r="197" spans="1:7" outlineLevel="1" x14ac:dyDescent="0.3">
      <c r="A197" s="23" t="s">
        <v>100</v>
      </c>
      <c r="B197" s="24"/>
      <c r="C197" s="23"/>
      <c r="D197" s="25" t="s">
        <v>303</v>
      </c>
      <c r="E197" s="11">
        <f>E198+E203</f>
        <v>1155.0999999999999</v>
      </c>
      <c r="F197" s="11">
        <f>F198+F203</f>
        <v>596.29999999999995</v>
      </c>
      <c r="G197" s="2"/>
    </row>
    <row r="198" spans="1:7" ht="39.6" outlineLevel="2" x14ac:dyDescent="0.3">
      <c r="A198" s="23" t="s">
        <v>100</v>
      </c>
      <c r="B198" s="24" t="s">
        <v>29</v>
      </c>
      <c r="C198" s="23"/>
      <c r="D198" s="25" t="s">
        <v>294</v>
      </c>
      <c r="E198" s="11">
        <f t="shared" ref="E198:F201" si="10">E199</f>
        <v>800</v>
      </c>
      <c r="F198" s="11">
        <f t="shared" si="10"/>
        <v>430.8</v>
      </c>
      <c r="G198" s="2"/>
    </row>
    <row r="199" spans="1:7" ht="26.4" outlineLevel="3" x14ac:dyDescent="0.3">
      <c r="A199" s="23" t="s">
        <v>100</v>
      </c>
      <c r="B199" s="24" t="s">
        <v>35</v>
      </c>
      <c r="C199" s="23"/>
      <c r="D199" s="25" t="s">
        <v>356</v>
      </c>
      <c r="E199" s="11">
        <f t="shared" si="10"/>
        <v>800</v>
      </c>
      <c r="F199" s="11">
        <f t="shared" si="10"/>
        <v>430.8</v>
      </c>
      <c r="G199" s="2"/>
    </row>
    <row r="200" spans="1:7" ht="52.8" outlineLevel="4" x14ac:dyDescent="0.3">
      <c r="A200" s="23" t="s">
        <v>100</v>
      </c>
      <c r="B200" s="24" t="s">
        <v>36</v>
      </c>
      <c r="C200" s="23"/>
      <c r="D200" s="25" t="s">
        <v>357</v>
      </c>
      <c r="E200" s="11">
        <f t="shared" si="10"/>
        <v>800</v>
      </c>
      <c r="F200" s="11">
        <f t="shared" si="10"/>
        <v>430.8</v>
      </c>
      <c r="G200" s="2"/>
    </row>
    <row r="201" spans="1:7" outlineLevel="5" x14ac:dyDescent="0.3">
      <c r="A201" s="23" t="s">
        <v>100</v>
      </c>
      <c r="B201" s="24" t="s">
        <v>101</v>
      </c>
      <c r="C201" s="23"/>
      <c r="D201" s="25" t="s">
        <v>418</v>
      </c>
      <c r="E201" s="11">
        <f t="shared" si="10"/>
        <v>800</v>
      </c>
      <c r="F201" s="11">
        <f t="shared" si="10"/>
        <v>430.8</v>
      </c>
      <c r="G201" s="2"/>
    </row>
    <row r="202" spans="1:7" ht="26.4" outlineLevel="6" x14ac:dyDescent="0.3">
      <c r="A202" s="23" t="s">
        <v>100</v>
      </c>
      <c r="B202" s="24" t="s">
        <v>101</v>
      </c>
      <c r="C202" s="23" t="s">
        <v>7</v>
      </c>
      <c r="D202" s="25" t="s">
        <v>335</v>
      </c>
      <c r="E202" s="11">
        <f>'№ 8 ведомственная'!F193</f>
        <v>800</v>
      </c>
      <c r="F202" s="11">
        <f>'№ 8 ведомственная'!G193</f>
        <v>430.8</v>
      </c>
      <c r="G202" s="2"/>
    </row>
    <row r="203" spans="1:7" ht="26.4" outlineLevel="2" x14ac:dyDescent="0.3">
      <c r="A203" s="23" t="s">
        <v>100</v>
      </c>
      <c r="B203" s="24" t="s">
        <v>226</v>
      </c>
      <c r="C203" s="23"/>
      <c r="D203" s="25" t="s">
        <v>327</v>
      </c>
      <c r="E203" s="11">
        <f>E204</f>
        <v>355.1</v>
      </c>
      <c r="F203" s="11">
        <f>F204</f>
        <v>165.5</v>
      </c>
      <c r="G203" s="2"/>
    </row>
    <row r="204" spans="1:7" outlineLevel="3" x14ac:dyDescent="0.3">
      <c r="A204" s="23" t="s">
        <v>100</v>
      </c>
      <c r="B204" s="24" t="s">
        <v>227</v>
      </c>
      <c r="C204" s="23"/>
      <c r="D204" s="25" t="s">
        <v>514</v>
      </c>
      <c r="E204" s="11">
        <f>E205+E214</f>
        <v>355.1</v>
      </c>
      <c r="F204" s="11">
        <f>F205+F214</f>
        <v>165.5</v>
      </c>
      <c r="G204" s="2"/>
    </row>
    <row r="205" spans="1:7" ht="39.6" outlineLevel="4" x14ac:dyDescent="0.3">
      <c r="A205" s="23" t="s">
        <v>100</v>
      </c>
      <c r="B205" s="24" t="s">
        <v>228</v>
      </c>
      <c r="C205" s="23"/>
      <c r="D205" s="25" t="s">
        <v>515</v>
      </c>
      <c r="E205" s="11">
        <f>E206+E208+E210+E212</f>
        <v>355.1</v>
      </c>
      <c r="F205" s="11">
        <f>F206+F208+F210+F212</f>
        <v>85.5</v>
      </c>
      <c r="G205" s="2"/>
    </row>
    <row r="206" spans="1:7" ht="39.6" outlineLevel="5" x14ac:dyDescent="0.3">
      <c r="A206" s="23" t="s">
        <v>100</v>
      </c>
      <c r="B206" s="24" t="s">
        <v>229</v>
      </c>
      <c r="C206" s="23"/>
      <c r="D206" s="25" t="s">
        <v>516</v>
      </c>
      <c r="E206" s="11">
        <f>E207</f>
        <v>30.1</v>
      </c>
      <c r="F206" s="11">
        <f>F207</f>
        <v>30.1</v>
      </c>
      <c r="G206" s="2"/>
    </row>
    <row r="207" spans="1:7" ht="26.4" outlineLevel="6" x14ac:dyDescent="0.3">
      <c r="A207" s="23" t="s">
        <v>100</v>
      </c>
      <c r="B207" s="24" t="s">
        <v>229</v>
      </c>
      <c r="C207" s="23" t="s">
        <v>7</v>
      </c>
      <c r="D207" s="25" t="s">
        <v>335</v>
      </c>
      <c r="E207" s="11">
        <f>'№ 8 ведомственная'!F508</f>
        <v>30.1</v>
      </c>
      <c r="F207" s="11">
        <f>'№ 8 ведомственная'!G508</f>
        <v>30.1</v>
      </c>
      <c r="G207" s="2"/>
    </row>
    <row r="208" spans="1:7" outlineLevel="5" x14ac:dyDescent="0.3">
      <c r="A208" s="23" t="s">
        <v>100</v>
      </c>
      <c r="B208" s="24" t="s">
        <v>230</v>
      </c>
      <c r="C208" s="23"/>
      <c r="D208" s="25" t="s">
        <v>517</v>
      </c>
      <c r="E208" s="11">
        <f>E209</f>
        <v>0</v>
      </c>
      <c r="F208" s="11">
        <f>F209</f>
        <v>5.4</v>
      </c>
      <c r="G208" s="2"/>
    </row>
    <row r="209" spans="1:7" ht="26.4" outlineLevel="6" x14ac:dyDescent="0.3">
      <c r="A209" s="23" t="s">
        <v>100</v>
      </c>
      <c r="B209" s="24" t="s">
        <v>230</v>
      </c>
      <c r="C209" s="23" t="s">
        <v>7</v>
      </c>
      <c r="D209" s="25" t="s">
        <v>335</v>
      </c>
      <c r="E209" s="11">
        <f>'№ 8 ведомственная'!F510</f>
        <v>0</v>
      </c>
      <c r="F209" s="11">
        <f>'№ 8 ведомственная'!G510</f>
        <v>5.4</v>
      </c>
      <c r="G209" s="2"/>
    </row>
    <row r="210" spans="1:7" ht="39.6" outlineLevel="6" x14ac:dyDescent="0.3">
      <c r="A210" s="24" t="s">
        <v>100</v>
      </c>
      <c r="B210" s="24" t="s">
        <v>713</v>
      </c>
      <c r="C210" s="23"/>
      <c r="D210" s="25" t="s">
        <v>741</v>
      </c>
      <c r="E210" s="11">
        <f>E211</f>
        <v>50</v>
      </c>
      <c r="F210" s="11">
        <f>F211</f>
        <v>50</v>
      </c>
      <c r="G210" s="2"/>
    </row>
    <row r="211" spans="1:7" ht="26.4" outlineLevel="6" x14ac:dyDescent="0.3">
      <c r="A211" s="24" t="s">
        <v>100</v>
      </c>
      <c r="B211" s="24" t="s">
        <v>713</v>
      </c>
      <c r="C211" s="23">
        <v>600</v>
      </c>
      <c r="D211" s="25" t="s">
        <v>361</v>
      </c>
      <c r="E211" s="11">
        <f>'№ 8 ведомственная'!F512</f>
        <v>50</v>
      </c>
      <c r="F211" s="11">
        <f>'№ 8 ведомственная'!G512</f>
        <v>50</v>
      </c>
      <c r="G211" s="2"/>
    </row>
    <row r="212" spans="1:7" ht="39.6" outlineLevel="6" x14ac:dyDescent="0.3">
      <c r="A212" s="24" t="s">
        <v>100</v>
      </c>
      <c r="B212" s="24" t="s">
        <v>736</v>
      </c>
      <c r="C212" s="23"/>
      <c r="D212" s="25" t="s">
        <v>737</v>
      </c>
      <c r="E212" s="11">
        <f>E213</f>
        <v>275</v>
      </c>
      <c r="F212" s="11">
        <f>F213</f>
        <v>0</v>
      </c>
      <c r="G212" s="2"/>
    </row>
    <row r="213" spans="1:7" ht="26.4" outlineLevel="6" x14ac:dyDescent="0.3">
      <c r="A213" s="24" t="s">
        <v>100</v>
      </c>
      <c r="B213" s="24" t="s">
        <v>736</v>
      </c>
      <c r="C213" s="23">
        <v>200</v>
      </c>
      <c r="D213" s="25" t="s">
        <v>335</v>
      </c>
      <c r="E213" s="11">
        <f>'№ 8 ведомственная'!F514</f>
        <v>275</v>
      </c>
      <c r="F213" s="11">
        <f>'№ 8 ведомственная'!G514</f>
        <v>0</v>
      </c>
      <c r="G213" s="2"/>
    </row>
    <row r="214" spans="1:7" ht="39.6" outlineLevel="6" x14ac:dyDescent="0.3">
      <c r="A214" s="94" t="s">
        <v>100</v>
      </c>
      <c r="B214" s="94" t="s">
        <v>774</v>
      </c>
      <c r="C214" s="93"/>
      <c r="D214" s="95" t="s">
        <v>777</v>
      </c>
      <c r="E214" s="11">
        <f>E215</f>
        <v>0</v>
      </c>
      <c r="F214" s="11">
        <f>F215</f>
        <v>80</v>
      </c>
      <c r="G214" s="2"/>
    </row>
    <row r="215" spans="1:7" ht="39.6" outlineLevel="6" x14ac:dyDescent="0.3">
      <c r="A215" s="94" t="s">
        <v>100</v>
      </c>
      <c r="B215" s="94" t="s">
        <v>775</v>
      </c>
      <c r="C215" s="93"/>
      <c r="D215" s="95" t="s">
        <v>776</v>
      </c>
      <c r="E215" s="11">
        <f>E216</f>
        <v>0</v>
      </c>
      <c r="F215" s="11">
        <f>F216</f>
        <v>80</v>
      </c>
      <c r="G215" s="2"/>
    </row>
    <row r="216" spans="1:7" ht="26.4" outlineLevel="6" x14ac:dyDescent="0.3">
      <c r="A216" s="94" t="s">
        <v>100</v>
      </c>
      <c r="B216" s="94" t="s">
        <v>775</v>
      </c>
      <c r="C216" s="93">
        <v>200</v>
      </c>
      <c r="D216" s="95" t="s">
        <v>335</v>
      </c>
      <c r="E216" s="11">
        <f>'№ 8 ведомственная'!F517</f>
        <v>0</v>
      </c>
      <c r="F216" s="11">
        <f>'№ 8 ведомственная'!G517</f>
        <v>80</v>
      </c>
      <c r="G216" s="2"/>
    </row>
    <row r="217" spans="1:7" s="38" customFormat="1" x14ac:dyDescent="0.3">
      <c r="A217" s="28" t="s">
        <v>102</v>
      </c>
      <c r="B217" s="66"/>
      <c r="C217" s="28"/>
      <c r="D217" s="29" t="s">
        <v>280</v>
      </c>
      <c r="E217" s="10">
        <f>E218+E233+E257+E312</f>
        <v>72416.3</v>
      </c>
      <c r="F217" s="10">
        <f>F218+F233+F257+F312</f>
        <v>68591.100000000006</v>
      </c>
      <c r="G217" s="4"/>
    </row>
    <row r="218" spans="1:7" outlineLevel="1" x14ac:dyDescent="0.3">
      <c r="A218" s="23" t="s">
        <v>103</v>
      </c>
      <c r="B218" s="24"/>
      <c r="C218" s="23"/>
      <c r="D218" s="25" t="s">
        <v>304</v>
      </c>
      <c r="E218" s="11">
        <f>E219+E226</f>
        <v>1693.8</v>
      </c>
      <c r="F218" s="11">
        <f>F219+F226</f>
        <v>1422.6</v>
      </c>
      <c r="G218" s="2"/>
    </row>
    <row r="219" spans="1:7" ht="52.8" outlineLevel="2" x14ac:dyDescent="0.3">
      <c r="A219" s="23" t="s">
        <v>103</v>
      </c>
      <c r="B219" s="24" t="s">
        <v>79</v>
      </c>
      <c r="C219" s="23"/>
      <c r="D219" s="25" t="s">
        <v>300</v>
      </c>
      <c r="E219" s="11">
        <f>E220</f>
        <v>1250</v>
      </c>
      <c r="F219" s="11">
        <f>F220</f>
        <v>1381.1999999999998</v>
      </c>
      <c r="G219" s="2"/>
    </row>
    <row r="220" spans="1:7" ht="26.4" outlineLevel="3" x14ac:dyDescent="0.3">
      <c r="A220" s="23" t="s">
        <v>103</v>
      </c>
      <c r="B220" s="24" t="s">
        <v>104</v>
      </c>
      <c r="C220" s="23"/>
      <c r="D220" s="25" t="s">
        <v>420</v>
      </c>
      <c r="E220" s="11">
        <f>E221</f>
        <v>1250</v>
      </c>
      <c r="F220" s="11">
        <f>F221</f>
        <v>1381.1999999999998</v>
      </c>
      <c r="G220" s="2"/>
    </row>
    <row r="221" spans="1:7" ht="26.4" outlineLevel="4" x14ac:dyDescent="0.3">
      <c r="A221" s="23" t="s">
        <v>103</v>
      </c>
      <c r="B221" s="24" t="s">
        <v>105</v>
      </c>
      <c r="C221" s="23"/>
      <c r="D221" s="25" t="s">
        <v>421</v>
      </c>
      <c r="E221" s="11">
        <f>E222+E224</f>
        <v>1250</v>
      </c>
      <c r="F221" s="11">
        <f>F222+F224</f>
        <v>1381.1999999999998</v>
      </c>
      <c r="G221" s="2"/>
    </row>
    <row r="222" spans="1:7" ht="26.4" outlineLevel="5" x14ac:dyDescent="0.3">
      <c r="A222" s="23" t="s">
        <v>103</v>
      </c>
      <c r="B222" s="24" t="s">
        <v>106</v>
      </c>
      <c r="C222" s="23"/>
      <c r="D222" s="25" t="s">
        <v>422</v>
      </c>
      <c r="E222" s="11">
        <f>E223</f>
        <v>500</v>
      </c>
      <c r="F222" s="11">
        <f>F223</f>
        <v>476.4</v>
      </c>
      <c r="G222" s="2"/>
    </row>
    <row r="223" spans="1:7" outlineLevel="6" x14ac:dyDescent="0.3">
      <c r="A223" s="23" t="s">
        <v>103</v>
      </c>
      <c r="B223" s="24" t="s">
        <v>106</v>
      </c>
      <c r="C223" s="23" t="s">
        <v>8</v>
      </c>
      <c r="D223" s="25" t="s">
        <v>336</v>
      </c>
      <c r="E223" s="11">
        <f>'№ 8 ведомственная'!F200</f>
        <v>500</v>
      </c>
      <c r="F223" s="11">
        <f>'№ 8 ведомственная'!G200</f>
        <v>476.4</v>
      </c>
      <c r="G223" s="2"/>
    </row>
    <row r="224" spans="1:7" ht="39.6" outlineLevel="5" x14ac:dyDescent="0.3">
      <c r="A224" s="23" t="s">
        <v>103</v>
      </c>
      <c r="B224" s="24" t="s">
        <v>107</v>
      </c>
      <c r="C224" s="23"/>
      <c r="D224" s="25" t="s">
        <v>423</v>
      </c>
      <c r="E224" s="11">
        <f>E225</f>
        <v>750</v>
      </c>
      <c r="F224" s="11">
        <f>F225</f>
        <v>904.8</v>
      </c>
      <c r="G224" s="2"/>
    </row>
    <row r="225" spans="1:7" ht="26.4" outlineLevel="6" x14ac:dyDescent="0.3">
      <c r="A225" s="23" t="s">
        <v>103</v>
      </c>
      <c r="B225" s="24" t="s">
        <v>107</v>
      </c>
      <c r="C225" s="23" t="s">
        <v>7</v>
      </c>
      <c r="D225" s="25" t="s">
        <v>335</v>
      </c>
      <c r="E225" s="11">
        <f>'№ 8 ведомственная'!F202</f>
        <v>750</v>
      </c>
      <c r="F225" s="11">
        <f>'№ 8 ведомственная'!G202</f>
        <v>904.8</v>
      </c>
      <c r="G225" s="2"/>
    </row>
    <row r="226" spans="1:7" ht="39.6" outlineLevel="2" x14ac:dyDescent="0.3">
      <c r="A226" s="23" t="s">
        <v>103</v>
      </c>
      <c r="B226" s="24" t="s">
        <v>108</v>
      </c>
      <c r="C226" s="23"/>
      <c r="D226" s="25" t="s">
        <v>305</v>
      </c>
      <c r="E226" s="11">
        <f>E227</f>
        <v>443.8</v>
      </c>
      <c r="F226" s="11">
        <f>F227</f>
        <v>41.4</v>
      </c>
      <c r="G226" s="2"/>
    </row>
    <row r="227" spans="1:7" ht="26.4" outlineLevel="3" x14ac:dyDescent="0.3">
      <c r="A227" s="23" t="s">
        <v>103</v>
      </c>
      <c r="B227" s="24" t="s">
        <v>109</v>
      </c>
      <c r="C227" s="23"/>
      <c r="D227" s="25" t="s">
        <v>682</v>
      </c>
      <c r="E227" s="11">
        <f>E228</f>
        <v>443.8</v>
      </c>
      <c r="F227" s="11">
        <f>F228</f>
        <v>41.4</v>
      </c>
      <c r="G227" s="2"/>
    </row>
    <row r="228" spans="1:7" ht="26.4" outlineLevel="4" x14ac:dyDescent="0.3">
      <c r="A228" s="23" t="s">
        <v>103</v>
      </c>
      <c r="B228" s="24" t="s">
        <v>110</v>
      </c>
      <c r="C228" s="23"/>
      <c r="D228" s="25" t="s">
        <v>683</v>
      </c>
      <c r="E228" s="11">
        <f>E229+E231</f>
        <v>443.8</v>
      </c>
      <c r="F228" s="11">
        <f>F229+F231</f>
        <v>41.4</v>
      </c>
      <c r="G228" s="2"/>
    </row>
    <row r="229" spans="1:7" outlineLevel="5" x14ac:dyDescent="0.3">
      <c r="A229" s="23" t="s">
        <v>103</v>
      </c>
      <c r="B229" s="24" t="s">
        <v>111</v>
      </c>
      <c r="C229" s="23"/>
      <c r="D229" s="25" t="s">
        <v>564</v>
      </c>
      <c r="E229" s="11">
        <f>E230</f>
        <v>433.8</v>
      </c>
      <c r="F229" s="11">
        <f>F230</f>
        <v>41.4</v>
      </c>
      <c r="G229" s="2"/>
    </row>
    <row r="230" spans="1:7" ht="26.4" outlineLevel="6" x14ac:dyDescent="0.3">
      <c r="A230" s="23" t="s">
        <v>103</v>
      </c>
      <c r="B230" s="24" t="s">
        <v>111</v>
      </c>
      <c r="C230" s="23" t="s">
        <v>7</v>
      </c>
      <c r="D230" s="25" t="s">
        <v>335</v>
      </c>
      <c r="E230" s="11">
        <f>'№ 8 ведомственная'!F207</f>
        <v>433.8</v>
      </c>
      <c r="F230" s="11">
        <f>'№ 8 ведомственная'!G207</f>
        <v>41.4</v>
      </c>
      <c r="G230" s="2"/>
    </row>
    <row r="231" spans="1:7" ht="52.8" outlineLevel="5" x14ac:dyDescent="0.3">
      <c r="A231" s="23" t="s">
        <v>103</v>
      </c>
      <c r="B231" s="24" t="s">
        <v>113</v>
      </c>
      <c r="C231" s="23"/>
      <c r="D231" s="25" t="s">
        <v>684</v>
      </c>
      <c r="E231" s="11">
        <f>E232</f>
        <v>10</v>
      </c>
      <c r="F231" s="11">
        <f>F232</f>
        <v>0</v>
      </c>
      <c r="G231" s="2"/>
    </row>
    <row r="232" spans="1:7" ht="26.4" outlineLevel="6" x14ac:dyDescent="0.3">
      <c r="A232" s="23" t="s">
        <v>103</v>
      </c>
      <c r="B232" s="24" t="s">
        <v>113</v>
      </c>
      <c r="C232" s="23" t="s">
        <v>112</v>
      </c>
      <c r="D232" s="25" t="s">
        <v>427</v>
      </c>
      <c r="E232" s="11">
        <f>'№ 8 ведомственная'!F209</f>
        <v>10</v>
      </c>
      <c r="F232" s="11">
        <f>'№ 8 ведомственная'!G209</f>
        <v>0</v>
      </c>
      <c r="G232" s="2"/>
    </row>
    <row r="233" spans="1:7" outlineLevel="1" x14ac:dyDescent="0.3">
      <c r="A233" s="23" t="s">
        <v>114</v>
      </c>
      <c r="B233" s="24"/>
      <c r="C233" s="23"/>
      <c r="D233" s="25" t="s">
        <v>306</v>
      </c>
      <c r="E233" s="11">
        <f>E234</f>
        <v>12044.400000000001</v>
      </c>
      <c r="F233" s="11">
        <f>F234</f>
        <v>10041.799999999999</v>
      </c>
      <c r="G233" s="2"/>
    </row>
    <row r="234" spans="1:7" ht="52.8" outlineLevel="2" x14ac:dyDescent="0.3">
      <c r="A234" s="23" t="s">
        <v>114</v>
      </c>
      <c r="B234" s="24" t="s">
        <v>79</v>
      </c>
      <c r="C234" s="23"/>
      <c r="D234" s="25" t="s">
        <v>300</v>
      </c>
      <c r="E234" s="11">
        <f>E235</f>
        <v>12044.400000000001</v>
      </c>
      <c r="F234" s="11">
        <f>F235</f>
        <v>10041.799999999999</v>
      </c>
      <c r="G234" s="2"/>
    </row>
    <row r="235" spans="1:7" ht="26.4" outlineLevel="3" x14ac:dyDescent="0.3">
      <c r="A235" s="23" t="s">
        <v>114</v>
      </c>
      <c r="B235" s="24" t="s">
        <v>104</v>
      </c>
      <c r="C235" s="23"/>
      <c r="D235" s="25" t="s">
        <v>420</v>
      </c>
      <c r="E235" s="11">
        <f>E236+E239+E250</f>
        <v>12044.400000000001</v>
      </c>
      <c r="F235" s="11">
        <f>F236+F239+F250</f>
        <v>10041.799999999999</v>
      </c>
      <c r="G235" s="2"/>
    </row>
    <row r="236" spans="1:7" ht="26.4" outlineLevel="4" x14ac:dyDescent="0.3">
      <c r="A236" s="23" t="s">
        <v>114</v>
      </c>
      <c r="B236" s="24" t="s">
        <v>115</v>
      </c>
      <c r="C236" s="23"/>
      <c r="D236" s="25" t="s">
        <v>429</v>
      </c>
      <c r="E236" s="11">
        <f>E237</f>
        <v>144.1</v>
      </c>
      <c r="F236" s="11">
        <f>F237</f>
        <v>144.1</v>
      </c>
      <c r="G236" s="2"/>
    </row>
    <row r="237" spans="1:7" outlineLevel="5" x14ac:dyDescent="0.3">
      <c r="A237" s="23" t="s">
        <v>114</v>
      </c>
      <c r="B237" s="24" t="s">
        <v>116</v>
      </c>
      <c r="C237" s="23"/>
      <c r="D237" s="25" t="s">
        <v>431</v>
      </c>
      <c r="E237" s="11">
        <f>E238</f>
        <v>144.1</v>
      </c>
      <c r="F237" s="11">
        <f>F238</f>
        <v>144.1</v>
      </c>
      <c r="G237" s="2"/>
    </row>
    <row r="238" spans="1:7" ht="26.4" outlineLevel="6" x14ac:dyDescent="0.3">
      <c r="A238" s="23" t="s">
        <v>114</v>
      </c>
      <c r="B238" s="24" t="s">
        <v>116</v>
      </c>
      <c r="C238" s="23" t="s">
        <v>7</v>
      </c>
      <c r="D238" s="25" t="s">
        <v>335</v>
      </c>
      <c r="E238" s="11">
        <f>'№ 8 ведомственная'!F215</f>
        <v>144.1</v>
      </c>
      <c r="F238" s="11">
        <f>'№ 8 ведомственная'!G215</f>
        <v>144.1</v>
      </c>
      <c r="G238" s="2"/>
    </row>
    <row r="239" spans="1:7" ht="26.4" outlineLevel="4" x14ac:dyDescent="0.3">
      <c r="A239" s="23" t="s">
        <v>114</v>
      </c>
      <c r="B239" s="24" t="s">
        <v>117</v>
      </c>
      <c r="C239" s="23"/>
      <c r="D239" s="25" t="s">
        <v>432</v>
      </c>
      <c r="E239" s="11">
        <f>E240+E242+E244+E246+E248</f>
        <v>6515.1000000000013</v>
      </c>
      <c r="F239" s="11">
        <f>F240+F242+F244+F246+F248</f>
        <v>5509.7</v>
      </c>
      <c r="G239" s="2"/>
    </row>
    <row r="240" spans="1:7" outlineLevel="5" x14ac:dyDescent="0.3">
      <c r="A240" s="23" t="s">
        <v>114</v>
      </c>
      <c r="B240" s="24" t="s">
        <v>118</v>
      </c>
      <c r="C240" s="23"/>
      <c r="D240" s="25" t="s">
        <v>433</v>
      </c>
      <c r="E240" s="11">
        <f>E241</f>
        <v>755.40000000000009</v>
      </c>
      <c r="F240" s="11">
        <f>F241</f>
        <v>755.4</v>
      </c>
      <c r="G240" s="2"/>
    </row>
    <row r="241" spans="1:7" ht="26.4" outlineLevel="6" x14ac:dyDescent="0.3">
      <c r="A241" s="23" t="s">
        <v>114</v>
      </c>
      <c r="B241" s="24" t="s">
        <v>118</v>
      </c>
      <c r="C241" s="23" t="s">
        <v>7</v>
      </c>
      <c r="D241" s="25" t="s">
        <v>335</v>
      </c>
      <c r="E241" s="11">
        <f>'№ 8 ведомственная'!F218</f>
        <v>755.40000000000009</v>
      </c>
      <c r="F241" s="11">
        <f>'№ 8 ведомственная'!G218</f>
        <v>755.4</v>
      </c>
      <c r="G241" s="2"/>
    </row>
    <row r="242" spans="1:7" ht="26.4" outlineLevel="5" x14ac:dyDescent="0.3">
      <c r="A242" s="23" t="s">
        <v>114</v>
      </c>
      <c r="B242" s="24" t="s">
        <v>119</v>
      </c>
      <c r="C242" s="23"/>
      <c r="D242" s="25" t="s">
        <v>722</v>
      </c>
      <c r="E242" s="11">
        <f>E243</f>
        <v>2525.2000000000003</v>
      </c>
      <c r="F242" s="11">
        <f>F243</f>
        <v>2525.1999999999998</v>
      </c>
      <c r="G242" s="2"/>
    </row>
    <row r="243" spans="1:7" ht="26.4" outlineLevel="6" x14ac:dyDescent="0.3">
      <c r="A243" s="23" t="s">
        <v>114</v>
      </c>
      <c r="B243" s="24" t="s">
        <v>119</v>
      </c>
      <c r="C243" s="23" t="s">
        <v>7</v>
      </c>
      <c r="D243" s="25" t="s">
        <v>335</v>
      </c>
      <c r="E243" s="11">
        <f>'№ 8 ведомственная'!F220</f>
        <v>2525.2000000000003</v>
      </c>
      <c r="F243" s="11">
        <f>'№ 8 ведомственная'!G220</f>
        <v>2525.1999999999998</v>
      </c>
      <c r="G243" s="2"/>
    </row>
    <row r="244" spans="1:7" ht="39.6" outlineLevel="5" x14ac:dyDescent="0.3">
      <c r="A244" s="23" t="s">
        <v>114</v>
      </c>
      <c r="B244" s="24" t="s">
        <v>120</v>
      </c>
      <c r="C244" s="23"/>
      <c r="D244" s="25" t="s">
        <v>434</v>
      </c>
      <c r="E244" s="11">
        <f>E245</f>
        <v>116.5</v>
      </c>
      <c r="F244" s="11">
        <f>F245</f>
        <v>116.5</v>
      </c>
      <c r="G244" s="2"/>
    </row>
    <row r="245" spans="1:7" ht="26.4" outlineLevel="6" x14ac:dyDescent="0.3">
      <c r="A245" s="23" t="s">
        <v>114</v>
      </c>
      <c r="B245" s="24" t="s">
        <v>120</v>
      </c>
      <c r="C245" s="23" t="s">
        <v>7</v>
      </c>
      <c r="D245" s="25" t="s">
        <v>335</v>
      </c>
      <c r="E245" s="11">
        <f>'№ 8 ведомственная'!F222</f>
        <v>116.5</v>
      </c>
      <c r="F245" s="11">
        <f>'№ 8 ведомственная'!G222</f>
        <v>116.5</v>
      </c>
      <c r="G245" s="2"/>
    </row>
    <row r="246" spans="1:7" ht="52.8" outlineLevel="5" x14ac:dyDescent="0.3">
      <c r="A246" s="23" t="s">
        <v>114</v>
      </c>
      <c r="B246" s="24" t="s">
        <v>592</v>
      </c>
      <c r="C246" s="23"/>
      <c r="D246" s="25" t="s">
        <v>652</v>
      </c>
      <c r="E246" s="11">
        <f>E247</f>
        <v>795.40000000000055</v>
      </c>
      <c r="F246" s="11">
        <f>F247</f>
        <v>0</v>
      </c>
      <c r="G246" s="2"/>
    </row>
    <row r="247" spans="1:7" outlineLevel="6" x14ac:dyDescent="0.3">
      <c r="A247" s="23" t="s">
        <v>114</v>
      </c>
      <c r="B247" s="24" t="s">
        <v>592</v>
      </c>
      <c r="C247" s="23" t="s">
        <v>8</v>
      </c>
      <c r="D247" s="25" t="s">
        <v>336</v>
      </c>
      <c r="E247" s="11">
        <f>'№ 8 ведомственная'!F224</f>
        <v>795.40000000000055</v>
      </c>
      <c r="F247" s="11">
        <f>'№ 8 ведомственная'!G224</f>
        <v>0</v>
      </c>
      <c r="G247" s="2"/>
    </row>
    <row r="248" spans="1:7" ht="26.4" outlineLevel="6" x14ac:dyDescent="0.3">
      <c r="A248" s="24" t="s">
        <v>114</v>
      </c>
      <c r="B248" s="24" t="s">
        <v>661</v>
      </c>
      <c r="C248" s="23"/>
      <c r="D248" s="25" t="s">
        <v>662</v>
      </c>
      <c r="E248" s="11">
        <f>E249</f>
        <v>2322.6000000000004</v>
      </c>
      <c r="F248" s="11">
        <f>F249</f>
        <v>2112.6</v>
      </c>
      <c r="G248" s="2"/>
    </row>
    <row r="249" spans="1:7" ht="26.4" outlineLevel="6" x14ac:dyDescent="0.3">
      <c r="A249" s="24" t="s">
        <v>114</v>
      </c>
      <c r="B249" s="24" t="s">
        <v>661</v>
      </c>
      <c r="C249" s="23">
        <v>200</v>
      </c>
      <c r="D249" s="25" t="s">
        <v>335</v>
      </c>
      <c r="E249" s="11">
        <f>'№ 8 ведомственная'!F226</f>
        <v>2322.6000000000004</v>
      </c>
      <c r="F249" s="11">
        <f>'№ 8 ведомственная'!G226</f>
        <v>2112.6</v>
      </c>
      <c r="G249" s="2"/>
    </row>
    <row r="250" spans="1:7" ht="26.4" outlineLevel="4" x14ac:dyDescent="0.3">
      <c r="A250" s="23" t="s">
        <v>114</v>
      </c>
      <c r="B250" s="24" t="s">
        <v>121</v>
      </c>
      <c r="C250" s="23"/>
      <c r="D250" s="25" t="s">
        <v>435</v>
      </c>
      <c r="E250" s="11">
        <f>E255+E253+E251</f>
        <v>5385.2</v>
      </c>
      <c r="F250" s="11">
        <f>F255+F253+F251</f>
        <v>4388</v>
      </c>
      <c r="G250" s="2"/>
    </row>
    <row r="251" spans="1:7" ht="26.4" outlineLevel="4" x14ac:dyDescent="0.3">
      <c r="A251" s="24" t="s">
        <v>114</v>
      </c>
      <c r="B251" s="24" t="s">
        <v>734</v>
      </c>
      <c r="C251" s="23"/>
      <c r="D251" s="25" t="s">
        <v>735</v>
      </c>
      <c r="E251" s="11">
        <f>E252</f>
        <v>1000</v>
      </c>
      <c r="F251" s="11">
        <f>F252</f>
        <v>1000</v>
      </c>
      <c r="G251" s="2"/>
    </row>
    <row r="252" spans="1:7" outlineLevel="4" x14ac:dyDescent="0.3">
      <c r="A252" s="24" t="s">
        <v>114</v>
      </c>
      <c r="B252" s="24" t="s">
        <v>734</v>
      </c>
      <c r="C252" s="23">
        <v>800</v>
      </c>
      <c r="D252" s="25" t="s">
        <v>336</v>
      </c>
      <c r="E252" s="11">
        <f>'№ 8 ведомственная'!F229</f>
        <v>1000</v>
      </c>
      <c r="F252" s="11">
        <f>'№ 8 ведомственная'!G229</f>
        <v>1000</v>
      </c>
      <c r="G252" s="2"/>
    </row>
    <row r="253" spans="1:7" ht="52.8" outlineLevel="4" x14ac:dyDescent="0.3">
      <c r="A253" s="24" t="s">
        <v>114</v>
      </c>
      <c r="B253" s="24" t="s">
        <v>711</v>
      </c>
      <c r="C253" s="23"/>
      <c r="D253" s="25" t="s">
        <v>712</v>
      </c>
      <c r="E253" s="11">
        <f>E254</f>
        <v>3508.2</v>
      </c>
      <c r="F253" s="11">
        <f>F254</f>
        <v>2710.4</v>
      </c>
      <c r="G253" s="2"/>
    </row>
    <row r="254" spans="1:7" ht="26.4" outlineLevel="4" x14ac:dyDescent="0.3">
      <c r="A254" s="24" t="s">
        <v>114</v>
      </c>
      <c r="B254" s="24" t="s">
        <v>711</v>
      </c>
      <c r="C254" s="23">
        <v>200</v>
      </c>
      <c r="D254" s="25" t="s">
        <v>335</v>
      </c>
      <c r="E254" s="11">
        <f>'№ 8 ведомственная'!F231</f>
        <v>3508.2</v>
      </c>
      <c r="F254" s="11">
        <f>'№ 8 ведомственная'!G231</f>
        <v>2710.4</v>
      </c>
      <c r="G254" s="2"/>
    </row>
    <row r="255" spans="1:7" ht="39" customHeight="1" outlineLevel="5" x14ac:dyDescent="0.3">
      <c r="A255" s="23" t="s">
        <v>114</v>
      </c>
      <c r="B255" s="24" t="s">
        <v>644</v>
      </c>
      <c r="C255" s="23"/>
      <c r="D255" s="25" t="str">
        <f>'№ 8 ведомственная'!E232</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55" s="11">
        <f>E256</f>
        <v>877</v>
      </c>
      <c r="F255" s="11">
        <f>F256</f>
        <v>677.6</v>
      </c>
      <c r="G255" s="2"/>
    </row>
    <row r="256" spans="1:7" ht="26.4" outlineLevel="6" x14ac:dyDescent="0.3">
      <c r="A256" s="23" t="s">
        <v>114</v>
      </c>
      <c r="B256" s="24" t="s">
        <v>644</v>
      </c>
      <c r="C256" s="23" t="s">
        <v>7</v>
      </c>
      <c r="D256" s="25" t="s">
        <v>335</v>
      </c>
      <c r="E256" s="11">
        <f>'№ 8 ведомственная'!F233</f>
        <v>877</v>
      </c>
      <c r="F256" s="11">
        <f>'№ 8 ведомственная'!G233</f>
        <v>677.6</v>
      </c>
      <c r="G256" s="2"/>
    </row>
    <row r="257" spans="1:7" outlineLevel="1" x14ac:dyDescent="0.3">
      <c r="A257" s="23" t="s">
        <v>122</v>
      </c>
      <c r="B257" s="24"/>
      <c r="C257" s="23"/>
      <c r="D257" s="25" t="s">
        <v>307</v>
      </c>
      <c r="E257" s="11">
        <f>E258+E302+E293</f>
        <v>40537.300000000003</v>
      </c>
      <c r="F257" s="11">
        <f>F258+F302+F293</f>
        <v>39360.100000000006</v>
      </c>
      <c r="G257" s="2"/>
    </row>
    <row r="258" spans="1:7" ht="52.8" outlineLevel="2" x14ac:dyDescent="0.3">
      <c r="A258" s="23" t="s">
        <v>122</v>
      </c>
      <c r="B258" s="24" t="s">
        <v>79</v>
      </c>
      <c r="C258" s="23"/>
      <c r="D258" s="25" t="s">
        <v>300</v>
      </c>
      <c r="E258" s="11">
        <f>E259</f>
        <v>22157.8</v>
      </c>
      <c r="F258" s="11">
        <f>F259</f>
        <v>21020.100000000002</v>
      </c>
      <c r="G258" s="2"/>
    </row>
    <row r="259" spans="1:7" ht="26.4" outlineLevel="3" x14ac:dyDescent="0.3">
      <c r="A259" s="23" t="s">
        <v>122</v>
      </c>
      <c r="B259" s="24" t="s">
        <v>80</v>
      </c>
      <c r="C259" s="23"/>
      <c r="D259" s="25" t="s">
        <v>397</v>
      </c>
      <c r="E259" s="11">
        <f>E260+E267+E282</f>
        <v>22157.8</v>
      </c>
      <c r="F259" s="11">
        <f>F260+F267+F282</f>
        <v>21020.100000000002</v>
      </c>
      <c r="G259" s="2"/>
    </row>
    <row r="260" spans="1:7" outlineLevel="4" x14ac:dyDescent="0.3">
      <c r="A260" s="23" t="s">
        <v>122</v>
      </c>
      <c r="B260" s="24" t="s">
        <v>123</v>
      </c>
      <c r="C260" s="23"/>
      <c r="D260" s="25" t="s">
        <v>437</v>
      </c>
      <c r="E260" s="11">
        <f>E261+E263+E265</f>
        <v>12075.7</v>
      </c>
      <c r="F260" s="11">
        <f>F261+F263+F265</f>
        <v>11265.7</v>
      </c>
      <c r="G260" s="2"/>
    </row>
    <row r="261" spans="1:7" ht="26.4" outlineLevel="5" x14ac:dyDescent="0.3">
      <c r="A261" s="23" t="s">
        <v>122</v>
      </c>
      <c r="B261" s="24" t="s">
        <v>124</v>
      </c>
      <c r="C261" s="23"/>
      <c r="D261" s="25" t="s">
        <v>438</v>
      </c>
      <c r="E261" s="11">
        <f>E262</f>
        <v>9100</v>
      </c>
      <c r="F261" s="11">
        <f>F262</f>
        <v>8290</v>
      </c>
      <c r="G261" s="2"/>
    </row>
    <row r="262" spans="1:7" ht="26.4" outlineLevel="6" x14ac:dyDescent="0.3">
      <c r="A262" s="23" t="s">
        <v>122</v>
      </c>
      <c r="B262" s="24" t="s">
        <v>124</v>
      </c>
      <c r="C262" s="23" t="s">
        <v>7</v>
      </c>
      <c r="D262" s="25" t="s">
        <v>335</v>
      </c>
      <c r="E262" s="11">
        <f>'№ 8 ведомственная'!F239</f>
        <v>9100</v>
      </c>
      <c r="F262" s="11">
        <f>'№ 8 ведомственная'!G239</f>
        <v>8290</v>
      </c>
      <c r="G262" s="2"/>
    </row>
    <row r="263" spans="1:7" outlineLevel="5" x14ac:dyDescent="0.3">
      <c r="A263" s="23" t="s">
        <v>122</v>
      </c>
      <c r="B263" s="24" t="s">
        <v>125</v>
      </c>
      <c r="C263" s="23"/>
      <c r="D263" s="25" t="s">
        <v>439</v>
      </c>
      <c r="E263" s="11">
        <f>E264</f>
        <v>1321.1</v>
      </c>
      <c r="F263" s="11">
        <f>F264</f>
        <v>1321.1</v>
      </c>
      <c r="G263" s="2"/>
    </row>
    <row r="264" spans="1:7" ht="26.4" outlineLevel="6" x14ac:dyDescent="0.3">
      <c r="A264" s="23" t="s">
        <v>122</v>
      </c>
      <c r="B264" s="24" t="s">
        <v>125</v>
      </c>
      <c r="C264" s="23" t="s">
        <v>39</v>
      </c>
      <c r="D264" s="25" t="s">
        <v>361</v>
      </c>
      <c r="E264" s="11">
        <f>'№ 8 ведомственная'!F241</f>
        <v>1321.1</v>
      </c>
      <c r="F264" s="11">
        <f>'№ 8 ведомственная'!G241</f>
        <v>1321.1</v>
      </c>
      <c r="G264" s="2"/>
    </row>
    <row r="265" spans="1:7" ht="39.6" outlineLevel="5" x14ac:dyDescent="0.3">
      <c r="A265" s="23" t="s">
        <v>122</v>
      </c>
      <c r="B265" s="24" t="s">
        <v>126</v>
      </c>
      <c r="C265" s="23"/>
      <c r="D265" s="25" t="s">
        <v>440</v>
      </c>
      <c r="E265" s="11">
        <f>E266</f>
        <v>1654.6000000000001</v>
      </c>
      <c r="F265" s="11">
        <f>F266</f>
        <v>1654.6</v>
      </c>
      <c r="G265" s="2"/>
    </row>
    <row r="266" spans="1:7" ht="26.4" outlineLevel="6" x14ac:dyDescent="0.3">
      <c r="A266" s="23" t="s">
        <v>122</v>
      </c>
      <c r="B266" s="24" t="s">
        <v>126</v>
      </c>
      <c r="C266" s="23" t="s">
        <v>7</v>
      </c>
      <c r="D266" s="25" t="s">
        <v>335</v>
      </c>
      <c r="E266" s="11">
        <f>'№ 8 ведомственная'!F243</f>
        <v>1654.6000000000001</v>
      </c>
      <c r="F266" s="11">
        <f>'№ 8 ведомственная'!G243</f>
        <v>1654.6</v>
      </c>
      <c r="G266" s="2"/>
    </row>
    <row r="267" spans="1:7" outlineLevel="4" x14ac:dyDescent="0.3">
      <c r="A267" s="23" t="s">
        <v>122</v>
      </c>
      <c r="B267" s="24" t="s">
        <v>81</v>
      </c>
      <c r="C267" s="23"/>
      <c r="D267" s="25" t="s">
        <v>398</v>
      </c>
      <c r="E267" s="11">
        <f>E268+E270+E272+E274+E276+E278+E280</f>
        <v>7237.9</v>
      </c>
      <c r="F267" s="11">
        <f>F268+F270+F272+F274+F276+F278+F280</f>
        <v>6874.2</v>
      </c>
      <c r="G267" s="2"/>
    </row>
    <row r="268" spans="1:7" outlineLevel="5" x14ac:dyDescent="0.3">
      <c r="A268" s="23" t="s">
        <v>122</v>
      </c>
      <c r="B268" s="24" t="s">
        <v>127</v>
      </c>
      <c r="C268" s="23"/>
      <c r="D268" s="25" t="s">
        <v>442</v>
      </c>
      <c r="E268" s="11">
        <f>E269</f>
        <v>5075</v>
      </c>
      <c r="F268" s="11">
        <f>F269</f>
        <v>4722</v>
      </c>
      <c r="G268" s="2"/>
    </row>
    <row r="269" spans="1:7" ht="26.4" outlineLevel="6" x14ac:dyDescent="0.3">
      <c r="A269" s="23" t="s">
        <v>122</v>
      </c>
      <c r="B269" s="24" t="s">
        <v>127</v>
      </c>
      <c r="C269" s="23" t="s">
        <v>39</v>
      </c>
      <c r="D269" s="25" t="s">
        <v>361</v>
      </c>
      <c r="E269" s="11">
        <f>'№ 8 ведомственная'!F246</f>
        <v>5075</v>
      </c>
      <c r="F269" s="11">
        <f>'№ 8 ведомственная'!G246</f>
        <v>4722</v>
      </c>
      <c r="G269" s="2"/>
    </row>
    <row r="270" spans="1:7" outlineLevel="5" x14ac:dyDescent="0.3">
      <c r="A270" s="23" t="s">
        <v>122</v>
      </c>
      <c r="B270" s="24" t="s">
        <v>128</v>
      </c>
      <c r="C270" s="23"/>
      <c r="D270" s="25" t="s">
        <v>443</v>
      </c>
      <c r="E270" s="11">
        <f>E271</f>
        <v>294</v>
      </c>
      <c r="F270" s="11">
        <f>F271</f>
        <v>294</v>
      </c>
      <c r="G270" s="2"/>
    </row>
    <row r="271" spans="1:7" ht="26.4" outlineLevel="6" x14ac:dyDescent="0.3">
      <c r="A271" s="23" t="s">
        <v>122</v>
      </c>
      <c r="B271" s="24" t="s">
        <v>128</v>
      </c>
      <c r="C271" s="23" t="s">
        <v>7</v>
      </c>
      <c r="D271" s="25" t="s">
        <v>335</v>
      </c>
      <c r="E271" s="11">
        <f>'№ 8 ведомственная'!F248</f>
        <v>294</v>
      </c>
      <c r="F271" s="11">
        <f>'№ 8 ведомственная'!G248</f>
        <v>294</v>
      </c>
      <c r="G271" s="2"/>
    </row>
    <row r="272" spans="1:7" ht="52.8" outlineLevel="5" x14ac:dyDescent="0.3">
      <c r="A272" s="23" t="s">
        <v>122</v>
      </c>
      <c r="B272" s="24" t="s">
        <v>129</v>
      </c>
      <c r="C272" s="23"/>
      <c r="D272" s="25" t="s">
        <v>444</v>
      </c>
      <c r="E272" s="11">
        <f>E273</f>
        <v>250</v>
      </c>
      <c r="F272" s="11">
        <f>F273</f>
        <v>250</v>
      </c>
      <c r="G272" s="2"/>
    </row>
    <row r="273" spans="1:7" outlineLevel="6" x14ac:dyDescent="0.3">
      <c r="A273" s="23" t="s">
        <v>122</v>
      </c>
      <c r="B273" s="24" t="s">
        <v>129</v>
      </c>
      <c r="C273" s="23" t="s">
        <v>8</v>
      </c>
      <c r="D273" s="25" t="s">
        <v>336</v>
      </c>
      <c r="E273" s="11">
        <f>'№ 8 ведомственная'!F250</f>
        <v>250</v>
      </c>
      <c r="F273" s="11">
        <f>'№ 8 ведомственная'!G250</f>
        <v>250</v>
      </c>
      <c r="G273" s="2"/>
    </row>
    <row r="274" spans="1:7" outlineLevel="5" x14ac:dyDescent="0.3">
      <c r="A274" s="23" t="s">
        <v>122</v>
      </c>
      <c r="B274" s="24" t="s">
        <v>130</v>
      </c>
      <c r="C274" s="23"/>
      <c r="D274" s="25" t="s">
        <v>445</v>
      </c>
      <c r="E274" s="11">
        <f>E275</f>
        <v>250</v>
      </c>
      <c r="F274" s="11">
        <f>F275</f>
        <v>250</v>
      </c>
      <c r="G274" s="2"/>
    </row>
    <row r="275" spans="1:7" ht="26.4" outlineLevel="6" x14ac:dyDescent="0.3">
      <c r="A275" s="23" t="s">
        <v>122</v>
      </c>
      <c r="B275" s="24" t="s">
        <v>130</v>
      </c>
      <c r="C275" s="23" t="s">
        <v>7</v>
      </c>
      <c r="D275" s="25" t="s">
        <v>335</v>
      </c>
      <c r="E275" s="11">
        <f>'№ 8 ведомственная'!F252</f>
        <v>250</v>
      </c>
      <c r="F275" s="11">
        <f>'№ 8 ведомственная'!G252</f>
        <v>250</v>
      </c>
      <c r="G275" s="2"/>
    </row>
    <row r="276" spans="1:7" ht="39.6" outlineLevel="5" x14ac:dyDescent="0.3">
      <c r="A276" s="23" t="s">
        <v>122</v>
      </c>
      <c r="B276" s="24" t="s">
        <v>131</v>
      </c>
      <c r="C276" s="23"/>
      <c r="D276" s="25" t="s">
        <v>446</v>
      </c>
      <c r="E276" s="11">
        <f>E277</f>
        <v>878.9</v>
      </c>
      <c r="F276" s="11">
        <f>F277</f>
        <v>868.2</v>
      </c>
      <c r="G276" s="2"/>
    </row>
    <row r="277" spans="1:7" ht="26.4" outlineLevel="6" x14ac:dyDescent="0.3">
      <c r="A277" s="23" t="s">
        <v>122</v>
      </c>
      <c r="B277" s="24" t="s">
        <v>131</v>
      </c>
      <c r="C277" s="23" t="s">
        <v>7</v>
      </c>
      <c r="D277" s="25" t="s">
        <v>335</v>
      </c>
      <c r="E277" s="11">
        <f>'№ 8 ведомственная'!F254</f>
        <v>878.9</v>
      </c>
      <c r="F277" s="11">
        <f>'№ 8 ведомственная'!G254</f>
        <v>868.2</v>
      </c>
      <c r="G277" s="2"/>
    </row>
    <row r="278" spans="1:7" outlineLevel="5" x14ac:dyDescent="0.3">
      <c r="A278" s="23" t="s">
        <v>122</v>
      </c>
      <c r="B278" s="24" t="s">
        <v>132</v>
      </c>
      <c r="C278" s="23"/>
      <c r="D278" s="25" t="s">
        <v>447</v>
      </c>
      <c r="E278" s="11">
        <f>E279</f>
        <v>200</v>
      </c>
      <c r="F278" s="11">
        <f>F279</f>
        <v>200</v>
      </c>
      <c r="G278" s="2"/>
    </row>
    <row r="279" spans="1:7" ht="26.4" outlineLevel="6" x14ac:dyDescent="0.3">
      <c r="A279" s="23" t="s">
        <v>122</v>
      </c>
      <c r="B279" s="24" t="s">
        <v>132</v>
      </c>
      <c r="C279" s="23" t="s">
        <v>7</v>
      </c>
      <c r="D279" s="25" t="s">
        <v>335</v>
      </c>
      <c r="E279" s="11">
        <f>'№ 8 ведомственная'!F256</f>
        <v>200</v>
      </c>
      <c r="F279" s="11">
        <f>'№ 8 ведомственная'!G256</f>
        <v>200</v>
      </c>
      <c r="G279" s="2"/>
    </row>
    <row r="280" spans="1:7" ht="26.4" outlineLevel="6" x14ac:dyDescent="0.3">
      <c r="A280" s="23" t="s">
        <v>122</v>
      </c>
      <c r="B280" s="24" t="s">
        <v>593</v>
      </c>
      <c r="C280" s="23"/>
      <c r="D280" s="25" t="s">
        <v>594</v>
      </c>
      <c r="E280" s="11">
        <f>E281</f>
        <v>290</v>
      </c>
      <c r="F280" s="11">
        <f>F281</f>
        <v>290</v>
      </c>
      <c r="G280" s="2"/>
    </row>
    <row r="281" spans="1:7" ht="26.4" outlineLevel="6" x14ac:dyDescent="0.3">
      <c r="A281" s="23" t="s">
        <v>122</v>
      </c>
      <c r="B281" s="24" t="s">
        <v>593</v>
      </c>
      <c r="C281" s="23" t="s">
        <v>7</v>
      </c>
      <c r="D281" s="25" t="s">
        <v>335</v>
      </c>
      <c r="E281" s="11">
        <f>'№ 8 ведомственная'!F258</f>
        <v>290</v>
      </c>
      <c r="F281" s="11">
        <f>'№ 8 ведомственная'!G258</f>
        <v>290</v>
      </c>
      <c r="G281" s="2"/>
    </row>
    <row r="282" spans="1:7" ht="26.4" outlineLevel="4" x14ac:dyDescent="0.3">
      <c r="A282" s="23" t="s">
        <v>122</v>
      </c>
      <c r="B282" s="24" t="s">
        <v>99</v>
      </c>
      <c r="C282" s="23"/>
      <c r="D282" s="25" t="s">
        <v>416</v>
      </c>
      <c r="E282" s="11">
        <f>E289+E291+E283+E285+E287</f>
        <v>2844.2000000000003</v>
      </c>
      <c r="F282" s="11">
        <f>F289+F291+F283+F285+F287</f>
        <v>2880.2000000000003</v>
      </c>
      <c r="G282" s="2"/>
    </row>
    <row r="283" spans="1:7" outlineLevel="4" x14ac:dyDescent="0.3">
      <c r="A283" s="23" t="s">
        <v>122</v>
      </c>
      <c r="B283" s="24" t="s">
        <v>723</v>
      </c>
      <c r="C283" s="23"/>
      <c r="D283" s="25" t="s">
        <v>724</v>
      </c>
      <c r="E283" s="11">
        <f>E284</f>
        <v>172.2</v>
      </c>
      <c r="F283" s="11">
        <f>F284</f>
        <v>208.2</v>
      </c>
      <c r="G283" s="2"/>
    </row>
    <row r="284" spans="1:7" ht="26.4" outlineLevel="4" x14ac:dyDescent="0.3">
      <c r="A284" s="23" t="s">
        <v>122</v>
      </c>
      <c r="B284" s="24" t="s">
        <v>723</v>
      </c>
      <c r="C284" s="23">
        <v>200</v>
      </c>
      <c r="D284" s="25" t="s">
        <v>335</v>
      </c>
      <c r="E284" s="11">
        <f>'№ 8 ведомственная'!F265</f>
        <v>172.2</v>
      </c>
      <c r="F284" s="11">
        <f>'№ 8 ведомственная'!G265</f>
        <v>208.2</v>
      </c>
      <c r="G284" s="2"/>
    </row>
    <row r="285" spans="1:7" ht="66" outlineLevel="4" x14ac:dyDescent="0.3">
      <c r="A285" s="24" t="s">
        <v>122</v>
      </c>
      <c r="B285" s="24" t="s">
        <v>730</v>
      </c>
      <c r="C285" s="23"/>
      <c r="D285" s="25" t="s">
        <v>729</v>
      </c>
      <c r="E285" s="11">
        <f>E286</f>
        <v>799.1</v>
      </c>
      <c r="F285" s="11">
        <f>F286</f>
        <v>799.1</v>
      </c>
      <c r="G285" s="2"/>
    </row>
    <row r="286" spans="1:7" ht="26.4" outlineLevel="4" x14ac:dyDescent="0.3">
      <c r="A286" s="24" t="s">
        <v>122</v>
      </c>
      <c r="B286" s="24" t="s">
        <v>730</v>
      </c>
      <c r="C286" s="23" t="s">
        <v>7</v>
      </c>
      <c r="D286" s="25" t="s">
        <v>335</v>
      </c>
      <c r="E286" s="11">
        <f>'№ 8 ведомственная'!F261</f>
        <v>799.1</v>
      </c>
      <c r="F286" s="11">
        <f>'№ 8 ведомственная'!G261</f>
        <v>799.1</v>
      </c>
      <c r="G286" s="2"/>
    </row>
    <row r="287" spans="1:7" ht="52.8" outlineLevel="4" x14ac:dyDescent="0.3">
      <c r="A287" s="24" t="s">
        <v>122</v>
      </c>
      <c r="B287" s="24" t="s">
        <v>731</v>
      </c>
      <c r="C287" s="23"/>
      <c r="D287" s="25" t="s">
        <v>732</v>
      </c>
      <c r="E287" s="11">
        <f>E288</f>
        <v>536.9</v>
      </c>
      <c r="F287" s="11">
        <f>F288</f>
        <v>536.9</v>
      </c>
      <c r="G287" s="2"/>
    </row>
    <row r="288" spans="1:7" ht="26.4" outlineLevel="4" x14ac:dyDescent="0.3">
      <c r="A288" s="24" t="s">
        <v>122</v>
      </c>
      <c r="B288" s="24" t="s">
        <v>731</v>
      </c>
      <c r="C288" s="23" t="s">
        <v>7</v>
      </c>
      <c r="D288" s="25" t="s">
        <v>335</v>
      </c>
      <c r="E288" s="11">
        <f>'№ 8 ведомственная'!F263</f>
        <v>536.9</v>
      </c>
      <c r="F288" s="11">
        <f>'№ 8 ведомственная'!G263</f>
        <v>536.9</v>
      </c>
      <c r="G288" s="2"/>
    </row>
    <row r="289" spans="1:7" ht="66" outlineLevel="6" x14ac:dyDescent="0.3">
      <c r="A289" s="24" t="s">
        <v>122</v>
      </c>
      <c r="B289" s="24" t="s">
        <v>659</v>
      </c>
      <c r="C289" s="23"/>
      <c r="D289" s="25" t="str">
        <f>'№ 8 ведомственная'!E266</f>
        <v>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v>
      </c>
      <c r="E289" s="11">
        <f>E290</f>
        <v>799.1</v>
      </c>
      <c r="F289" s="11">
        <f>F290</f>
        <v>799.1</v>
      </c>
      <c r="G289" s="2"/>
    </row>
    <row r="290" spans="1:7" ht="26.4" outlineLevel="6" x14ac:dyDescent="0.3">
      <c r="A290" s="24" t="s">
        <v>122</v>
      </c>
      <c r="B290" s="24" t="s">
        <v>659</v>
      </c>
      <c r="C290" s="23" t="s">
        <v>7</v>
      </c>
      <c r="D290" s="25" t="s">
        <v>335</v>
      </c>
      <c r="E290" s="11">
        <f>'№ 8 ведомственная'!F267</f>
        <v>799.1</v>
      </c>
      <c r="F290" s="11">
        <f>'№ 8 ведомственная'!G267</f>
        <v>799.1</v>
      </c>
      <c r="G290" s="2"/>
    </row>
    <row r="291" spans="1:7" ht="66" outlineLevel="6" x14ac:dyDescent="0.3">
      <c r="A291" s="24" t="s">
        <v>122</v>
      </c>
      <c r="B291" s="24" t="s">
        <v>660</v>
      </c>
      <c r="C291" s="23"/>
      <c r="D291" s="25" t="str">
        <f>'№ 8 ведомственная'!E268</f>
        <v>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v>
      </c>
      <c r="E291" s="11">
        <f>E292</f>
        <v>536.9</v>
      </c>
      <c r="F291" s="11">
        <f>F292</f>
        <v>536.9</v>
      </c>
      <c r="G291" s="2"/>
    </row>
    <row r="292" spans="1:7" ht="26.4" outlineLevel="6" x14ac:dyDescent="0.3">
      <c r="A292" s="24" t="s">
        <v>122</v>
      </c>
      <c r="B292" s="24" t="s">
        <v>660</v>
      </c>
      <c r="C292" s="23" t="s">
        <v>7</v>
      </c>
      <c r="D292" s="25" t="s">
        <v>335</v>
      </c>
      <c r="E292" s="11">
        <f>'№ 8 ведомственная'!F269</f>
        <v>536.9</v>
      </c>
      <c r="F292" s="11">
        <f>'№ 8 ведомственная'!G269</f>
        <v>536.9</v>
      </c>
      <c r="G292" s="2"/>
    </row>
    <row r="293" spans="1:7" ht="39.6" outlineLevel="6" x14ac:dyDescent="0.3">
      <c r="A293" s="24" t="s">
        <v>122</v>
      </c>
      <c r="B293" s="24" t="s">
        <v>154</v>
      </c>
      <c r="C293" s="23"/>
      <c r="D293" s="88" t="s">
        <v>599</v>
      </c>
      <c r="E293" s="11">
        <f>E294</f>
        <v>2788.3999999999996</v>
      </c>
      <c r="F293" s="11">
        <f>F294</f>
        <v>2829.7999999999997</v>
      </c>
      <c r="G293" s="2"/>
    </row>
    <row r="294" spans="1:7" ht="26.4" outlineLevel="6" x14ac:dyDescent="0.3">
      <c r="A294" s="24" t="s">
        <v>122</v>
      </c>
      <c r="B294" s="24" t="s">
        <v>231</v>
      </c>
      <c r="C294" s="23"/>
      <c r="D294" s="88" t="s">
        <v>600</v>
      </c>
      <c r="E294" s="11">
        <f>E295</f>
        <v>2788.3999999999996</v>
      </c>
      <c r="F294" s="11">
        <f>F295</f>
        <v>2829.7999999999997</v>
      </c>
      <c r="G294" s="2"/>
    </row>
    <row r="295" spans="1:7" ht="26.4" outlineLevel="6" x14ac:dyDescent="0.3">
      <c r="A295" s="24" t="s">
        <v>122</v>
      </c>
      <c r="B295" s="24" t="s">
        <v>598</v>
      </c>
      <c r="C295" s="23"/>
      <c r="D295" s="88" t="s">
        <v>601</v>
      </c>
      <c r="E295" s="11">
        <f>E300+E298+E296</f>
        <v>2788.3999999999996</v>
      </c>
      <c r="F295" s="11">
        <f>F300+F298+F296</f>
        <v>2829.7999999999997</v>
      </c>
      <c r="G295" s="2"/>
    </row>
    <row r="296" spans="1:7" ht="26.4" outlineLevel="6" x14ac:dyDescent="0.3">
      <c r="A296" s="24" t="s">
        <v>122</v>
      </c>
      <c r="B296" s="24" t="s">
        <v>738</v>
      </c>
      <c r="C296" s="23"/>
      <c r="D296" s="88" t="s">
        <v>744</v>
      </c>
      <c r="E296" s="11">
        <f>E297</f>
        <v>60</v>
      </c>
      <c r="F296" s="11">
        <f>F297</f>
        <v>101.4</v>
      </c>
      <c r="G296" s="2"/>
    </row>
    <row r="297" spans="1:7" ht="26.4" outlineLevel="6" x14ac:dyDescent="0.3">
      <c r="A297" s="24" t="s">
        <v>122</v>
      </c>
      <c r="B297" s="24" t="s">
        <v>738</v>
      </c>
      <c r="C297" s="23">
        <v>200</v>
      </c>
      <c r="D297" s="88" t="s">
        <v>602</v>
      </c>
      <c r="E297" s="11">
        <f>'№ 8 ведомственная'!F524</f>
        <v>60</v>
      </c>
      <c r="F297" s="11">
        <f>'№ 8 ведомственная'!G524</f>
        <v>101.4</v>
      </c>
      <c r="G297" s="2"/>
    </row>
    <row r="298" spans="1:7" outlineLevel="6" x14ac:dyDescent="0.3">
      <c r="A298" s="24" t="s">
        <v>122</v>
      </c>
      <c r="B298" s="24" t="s">
        <v>707</v>
      </c>
      <c r="C298" s="23"/>
      <c r="D298" s="88" t="s">
        <v>708</v>
      </c>
      <c r="E298" s="11">
        <f>E299</f>
        <v>2182.6999999999998</v>
      </c>
      <c r="F298" s="11">
        <f>F299</f>
        <v>2182.6999999999998</v>
      </c>
      <c r="G298" s="2"/>
    </row>
    <row r="299" spans="1:7" ht="26.4" outlineLevel="6" x14ac:dyDescent="0.3">
      <c r="A299" s="24" t="s">
        <v>122</v>
      </c>
      <c r="B299" s="24" t="s">
        <v>707</v>
      </c>
      <c r="C299" s="23">
        <v>200</v>
      </c>
      <c r="D299" s="88" t="s">
        <v>602</v>
      </c>
      <c r="E299" s="11">
        <f>'№ 8 ведомственная'!F526</f>
        <v>2182.6999999999998</v>
      </c>
      <c r="F299" s="11">
        <f>'№ 8 ведомственная'!G526</f>
        <v>2182.6999999999998</v>
      </c>
      <c r="G299" s="2"/>
    </row>
    <row r="300" spans="1:7" ht="39.6" outlineLevel="6" x14ac:dyDescent="0.3">
      <c r="A300" s="24" t="s">
        <v>122</v>
      </c>
      <c r="B300" s="24" t="s">
        <v>690</v>
      </c>
      <c r="C300" s="23"/>
      <c r="D300" s="88" t="s">
        <v>742</v>
      </c>
      <c r="E300" s="11">
        <f>E301</f>
        <v>545.70000000000005</v>
      </c>
      <c r="F300" s="11">
        <f>F301</f>
        <v>545.70000000000005</v>
      </c>
      <c r="G300" s="2"/>
    </row>
    <row r="301" spans="1:7" ht="26.4" outlineLevel="6" x14ac:dyDescent="0.3">
      <c r="A301" s="24" t="s">
        <v>122</v>
      </c>
      <c r="B301" s="24" t="s">
        <v>690</v>
      </c>
      <c r="C301" s="23">
        <v>200</v>
      </c>
      <c r="D301" s="88" t="s">
        <v>602</v>
      </c>
      <c r="E301" s="11">
        <f>'№ 8 ведомственная'!F528</f>
        <v>545.70000000000005</v>
      </c>
      <c r="F301" s="11">
        <f>'№ 8 ведомственная'!G528</f>
        <v>545.70000000000005</v>
      </c>
      <c r="G301" s="2"/>
    </row>
    <row r="302" spans="1:7" ht="39.6" outlineLevel="2" x14ac:dyDescent="0.3">
      <c r="A302" s="23" t="s">
        <v>122</v>
      </c>
      <c r="B302" s="24" t="s">
        <v>133</v>
      </c>
      <c r="C302" s="23"/>
      <c r="D302" s="25" t="s">
        <v>308</v>
      </c>
      <c r="E302" s="11">
        <f>E303</f>
        <v>15591.1</v>
      </c>
      <c r="F302" s="11">
        <f>F303</f>
        <v>15510.199999999999</v>
      </c>
      <c r="G302" s="2"/>
    </row>
    <row r="303" spans="1:7" ht="26.4" outlineLevel="3" x14ac:dyDescent="0.3">
      <c r="A303" s="23" t="s">
        <v>122</v>
      </c>
      <c r="B303" s="24" t="s">
        <v>134</v>
      </c>
      <c r="C303" s="23"/>
      <c r="D303" s="25" t="s">
        <v>450</v>
      </c>
      <c r="E303" s="11">
        <f>E304+E309</f>
        <v>15591.1</v>
      </c>
      <c r="F303" s="11">
        <f>F304+F309</f>
        <v>15510.199999999999</v>
      </c>
      <c r="G303" s="2"/>
    </row>
    <row r="304" spans="1:7" ht="26.4" outlineLevel="4" x14ac:dyDescent="0.3">
      <c r="A304" s="23" t="s">
        <v>122</v>
      </c>
      <c r="B304" s="24" t="s">
        <v>135</v>
      </c>
      <c r="C304" s="23"/>
      <c r="D304" s="25" t="s">
        <v>573</v>
      </c>
      <c r="E304" s="11">
        <f>E305+E307</f>
        <v>2092</v>
      </c>
      <c r="F304" s="11">
        <f>F305+F307</f>
        <v>2011.9</v>
      </c>
      <c r="G304" s="2"/>
    </row>
    <row r="305" spans="1:7" ht="52.8" outlineLevel="5" x14ac:dyDescent="0.3">
      <c r="A305" s="23" t="s">
        <v>122</v>
      </c>
      <c r="B305" s="24" t="s">
        <v>136</v>
      </c>
      <c r="C305" s="23"/>
      <c r="D305" s="25" t="s">
        <v>451</v>
      </c>
      <c r="E305" s="11">
        <f>E306</f>
        <v>1092</v>
      </c>
      <c r="F305" s="11">
        <f>F306</f>
        <v>1046.9000000000001</v>
      </c>
      <c r="G305" s="2"/>
    </row>
    <row r="306" spans="1:7" ht="26.4" outlineLevel="6" x14ac:dyDescent="0.3">
      <c r="A306" s="23" t="s">
        <v>122</v>
      </c>
      <c r="B306" s="24" t="s">
        <v>136</v>
      </c>
      <c r="C306" s="23" t="s">
        <v>7</v>
      </c>
      <c r="D306" s="25" t="s">
        <v>335</v>
      </c>
      <c r="E306" s="11">
        <f>'№ 8 ведомственная'!F274</f>
        <v>1092</v>
      </c>
      <c r="F306" s="11">
        <f>'№ 8 ведомственная'!G274</f>
        <v>1046.9000000000001</v>
      </c>
      <c r="G306" s="2"/>
    </row>
    <row r="307" spans="1:7" ht="26.4" outlineLevel="6" x14ac:dyDescent="0.3">
      <c r="A307" s="23" t="s">
        <v>122</v>
      </c>
      <c r="B307" s="24" t="s">
        <v>631</v>
      </c>
      <c r="C307" s="23"/>
      <c r="D307" s="25" t="s">
        <v>630</v>
      </c>
      <c r="E307" s="11">
        <f>E308</f>
        <v>1000</v>
      </c>
      <c r="F307" s="11">
        <f>F308</f>
        <v>965</v>
      </c>
      <c r="G307" s="2"/>
    </row>
    <row r="308" spans="1:7" ht="26.4" outlineLevel="6" x14ac:dyDescent="0.3">
      <c r="A308" s="23" t="s">
        <v>122</v>
      </c>
      <c r="B308" s="24" t="s">
        <v>631</v>
      </c>
      <c r="C308" s="23">
        <v>200</v>
      </c>
      <c r="D308" s="25" t="s">
        <v>335</v>
      </c>
      <c r="E308" s="11">
        <f>'№ 8 ведомственная'!F276</f>
        <v>1000</v>
      </c>
      <c r="F308" s="11">
        <f>'№ 8 ведомственная'!G276</f>
        <v>965</v>
      </c>
      <c r="G308" s="2"/>
    </row>
    <row r="309" spans="1:7" ht="39.6" outlineLevel="4" x14ac:dyDescent="0.3">
      <c r="A309" s="23" t="s">
        <v>122</v>
      </c>
      <c r="B309" s="24" t="s">
        <v>137</v>
      </c>
      <c r="C309" s="23"/>
      <c r="D309" s="25" t="s">
        <v>452</v>
      </c>
      <c r="E309" s="11">
        <f>E310</f>
        <v>13499.1</v>
      </c>
      <c r="F309" s="11">
        <f>F310</f>
        <v>13498.3</v>
      </c>
      <c r="G309" s="2"/>
    </row>
    <row r="310" spans="1:7" ht="39.6" outlineLevel="5" x14ac:dyDescent="0.3">
      <c r="A310" s="23" t="s">
        <v>122</v>
      </c>
      <c r="B310" s="24" t="s">
        <v>138</v>
      </c>
      <c r="C310" s="23"/>
      <c r="D310" s="25" t="s">
        <v>453</v>
      </c>
      <c r="E310" s="11">
        <f>E311</f>
        <v>13499.1</v>
      </c>
      <c r="F310" s="11">
        <f>F311</f>
        <v>13498.3</v>
      </c>
      <c r="G310" s="2"/>
    </row>
    <row r="311" spans="1:7" ht="26.4" outlineLevel="6" x14ac:dyDescent="0.3">
      <c r="A311" s="23" t="s">
        <v>122</v>
      </c>
      <c r="B311" s="24" t="s">
        <v>138</v>
      </c>
      <c r="C311" s="23" t="s">
        <v>7</v>
      </c>
      <c r="D311" s="25" t="s">
        <v>335</v>
      </c>
      <c r="E311" s="11">
        <f>'№ 8 ведомственная'!F279</f>
        <v>13499.1</v>
      </c>
      <c r="F311" s="11">
        <f>'№ 8 ведомственная'!G279</f>
        <v>13498.3</v>
      </c>
      <c r="G311" s="2"/>
    </row>
    <row r="312" spans="1:7" outlineLevel="1" x14ac:dyDescent="0.3">
      <c r="A312" s="23" t="s">
        <v>139</v>
      </c>
      <c r="B312" s="24"/>
      <c r="C312" s="23"/>
      <c r="D312" s="25" t="s">
        <v>309</v>
      </c>
      <c r="E312" s="11">
        <f t="shared" ref="E312:F316" si="11">E313</f>
        <v>18140.8</v>
      </c>
      <c r="F312" s="11">
        <f t="shared" si="11"/>
        <v>17766.599999999999</v>
      </c>
      <c r="G312" s="2"/>
    </row>
    <row r="313" spans="1:7" ht="52.8" outlineLevel="2" x14ac:dyDescent="0.3">
      <c r="A313" s="23" t="s">
        <v>139</v>
      </c>
      <c r="B313" s="24" t="s">
        <v>79</v>
      </c>
      <c r="C313" s="23"/>
      <c r="D313" s="25" t="s">
        <v>300</v>
      </c>
      <c r="E313" s="11">
        <f t="shared" si="11"/>
        <v>18140.8</v>
      </c>
      <c r="F313" s="11">
        <f t="shared" si="11"/>
        <v>17766.599999999999</v>
      </c>
      <c r="G313" s="2"/>
    </row>
    <row r="314" spans="1:7" ht="26.4" outlineLevel="3" x14ac:dyDescent="0.3">
      <c r="A314" s="23" t="s">
        <v>139</v>
      </c>
      <c r="B314" s="24" t="s">
        <v>104</v>
      </c>
      <c r="C314" s="23"/>
      <c r="D314" s="25" t="s">
        <v>420</v>
      </c>
      <c r="E314" s="11">
        <f t="shared" si="11"/>
        <v>18140.8</v>
      </c>
      <c r="F314" s="11">
        <f t="shared" si="11"/>
        <v>17766.599999999999</v>
      </c>
      <c r="G314" s="2"/>
    </row>
    <row r="315" spans="1:7" ht="26.4" outlineLevel="4" x14ac:dyDescent="0.3">
      <c r="A315" s="23" t="s">
        <v>139</v>
      </c>
      <c r="B315" s="24" t="s">
        <v>117</v>
      </c>
      <c r="C315" s="23"/>
      <c r="D315" s="25" t="s">
        <v>432</v>
      </c>
      <c r="E315" s="11">
        <f t="shared" si="11"/>
        <v>18140.8</v>
      </c>
      <c r="F315" s="11">
        <f t="shared" si="11"/>
        <v>17766.599999999999</v>
      </c>
      <c r="G315" s="2"/>
    </row>
    <row r="316" spans="1:7" ht="26.4" outlineLevel="5" x14ac:dyDescent="0.3">
      <c r="A316" s="23" t="s">
        <v>139</v>
      </c>
      <c r="B316" s="24" t="s">
        <v>140</v>
      </c>
      <c r="C316" s="23"/>
      <c r="D316" s="25" t="s">
        <v>454</v>
      </c>
      <c r="E316" s="11">
        <f t="shared" si="11"/>
        <v>18140.8</v>
      </c>
      <c r="F316" s="11">
        <f t="shared" si="11"/>
        <v>17766.599999999999</v>
      </c>
      <c r="G316" s="2"/>
    </row>
    <row r="317" spans="1:7" ht="26.4" outlineLevel="6" x14ac:dyDescent="0.3">
      <c r="A317" s="23" t="s">
        <v>139</v>
      </c>
      <c r="B317" s="24" t="s">
        <v>140</v>
      </c>
      <c r="C317" s="23" t="s">
        <v>39</v>
      </c>
      <c r="D317" s="25" t="s">
        <v>361</v>
      </c>
      <c r="E317" s="11">
        <f>'№ 8 ведомственная'!F285</f>
        <v>18140.8</v>
      </c>
      <c r="F317" s="11">
        <f>'№ 8 ведомственная'!G285</f>
        <v>17766.599999999999</v>
      </c>
      <c r="G317" s="2"/>
    </row>
    <row r="318" spans="1:7" s="38" customFormat="1" x14ac:dyDescent="0.3">
      <c r="A318" s="28" t="s">
        <v>176</v>
      </c>
      <c r="B318" s="66"/>
      <c r="C318" s="28"/>
      <c r="D318" s="29" t="s">
        <v>284</v>
      </c>
      <c r="E318" s="10">
        <f>E319+E337+E388+E411+E417+E454</f>
        <v>345549.2</v>
      </c>
      <c r="F318" s="10">
        <f>F319+F337+F388+F411+F417+F454</f>
        <v>333899.40000000002</v>
      </c>
      <c r="G318" s="4"/>
    </row>
    <row r="319" spans="1:7" outlineLevel="1" x14ac:dyDescent="0.3">
      <c r="A319" s="23" t="s">
        <v>177</v>
      </c>
      <c r="B319" s="24"/>
      <c r="C319" s="23"/>
      <c r="D319" s="25" t="s">
        <v>319</v>
      </c>
      <c r="E319" s="11">
        <f t="shared" ref="E319:F321" si="12">E320</f>
        <v>111878.29999999999</v>
      </c>
      <c r="F319" s="11">
        <f t="shared" si="12"/>
        <v>106493.89999999998</v>
      </c>
      <c r="G319" s="2"/>
    </row>
    <row r="320" spans="1:7" ht="39.6" outlineLevel="2" x14ac:dyDescent="0.3">
      <c r="A320" s="23" t="s">
        <v>177</v>
      </c>
      <c r="B320" s="24" t="s">
        <v>178</v>
      </c>
      <c r="C320" s="23"/>
      <c r="D320" s="25" t="s">
        <v>320</v>
      </c>
      <c r="E320" s="11">
        <f t="shared" si="12"/>
        <v>111878.29999999999</v>
      </c>
      <c r="F320" s="11">
        <f t="shared" si="12"/>
        <v>106493.89999999998</v>
      </c>
      <c r="G320" s="2"/>
    </row>
    <row r="321" spans="1:7" ht="26.4" outlineLevel="3" x14ac:dyDescent="0.3">
      <c r="A321" s="23" t="s">
        <v>177</v>
      </c>
      <c r="B321" s="24" t="s">
        <v>179</v>
      </c>
      <c r="C321" s="23"/>
      <c r="D321" s="25" t="s">
        <v>475</v>
      </c>
      <c r="E321" s="11">
        <f t="shared" si="12"/>
        <v>111878.29999999999</v>
      </c>
      <c r="F321" s="11">
        <f t="shared" si="12"/>
        <v>106493.89999999998</v>
      </c>
      <c r="G321" s="2"/>
    </row>
    <row r="322" spans="1:7" ht="26.4" outlineLevel="4" x14ac:dyDescent="0.3">
      <c r="A322" s="23" t="s">
        <v>177</v>
      </c>
      <c r="B322" s="24" t="s">
        <v>180</v>
      </c>
      <c r="C322" s="23"/>
      <c r="D322" s="25" t="s">
        <v>476</v>
      </c>
      <c r="E322" s="11">
        <f>E325+E329+E331+E335+E333+E323+E327</f>
        <v>111878.29999999999</v>
      </c>
      <c r="F322" s="11">
        <f>F325+F329+F331+F335+F333+F323+F327</f>
        <v>106493.89999999998</v>
      </c>
      <c r="G322" s="2"/>
    </row>
    <row r="323" spans="1:7" ht="39.6" outlineLevel="4" x14ac:dyDescent="0.3">
      <c r="A323" s="23" t="s">
        <v>177</v>
      </c>
      <c r="B323" s="24" t="s">
        <v>691</v>
      </c>
      <c r="C323" s="23"/>
      <c r="D323" s="25" t="s">
        <v>692</v>
      </c>
      <c r="E323" s="11">
        <f>E324</f>
        <v>4731.8</v>
      </c>
      <c r="F323" s="11">
        <f>F324</f>
        <v>2051.6999999999998</v>
      </c>
      <c r="G323" s="2"/>
    </row>
    <row r="324" spans="1:7" ht="26.4" outlineLevel="4" x14ac:dyDescent="0.3">
      <c r="A324" s="23" t="s">
        <v>177</v>
      </c>
      <c r="B324" s="24" t="s">
        <v>691</v>
      </c>
      <c r="C324" s="23">
        <v>600</v>
      </c>
      <c r="D324" s="25" t="s">
        <v>361</v>
      </c>
      <c r="E324" s="11">
        <f>'№ 8 ведомственная'!F357</f>
        <v>4731.8</v>
      </c>
      <c r="F324" s="11">
        <f>'№ 8 ведомственная'!G357</f>
        <v>2051.6999999999998</v>
      </c>
      <c r="G324" s="2"/>
    </row>
    <row r="325" spans="1:7" ht="52.8" outlineLevel="5" x14ac:dyDescent="0.3">
      <c r="A325" s="23" t="s">
        <v>177</v>
      </c>
      <c r="B325" s="24" t="s">
        <v>181</v>
      </c>
      <c r="C325" s="23"/>
      <c r="D325" s="25" t="s">
        <v>477</v>
      </c>
      <c r="E325" s="11">
        <f>E326</f>
        <v>49795.4</v>
      </c>
      <c r="F325" s="11">
        <f>F326</f>
        <v>49144.7</v>
      </c>
      <c r="G325" s="2"/>
    </row>
    <row r="326" spans="1:7" ht="26.4" outlineLevel="6" x14ac:dyDescent="0.3">
      <c r="A326" s="23" t="s">
        <v>177</v>
      </c>
      <c r="B326" s="24" t="s">
        <v>181</v>
      </c>
      <c r="C326" s="23" t="s">
        <v>39</v>
      </c>
      <c r="D326" s="25" t="s">
        <v>361</v>
      </c>
      <c r="E326" s="11">
        <f>'№ 8 ведомственная'!F359</f>
        <v>49795.4</v>
      </c>
      <c r="F326" s="11">
        <f>'№ 8 ведомственная'!G359</f>
        <v>49144.7</v>
      </c>
      <c r="G326" s="2"/>
    </row>
    <row r="327" spans="1:7" ht="39.6" outlineLevel="6" x14ac:dyDescent="0.3">
      <c r="A327" s="24" t="s">
        <v>177</v>
      </c>
      <c r="B327" s="24" t="s">
        <v>718</v>
      </c>
      <c r="C327" s="23"/>
      <c r="D327" s="25" t="s">
        <v>716</v>
      </c>
      <c r="E327" s="11">
        <f>E328</f>
        <v>250</v>
      </c>
      <c r="F327" s="11">
        <f>F328</f>
        <v>250</v>
      </c>
      <c r="G327" s="2"/>
    </row>
    <row r="328" spans="1:7" ht="26.4" outlineLevel="6" x14ac:dyDescent="0.3">
      <c r="A328" s="24" t="s">
        <v>177</v>
      </c>
      <c r="B328" s="24" t="s">
        <v>718</v>
      </c>
      <c r="C328" s="23" t="s">
        <v>39</v>
      </c>
      <c r="D328" s="25" t="s">
        <v>361</v>
      </c>
      <c r="E328" s="11">
        <f>'№ 8 ведомственная'!F361</f>
        <v>250</v>
      </c>
      <c r="F328" s="11">
        <f>'№ 8 ведомственная'!G361</f>
        <v>250</v>
      </c>
      <c r="G328" s="2"/>
    </row>
    <row r="329" spans="1:7" ht="52.8" outlineLevel="5" x14ac:dyDescent="0.3">
      <c r="A329" s="43" t="s">
        <v>177</v>
      </c>
      <c r="B329" s="70" t="s">
        <v>182</v>
      </c>
      <c r="C329" s="43"/>
      <c r="D329" s="44" t="s">
        <v>478</v>
      </c>
      <c r="E329" s="45">
        <f>E330</f>
        <v>54008.499999999993</v>
      </c>
      <c r="F329" s="45">
        <f>F330</f>
        <v>53091.6</v>
      </c>
      <c r="G329" s="2"/>
    </row>
    <row r="330" spans="1:7" ht="26.4" outlineLevel="6" x14ac:dyDescent="0.3">
      <c r="A330" s="23" t="s">
        <v>177</v>
      </c>
      <c r="B330" s="24" t="s">
        <v>182</v>
      </c>
      <c r="C330" s="23" t="s">
        <v>39</v>
      </c>
      <c r="D330" s="25" t="s">
        <v>361</v>
      </c>
      <c r="E330" s="11">
        <f>'№ 8 ведомственная'!F363</f>
        <v>54008.499999999993</v>
      </c>
      <c r="F330" s="11">
        <f>'№ 8 ведомственная'!G363</f>
        <v>53091.6</v>
      </c>
      <c r="G330" s="2"/>
    </row>
    <row r="331" spans="1:7" ht="26.4" outlineLevel="5" x14ac:dyDescent="0.3">
      <c r="A331" s="23" t="s">
        <v>177</v>
      </c>
      <c r="B331" s="24" t="s">
        <v>183</v>
      </c>
      <c r="C331" s="23"/>
      <c r="D331" s="25" t="s">
        <v>479</v>
      </c>
      <c r="E331" s="11">
        <f>E332</f>
        <v>1512</v>
      </c>
      <c r="F331" s="11">
        <f>F332</f>
        <v>1094.3</v>
      </c>
      <c r="G331" s="2"/>
    </row>
    <row r="332" spans="1:7" ht="26.4" outlineLevel="6" x14ac:dyDescent="0.3">
      <c r="A332" s="23" t="s">
        <v>177</v>
      </c>
      <c r="B332" s="24" t="s">
        <v>183</v>
      </c>
      <c r="C332" s="23" t="s">
        <v>39</v>
      </c>
      <c r="D332" s="25" t="s">
        <v>361</v>
      </c>
      <c r="E332" s="11">
        <f>'№ 8 ведомственная'!F365</f>
        <v>1512</v>
      </c>
      <c r="F332" s="11">
        <f>'№ 8 ведомственная'!G365</f>
        <v>1094.3</v>
      </c>
      <c r="G332" s="2"/>
    </row>
    <row r="333" spans="1:7" ht="39.6" outlineLevel="6" x14ac:dyDescent="0.3">
      <c r="A333" s="24" t="s">
        <v>177</v>
      </c>
      <c r="B333" s="24" t="s">
        <v>686</v>
      </c>
      <c r="C333" s="23"/>
      <c r="D333" s="25" t="s">
        <v>687</v>
      </c>
      <c r="E333" s="11">
        <f>E334</f>
        <v>325.39999999999998</v>
      </c>
      <c r="F333" s="11">
        <f>F334</f>
        <v>325.39999999999998</v>
      </c>
      <c r="G333" s="2"/>
    </row>
    <row r="334" spans="1:7" ht="26.4" outlineLevel="6" x14ac:dyDescent="0.3">
      <c r="A334" s="24" t="s">
        <v>177</v>
      </c>
      <c r="B334" s="24" t="s">
        <v>686</v>
      </c>
      <c r="C334" s="23">
        <v>600</v>
      </c>
      <c r="D334" s="25" t="s">
        <v>361</v>
      </c>
      <c r="E334" s="11">
        <f>'№ 8 ведомственная'!F367</f>
        <v>325.39999999999998</v>
      </c>
      <c r="F334" s="11">
        <f>'№ 8 ведомственная'!G367</f>
        <v>325.39999999999998</v>
      </c>
      <c r="G334" s="2"/>
    </row>
    <row r="335" spans="1:7" ht="26.4" outlineLevel="5" x14ac:dyDescent="0.3">
      <c r="A335" s="23" t="s">
        <v>177</v>
      </c>
      <c r="B335" s="24" t="s">
        <v>184</v>
      </c>
      <c r="C335" s="23"/>
      <c r="D335" s="25" t="s">
        <v>480</v>
      </c>
      <c r="E335" s="42">
        <f>E336</f>
        <v>1255.2000000000003</v>
      </c>
      <c r="F335" s="42">
        <f>F336</f>
        <v>536.20000000000005</v>
      </c>
      <c r="G335" s="2"/>
    </row>
    <row r="336" spans="1:7" ht="26.4" outlineLevel="6" x14ac:dyDescent="0.3">
      <c r="A336" s="40" t="s">
        <v>177</v>
      </c>
      <c r="B336" s="71" t="s">
        <v>184</v>
      </c>
      <c r="C336" s="40" t="s">
        <v>39</v>
      </c>
      <c r="D336" s="41" t="s">
        <v>361</v>
      </c>
      <c r="E336" s="42">
        <f>'№ 8 ведомственная'!F369</f>
        <v>1255.2000000000003</v>
      </c>
      <c r="F336" s="42">
        <f>'№ 8 ведомственная'!G369</f>
        <v>536.20000000000005</v>
      </c>
      <c r="G336" s="2"/>
    </row>
    <row r="337" spans="1:7" outlineLevel="1" x14ac:dyDescent="0.3">
      <c r="A337" s="52" t="s">
        <v>185</v>
      </c>
      <c r="B337" s="72"/>
      <c r="C337" s="52"/>
      <c r="D337" s="53" t="s">
        <v>321</v>
      </c>
      <c r="E337" s="26">
        <f>E338+E379</f>
        <v>187941.80000000002</v>
      </c>
      <c r="F337" s="26">
        <f>F338+F379</f>
        <v>183664.1</v>
      </c>
      <c r="G337" s="2"/>
    </row>
    <row r="338" spans="1:7" ht="39.6" outlineLevel="2" x14ac:dyDescent="0.3">
      <c r="A338" s="43" t="s">
        <v>185</v>
      </c>
      <c r="B338" s="70" t="s">
        <v>178</v>
      </c>
      <c r="C338" s="43"/>
      <c r="D338" s="44" t="s">
        <v>320</v>
      </c>
      <c r="E338" s="45">
        <f>E339</f>
        <v>187741.80000000002</v>
      </c>
      <c r="F338" s="45">
        <f>F339</f>
        <v>183495.4</v>
      </c>
      <c r="G338" s="2"/>
    </row>
    <row r="339" spans="1:7" ht="26.4" outlineLevel="3" x14ac:dyDescent="0.3">
      <c r="A339" s="23" t="s">
        <v>185</v>
      </c>
      <c r="B339" s="24" t="s">
        <v>186</v>
      </c>
      <c r="C339" s="23"/>
      <c r="D339" s="25" t="s">
        <v>481</v>
      </c>
      <c r="E339" s="11">
        <f>E340+E367+E376</f>
        <v>187741.80000000002</v>
      </c>
      <c r="F339" s="11">
        <f>F340+F367+F376</f>
        <v>183495.4</v>
      </c>
      <c r="G339" s="2"/>
    </row>
    <row r="340" spans="1:7" ht="39.6" outlineLevel="4" x14ac:dyDescent="0.3">
      <c r="A340" s="23" t="s">
        <v>185</v>
      </c>
      <c r="B340" s="24" t="s">
        <v>187</v>
      </c>
      <c r="C340" s="23"/>
      <c r="D340" s="25" t="s">
        <v>482</v>
      </c>
      <c r="E340" s="11">
        <f>E341+E345+E349+E361+E363+E347+E365+E359+E351+E343+E357+E355+E353</f>
        <v>177491.80000000002</v>
      </c>
      <c r="F340" s="11">
        <f>F341+F345+F349+F361+F363+F347+F365+F359+F351+F343+F357+F355+F353</f>
        <v>174489.1</v>
      </c>
      <c r="G340" s="2"/>
    </row>
    <row r="341" spans="1:7" ht="39.6" outlineLevel="4" x14ac:dyDescent="0.3">
      <c r="A341" s="24" t="s">
        <v>185</v>
      </c>
      <c r="B341" s="24" t="s">
        <v>628</v>
      </c>
      <c r="C341" s="23"/>
      <c r="D341" s="25" t="s">
        <v>629</v>
      </c>
      <c r="E341" s="11">
        <f>E342</f>
        <v>947.00000000000011</v>
      </c>
      <c r="F341" s="11">
        <f>F342</f>
        <v>947</v>
      </c>
      <c r="G341" s="2"/>
    </row>
    <row r="342" spans="1:7" ht="26.4" outlineLevel="4" x14ac:dyDescent="0.3">
      <c r="A342" s="24" t="s">
        <v>185</v>
      </c>
      <c r="B342" s="24" t="s">
        <v>628</v>
      </c>
      <c r="C342" s="23">
        <v>600</v>
      </c>
      <c r="D342" s="25" t="s">
        <v>361</v>
      </c>
      <c r="E342" s="11">
        <f>'№ 8 ведомственная'!F375</f>
        <v>947.00000000000011</v>
      </c>
      <c r="F342" s="11">
        <f>'№ 8 ведомственная'!G375</f>
        <v>947</v>
      </c>
      <c r="G342" s="2"/>
    </row>
    <row r="343" spans="1:7" ht="39.6" outlineLevel="4" x14ac:dyDescent="0.3">
      <c r="A343" s="24" t="s">
        <v>185</v>
      </c>
      <c r="B343" s="24" t="s">
        <v>693</v>
      </c>
      <c r="C343" s="23"/>
      <c r="D343" s="25" t="s">
        <v>694</v>
      </c>
      <c r="E343" s="11">
        <f>E344</f>
        <v>3210.1000000000004</v>
      </c>
      <c r="F343" s="11">
        <f>F344</f>
        <v>2880.1</v>
      </c>
      <c r="G343" s="2"/>
    </row>
    <row r="344" spans="1:7" ht="26.4" outlineLevel="4" x14ac:dyDescent="0.3">
      <c r="A344" s="24" t="s">
        <v>185</v>
      </c>
      <c r="B344" s="24" t="s">
        <v>693</v>
      </c>
      <c r="C344" s="23">
        <v>600</v>
      </c>
      <c r="D344" s="25" t="s">
        <v>361</v>
      </c>
      <c r="E344" s="11">
        <f>'№ 8 ведомственная'!F377</f>
        <v>3210.1000000000004</v>
      </c>
      <c r="F344" s="11">
        <f>'№ 8 ведомственная'!G377</f>
        <v>2880.1</v>
      </c>
      <c r="G344" s="2"/>
    </row>
    <row r="345" spans="1:7" ht="39.6" outlineLevel="5" x14ac:dyDescent="0.3">
      <c r="A345" s="23" t="s">
        <v>185</v>
      </c>
      <c r="B345" s="24" t="s">
        <v>188</v>
      </c>
      <c r="C345" s="23"/>
      <c r="D345" s="25" t="s">
        <v>483</v>
      </c>
      <c r="E345" s="11">
        <f>E346</f>
        <v>119363.8</v>
      </c>
      <c r="F345" s="11">
        <f>F346</f>
        <v>119679.6</v>
      </c>
      <c r="G345" s="2"/>
    </row>
    <row r="346" spans="1:7" ht="26.4" outlineLevel="6" x14ac:dyDescent="0.3">
      <c r="A346" s="23" t="s">
        <v>185</v>
      </c>
      <c r="B346" s="24" t="s">
        <v>188</v>
      </c>
      <c r="C346" s="23" t="s">
        <v>39</v>
      </c>
      <c r="D346" s="25" t="s">
        <v>361</v>
      </c>
      <c r="E346" s="11">
        <f>'№ 8 ведомственная'!F379</f>
        <v>119363.8</v>
      </c>
      <c r="F346" s="11">
        <f>'№ 8 ведомственная'!G379</f>
        <v>119679.6</v>
      </c>
      <c r="G346" s="2"/>
    </row>
    <row r="347" spans="1:7" ht="39.6" outlineLevel="6" x14ac:dyDescent="0.3">
      <c r="A347" s="24" t="s">
        <v>185</v>
      </c>
      <c r="B347" s="24" t="s">
        <v>615</v>
      </c>
      <c r="C347" s="23"/>
      <c r="D347" s="25" t="s">
        <v>616</v>
      </c>
      <c r="E347" s="11">
        <f>E348</f>
        <v>86.7</v>
      </c>
      <c r="F347" s="11">
        <f>F348</f>
        <v>86.7</v>
      </c>
      <c r="G347" s="2"/>
    </row>
    <row r="348" spans="1:7" ht="26.4" outlineLevel="6" x14ac:dyDescent="0.3">
      <c r="A348" s="24" t="s">
        <v>185</v>
      </c>
      <c r="B348" s="24" t="s">
        <v>615</v>
      </c>
      <c r="C348" s="23">
        <v>600</v>
      </c>
      <c r="D348" s="25" t="s">
        <v>361</v>
      </c>
      <c r="E348" s="11">
        <f>'№ 8 ведомственная'!F381</f>
        <v>86.7</v>
      </c>
      <c r="F348" s="11">
        <f>'№ 8 ведомственная'!G381</f>
        <v>86.7</v>
      </c>
      <c r="G348" s="2"/>
    </row>
    <row r="349" spans="1:7" ht="39.6" outlineLevel="5" x14ac:dyDescent="0.3">
      <c r="A349" s="43" t="s">
        <v>185</v>
      </c>
      <c r="B349" s="70" t="s">
        <v>189</v>
      </c>
      <c r="C349" s="43"/>
      <c r="D349" s="44" t="s">
        <v>484</v>
      </c>
      <c r="E349" s="45">
        <f>E350</f>
        <v>40275.599999999991</v>
      </c>
      <c r="F349" s="45">
        <f>F350</f>
        <v>38218.9</v>
      </c>
      <c r="G349" s="2"/>
    </row>
    <row r="350" spans="1:7" ht="26.4" outlineLevel="6" x14ac:dyDescent="0.3">
      <c r="A350" s="23" t="s">
        <v>185</v>
      </c>
      <c r="B350" s="24" t="s">
        <v>189</v>
      </c>
      <c r="C350" s="23" t="s">
        <v>39</v>
      </c>
      <c r="D350" s="25" t="s">
        <v>361</v>
      </c>
      <c r="E350" s="11">
        <f>'№ 8 ведомственная'!F383</f>
        <v>40275.599999999991</v>
      </c>
      <c r="F350" s="11">
        <f>'№ 8 ведомственная'!G383</f>
        <v>38218.9</v>
      </c>
      <c r="G350" s="2"/>
    </row>
    <row r="351" spans="1:7" ht="26.4" outlineLevel="6" x14ac:dyDescent="0.3">
      <c r="A351" s="24" t="s">
        <v>185</v>
      </c>
      <c r="B351" s="24" t="s">
        <v>688</v>
      </c>
      <c r="C351" s="23"/>
      <c r="D351" s="25" t="s">
        <v>689</v>
      </c>
      <c r="E351" s="11">
        <f>E352</f>
        <v>770</v>
      </c>
      <c r="F351" s="11">
        <f>F352</f>
        <v>1076.2</v>
      </c>
      <c r="G351" s="2"/>
    </row>
    <row r="352" spans="1:7" ht="26.4" outlineLevel="6" x14ac:dyDescent="0.3">
      <c r="A352" s="24" t="s">
        <v>185</v>
      </c>
      <c r="B352" s="24" t="s">
        <v>688</v>
      </c>
      <c r="C352" s="23" t="s">
        <v>39</v>
      </c>
      <c r="D352" s="25" t="s">
        <v>361</v>
      </c>
      <c r="E352" s="11">
        <f>'№ 8 ведомственная'!F385</f>
        <v>770</v>
      </c>
      <c r="F352" s="11">
        <f>'№ 8 ведомственная'!G385</f>
        <v>1076.2</v>
      </c>
      <c r="G352" s="2"/>
    </row>
    <row r="353" spans="1:7" ht="39.6" outlineLevel="6" x14ac:dyDescent="0.3">
      <c r="A353" s="24" t="s">
        <v>185</v>
      </c>
      <c r="B353" s="24" t="s">
        <v>750</v>
      </c>
      <c r="C353" s="23"/>
      <c r="D353" s="25" t="s">
        <v>753</v>
      </c>
      <c r="E353" s="11">
        <f>E354</f>
        <v>542.4</v>
      </c>
      <c r="F353" s="11">
        <f>F354</f>
        <v>459.5</v>
      </c>
      <c r="G353" s="2"/>
    </row>
    <row r="354" spans="1:7" ht="26.4" outlineLevel="6" x14ac:dyDescent="0.3">
      <c r="A354" s="24" t="s">
        <v>185</v>
      </c>
      <c r="B354" s="24" t="s">
        <v>750</v>
      </c>
      <c r="C354" s="23">
        <v>600</v>
      </c>
      <c r="D354" s="25" t="s">
        <v>603</v>
      </c>
      <c r="E354" s="11">
        <f>'№ 8 ведомственная'!F387</f>
        <v>542.4</v>
      </c>
      <c r="F354" s="11">
        <f>'№ 8 ведомственная'!G387</f>
        <v>459.5</v>
      </c>
      <c r="G354" s="2"/>
    </row>
    <row r="355" spans="1:7" ht="41.25" customHeight="1" outlineLevel="6" x14ac:dyDescent="0.3">
      <c r="A355" s="24" t="s">
        <v>185</v>
      </c>
      <c r="B355" s="24" t="s">
        <v>746</v>
      </c>
      <c r="C355" s="23"/>
      <c r="D355" s="25" t="str">
        <f>'№ 8 ведомственная'!E388</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55" s="11">
        <f>E356</f>
        <v>3255</v>
      </c>
      <c r="F355" s="11">
        <f>F356</f>
        <v>3072.5</v>
      </c>
      <c r="G355" s="2"/>
    </row>
    <row r="356" spans="1:7" ht="26.4" outlineLevel="6" x14ac:dyDescent="0.3">
      <c r="A356" s="24" t="s">
        <v>185</v>
      </c>
      <c r="B356" s="24" t="s">
        <v>746</v>
      </c>
      <c r="C356" s="23" t="s">
        <v>39</v>
      </c>
      <c r="D356" s="25" t="s">
        <v>361</v>
      </c>
      <c r="E356" s="11">
        <f>'№ 8 ведомственная'!F389</f>
        <v>3255</v>
      </c>
      <c r="F356" s="11">
        <f>'№ 8 ведомственная'!G389</f>
        <v>3072.5</v>
      </c>
      <c r="G356" s="2"/>
    </row>
    <row r="357" spans="1:7" ht="39.6" outlineLevel="6" x14ac:dyDescent="0.3">
      <c r="A357" s="24" t="s">
        <v>185</v>
      </c>
      <c r="B357" s="24" t="s">
        <v>739</v>
      </c>
      <c r="C357" s="23"/>
      <c r="D357" s="25" t="s">
        <v>740</v>
      </c>
      <c r="E357" s="11">
        <f>E358</f>
        <v>3904.7</v>
      </c>
      <c r="F357" s="11">
        <f>F358</f>
        <v>3469.6</v>
      </c>
      <c r="G357" s="2"/>
    </row>
    <row r="358" spans="1:7" ht="26.4" outlineLevel="6" x14ac:dyDescent="0.3">
      <c r="A358" s="24" t="s">
        <v>185</v>
      </c>
      <c r="B358" s="24" t="s">
        <v>739</v>
      </c>
      <c r="C358" s="23" t="s">
        <v>39</v>
      </c>
      <c r="D358" s="25" t="s">
        <v>361</v>
      </c>
      <c r="E358" s="11">
        <f>'№ 8 ведомственная'!F391</f>
        <v>3904.7</v>
      </c>
      <c r="F358" s="11">
        <f>'№ 8 ведомственная'!G391</f>
        <v>3469.6</v>
      </c>
      <c r="G358" s="2"/>
    </row>
    <row r="359" spans="1:7" ht="52.8" outlineLevel="6" x14ac:dyDescent="0.3">
      <c r="A359" s="24" t="s">
        <v>185</v>
      </c>
      <c r="B359" s="24" t="s">
        <v>650</v>
      </c>
      <c r="C359" s="23"/>
      <c r="D359" s="25" t="s">
        <v>697</v>
      </c>
      <c r="E359" s="11">
        <f>E360</f>
        <v>1408.3999999999999</v>
      </c>
      <c r="F359" s="11">
        <f>F360</f>
        <v>997.4</v>
      </c>
      <c r="G359" s="2"/>
    </row>
    <row r="360" spans="1:7" ht="26.4" outlineLevel="6" x14ac:dyDescent="0.3">
      <c r="A360" s="24" t="s">
        <v>185</v>
      </c>
      <c r="B360" s="24" t="s">
        <v>650</v>
      </c>
      <c r="C360" s="23">
        <v>600</v>
      </c>
      <c r="D360" s="25" t="s">
        <v>361</v>
      </c>
      <c r="E360" s="11">
        <f>'№ 8 ведомственная'!F393</f>
        <v>1408.3999999999999</v>
      </c>
      <c r="F360" s="11">
        <f>'№ 8 ведомственная'!G393</f>
        <v>997.4</v>
      </c>
      <c r="G360" s="2"/>
    </row>
    <row r="361" spans="1:7" ht="26.4" outlineLevel="5" x14ac:dyDescent="0.3">
      <c r="A361" s="23" t="s">
        <v>185</v>
      </c>
      <c r="B361" s="24" t="s">
        <v>190</v>
      </c>
      <c r="C361" s="23"/>
      <c r="D361" s="25" t="s">
        <v>485</v>
      </c>
      <c r="E361" s="11">
        <f>E362</f>
        <v>1344.1000000000001</v>
      </c>
      <c r="F361" s="11">
        <f>F362</f>
        <v>1341.8</v>
      </c>
      <c r="G361" s="2"/>
    </row>
    <row r="362" spans="1:7" ht="26.4" outlineLevel="6" x14ac:dyDescent="0.3">
      <c r="A362" s="23" t="s">
        <v>185</v>
      </c>
      <c r="B362" s="24" t="s">
        <v>190</v>
      </c>
      <c r="C362" s="23" t="s">
        <v>39</v>
      </c>
      <c r="D362" s="25" t="s">
        <v>361</v>
      </c>
      <c r="E362" s="11">
        <f>'№ 8 ведомственная'!F395</f>
        <v>1344.1000000000001</v>
      </c>
      <c r="F362" s="11">
        <f>'№ 8 ведомственная'!G395</f>
        <v>1341.8</v>
      </c>
      <c r="G362" s="2"/>
    </row>
    <row r="363" spans="1:7" ht="26.4" outlineLevel="5" x14ac:dyDescent="0.3">
      <c r="A363" s="23" t="s">
        <v>185</v>
      </c>
      <c r="B363" s="24" t="s">
        <v>191</v>
      </c>
      <c r="C363" s="23"/>
      <c r="D363" s="25" t="s">
        <v>486</v>
      </c>
      <c r="E363" s="11">
        <f>E364</f>
        <v>2374.1</v>
      </c>
      <c r="F363" s="11">
        <f>F364</f>
        <v>2249.9</v>
      </c>
      <c r="G363" s="2"/>
    </row>
    <row r="364" spans="1:7" ht="26.4" outlineLevel="6" x14ac:dyDescent="0.3">
      <c r="A364" s="23" t="s">
        <v>185</v>
      </c>
      <c r="B364" s="24" t="s">
        <v>191</v>
      </c>
      <c r="C364" s="23" t="s">
        <v>39</v>
      </c>
      <c r="D364" s="25" t="s">
        <v>361</v>
      </c>
      <c r="E364" s="11">
        <f>'№ 8 ведомственная'!F397</f>
        <v>2374.1</v>
      </c>
      <c r="F364" s="11">
        <f>'№ 8 ведомственная'!G397</f>
        <v>2249.9</v>
      </c>
      <c r="G364" s="2"/>
    </row>
    <row r="365" spans="1:7" ht="39.6" outlineLevel="6" x14ac:dyDescent="0.3">
      <c r="A365" s="24" t="s">
        <v>185</v>
      </c>
      <c r="B365" s="24" t="s">
        <v>639</v>
      </c>
      <c r="C365" s="23"/>
      <c r="D365" s="25" t="s">
        <v>640</v>
      </c>
      <c r="E365" s="11">
        <f>E366</f>
        <v>9.9</v>
      </c>
      <c r="F365" s="11">
        <f>F366</f>
        <v>9.9</v>
      </c>
      <c r="G365" s="2"/>
    </row>
    <row r="366" spans="1:7" ht="26.4" outlineLevel="6" x14ac:dyDescent="0.3">
      <c r="A366" s="24" t="s">
        <v>185</v>
      </c>
      <c r="B366" s="24" t="s">
        <v>639</v>
      </c>
      <c r="C366" s="23" t="s">
        <v>39</v>
      </c>
      <c r="D366" s="25" t="s">
        <v>361</v>
      </c>
      <c r="E366" s="11">
        <f>'№ 8 ведомственная'!F399</f>
        <v>9.9</v>
      </c>
      <c r="F366" s="11">
        <f>'№ 8 ведомственная'!G399</f>
        <v>9.9</v>
      </c>
      <c r="G366" s="2"/>
    </row>
    <row r="367" spans="1:7" outlineLevel="4" x14ac:dyDescent="0.3">
      <c r="A367" s="43" t="s">
        <v>185</v>
      </c>
      <c r="B367" s="70" t="s">
        <v>192</v>
      </c>
      <c r="C367" s="43"/>
      <c r="D367" s="44" t="s">
        <v>487</v>
      </c>
      <c r="E367" s="45">
        <f>E372+E374+E368+E370</f>
        <v>10210</v>
      </c>
      <c r="F367" s="45">
        <f>F372+F374+F368+F370</f>
        <v>8980.8000000000011</v>
      </c>
      <c r="G367" s="2"/>
    </row>
    <row r="368" spans="1:7" ht="92.4" outlineLevel="4" x14ac:dyDescent="0.3">
      <c r="A368" s="24" t="s">
        <v>185</v>
      </c>
      <c r="B368" s="24" t="s">
        <v>617</v>
      </c>
      <c r="C368" s="23"/>
      <c r="D368" s="25" t="s">
        <v>664</v>
      </c>
      <c r="E368" s="45">
        <f>E369</f>
        <v>1830.8</v>
      </c>
      <c r="F368" s="45">
        <f>F369</f>
        <v>1416.7</v>
      </c>
      <c r="G368" s="2"/>
    </row>
    <row r="369" spans="1:7" ht="26.4" outlineLevel="4" x14ac:dyDescent="0.3">
      <c r="A369" s="24" t="s">
        <v>185</v>
      </c>
      <c r="B369" s="24" t="s">
        <v>617</v>
      </c>
      <c r="C369" s="23">
        <v>600</v>
      </c>
      <c r="D369" s="25" t="s">
        <v>361</v>
      </c>
      <c r="E369" s="45">
        <f>'№ 8 ведомственная'!F402</f>
        <v>1830.8</v>
      </c>
      <c r="F369" s="45">
        <f>'№ 8 ведомственная'!G402</f>
        <v>1416.7</v>
      </c>
      <c r="G369" s="2"/>
    </row>
    <row r="370" spans="1:7" ht="39.6" outlineLevel="4" x14ac:dyDescent="0.3">
      <c r="A370" s="24" t="s">
        <v>185</v>
      </c>
      <c r="B370" s="24" t="s">
        <v>717</v>
      </c>
      <c r="C370" s="23"/>
      <c r="D370" s="25" t="s">
        <v>716</v>
      </c>
      <c r="E370" s="45">
        <f>E371</f>
        <v>50</v>
      </c>
      <c r="F370" s="45">
        <f>F371</f>
        <v>50</v>
      </c>
      <c r="G370" s="2"/>
    </row>
    <row r="371" spans="1:7" ht="26.4" outlineLevel="4" x14ac:dyDescent="0.3">
      <c r="A371" s="24" t="s">
        <v>185</v>
      </c>
      <c r="B371" s="24" t="s">
        <v>717</v>
      </c>
      <c r="C371" s="23">
        <v>600</v>
      </c>
      <c r="D371" s="25" t="s">
        <v>361</v>
      </c>
      <c r="E371" s="45">
        <f>'№ 8 ведомственная'!F404</f>
        <v>50</v>
      </c>
      <c r="F371" s="45">
        <f>'№ 8 ведомственная'!G404</f>
        <v>50</v>
      </c>
      <c r="G371" s="2"/>
    </row>
    <row r="372" spans="1:7" ht="26.4" outlineLevel="5" x14ac:dyDescent="0.3">
      <c r="A372" s="23" t="s">
        <v>185</v>
      </c>
      <c r="B372" s="24" t="s">
        <v>193</v>
      </c>
      <c r="C372" s="23"/>
      <c r="D372" s="25" t="s">
        <v>488</v>
      </c>
      <c r="E372" s="11">
        <f>E373</f>
        <v>3832.8</v>
      </c>
      <c r="F372" s="11">
        <f>F373</f>
        <v>3813</v>
      </c>
      <c r="G372" s="2"/>
    </row>
    <row r="373" spans="1:7" ht="26.4" outlineLevel="6" x14ac:dyDescent="0.3">
      <c r="A373" s="23" t="s">
        <v>185</v>
      </c>
      <c r="B373" s="24" t="s">
        <v>193</v>
      </c>
      <c r="C373" s="23" t="s">
        <v>39</v>
      </c>
      <c r="D373" s="25" t="s">
        <v>361</v>
      </c>
      <c r="E373" s="11">
        <f>'№ 8 ведомственная'!F406</f>
        <v>3832.8</v>
      </c>
      <c r="F373" s="11">
        <f>'№ 8 ведомственная'!G406</f>
        <v>3813</v>
      </c>
      <c r="G373" s="2"/>
    </row>
    <row r="374" spans="1:7" ht="26.4" outlineLevel="5" x14ac:dyDescent="0.3">
      <c r="A374" s="23" t="s">
        <v>185</v>
      </c>
      <c r="B374" s="24" t="s">
        <v>194</v>
      </c>
      <c r="C374" s="23"/>
      <c r="D374" s="25" t="s">
        <v>489</v>
      </c>
      <c r="E374" s="11">
        <f>E375</f>
        <v>4496.3999999999996</v>
      </c>
      <c r="F374" s="11">
        <f>F375</f>
        <v>3701.1</v>
      </c>
      <c r="G374" s="2"/>
    </row>
    <row r="375" spans="1:7" ht="26.4" outlineLevel="6" x14ac:dyDescent="0.3">
      <c r="A375" s="23" t="s">
        <v>185</v>
      </c>
      <c r="B375" s="24" t="s">
        <v>194</v>
      </c>
      <c r="C375" s="23" t="s">
        <v>39</v>
      </c>
      <c r="D375" s="25" t="s">
        <v>361</v>
      </c>
      <c r="E375" s="11">
        <f>'№ 8 ведомственная'!F408</f>
        <v>4496.3999999999996</v>
      </c>
      <c r="F375" s="11">
        <f>'№ 8 ведомственная'!G408</f>
        <v>3701.1</v>
      </c>
      <c r="G375" s="2"/>
    </row>
    <row r="376" spans="1:7" ht="26.4" outlineLevel="6" x14ac:dyDescent="0.3">
      <c r="A376" s="24" t="s">
        <v>185</v>
      </c>
      <c r="B376" s="24" t="s">
        <v>655</v>
      </c>
      <c r="C376" s="23"/>
      <c r="D376" s="25" t="s">
        <v>658</v>
      </c>
      <c r="E376" s="11">
        <f>E377</f>
        <v>40</v>
      </c>
      <c r="F376" s="11">
        <f>F377</f>
        <v>25.5</v>
      </c>
      <c r="G376" s="2"/>
    </row>
    <row r="377" spans="1:7" ht="39.6" outlineLevel="6" x14ac:dyDescent="0.3">
      <c r="A377" s="24" t="s">
        <v>185</v>
      </c>
      <c r="B377" s="24" t="s">
        <v>657</v>
      </c>
      <c r="C377" s="23"/>
      <c r="D377" s="25" t="s">
        <v>656</v>
      </c>
      <c r="E377" s="11">
        <f>E378</f>
        <v>40</v>
      </c>
      <c r="F377" s="11">
        <f>F378</f>
        <v>25.5</v>
      </c>
      <c r="G377" s="2"/>
    </row>
    <row r="378" spans="1:7" ht="26.4" outlineLevel="6" x14ac:dyDescent="0.3">
      <c r="A378" s="24" t="s">
        <v>185</v>
      </c>
      <c r="B378" s="24" t="s">
        <v>657</v>
      </c>
      <c r="C378" s="23" t="s">
        <v>39</v>
      </c>
      <c r="D378" s="25" t="s">
        <v>361</v>
      </c>
      <c r="E378" s="11">
        <f>'№ 8 ведомственная'!F411</f>
        <v>40</v>
      </c>
      <c r="F378" s="11">
        <f>'№ 8 ведомственная'!G411</f>
        <v>25.5</v>
      </c>
      <c r="G378" s="2"/>
    </row>
    <row r="379" spans="1:7" ht="39.6" outlineLevel="2" x14ac:dyDescent="0.3">
      <c r="A379" s="23" t="s">
        <v>185</v>
      </c>
      <c r="B379" s="24" t="s">
        <v>45</v>
      </c>
      <c r="C379" s="23"/>
      <c r="D379" s="25" t="s">
        <v>295</v>
      </c>
      <c r="E379" s="11">
        <f>E380+E384</f>
        <v>200</v>
      </c>
      <c r="F379" s="11">
        <f>F380+F384</f>
        <v>168.7</v>
      </c>
      <c r="G379" s="2"/>
    </row>
    <row r="380" spans="1:7" ht="26.4" outlineLevel="3" x14ac:dyDescent="0.3">
      <c r="A380" s="23" t="s">
        <v>185</v>
      </c>
      <c r="B380" s="24" t="s">
        <v>195</v>
      </c>
      <c r="C380" s="23"/>
      <c r="D380" s="25" t="s">
        <v>490</v>
      </c>
      <c r="E380" s="11">
        <f t="shared" ref="E380:F382" si="13">E381</f>
        <v>150</v>
      </c>
      <c r="F380" s="11">
        <f t="shared" si="13"/>
        <v>146.69999999999999</v>
      </c>
      <c r="G380" s="2"/>
    </row>
    <row r="381" spans="1:7" ht="52.8" outlineLevel="4" x14ac:dyDescent="0.3">
      <c r="A381" s="23" t="s">
        <v>185</v>
      </c>
      <c r="B381" s="24" t="s">
        <v>196</v>
      </c>
      <c r="C381" s="23"/>
      <c r="D381" s="25" t="s">
        <v>491</v>
      </c>
      <c r="E381" s="11">
        <f t="shared" si="13"/>
        <v>150</v>
      </c>
      <c r="F381" s="11">
        <f t="shared" si="13"/>
        <v>146.69999999999999</v>
      </c>
      <c r="G381" s="2"/>
    </row>
    <row r="382" spans="1:7" outlineLevel="5" x14ac:dyDescent="0.3">
      <c r="A382" s="23" t="s">
        <v>185</v>
      </c>
      <c r="B382" s="24" t="s">
        <v>197</v>
      </c>
      <c r="C382" s="23"/>
      <c r="D382" s="25" t="s">
        <v>492</v>
      </c>
      <c r="E382" s="11">
        <f t="shared" si="13"/>
        <v>150</v>
      </c>
      <c r="F382" s="11">
        <f t="shared" si="13"/>
        <v>146.69999999999999</v>
      </c>
      <c r="G382" s="2"/>
    </row>
    <row r="383" spans="1:7" ht="26.4" outlineLevel="6" x14ac:dyDescent="0.3">
      <c r="A383" s="23" t="s">
        <v>185</v>
      </c>
      <c r="B383" s="24" t="s">
        <v>197</v>
      </c>
      <c r="C383" s="23" t="s">
        <v>39</v>
      </c>
      <c r="D383" s="25" t="s">
        <v>361</v>
      </c>
      <c r="E383" s="11">
        <f>'№ 8 ведомственная'!F416</f>
        <v>150</v>
      </c>
      <c r="F383" s="11">
        <f>'№ 8 ведомственная'!G416</f>
        <v>146.69999999999999</v>
      </c>
      <c r="G383" s="2"/>
    </row>
    <row r="384" spans="1:7" ht="52.8" outlineLevel="3" x14ac:dyDescent="0.3">
      <c r="A384" s="23" t="s">
        <v>185</v>
      </c>
      <c r="B384" s="24" t="s">
        <v>198</v>
      </c>
      <c r="C384" s="23"/>
      <c r="D384" s="25" t="s">
        <v>493</v>
      </c>
      <c r="E384" s="11">
        <f t="shared" ref="E384:F386" si="14">E385</f>
        <v>50</v>
      </c>
      <c r="F384" s="11">
        <f t="shared" si="14"/>
        <v>22</v>
      </c>
      <c r="G384" s="2"/>
    </row>
    <row r="385" spans="1:7" ht="26.4" outlineLevel="4" x14ac:dyDescent="0.3">
      <c r="A385" s="23" t="s">
        <v>185</v>
      </c>
      <c r="B385" s="24" t="s">
        <v>199</v>
      </c>
      <c r="C385" s="23"/>
      <c r="D385" s="25" t="s">
        <v>494</v>
      </c>
      <c r="E385" s="11">
        <f t="shared" si="14"/>
        <v>50</v>
      </c>
      <c r="F385" s="11">
        <f t="shared" si="14"/>
        <v>22</v>
      </c>
      <c r="G385" s="2"/>
    </row>
    <row r="386" spans="1:7" ht="26.4" outlineLevel="5" x14ac:dyDescent="0.3">
      <c r="A386" s="23" t="s">
        <v>185</v>
      </c>
      <c r="B386" s="24" t="s">
        <v>200</v>
      </c>
      <c r="C386" s="23"/>
      <c r="D386" s="25" t="s">
        <v>495</v>
      </c>
      <c r="E386" s="11">
        <f t="shared" si="14"/>
        <v>50</v>
      </c>
      <c r="F386" s="11">
        <f t="shared" si="14"/>
        <v>22</v>
      </c>
      <c r="G386" s="2"/>
    </row>
    <row r="387" spans="1:7" ht="26.4" outlineLevel="6" x14ac:dyDescent="0.3">
      <c r="A387" s="23" t="s">
        <v>185</v>
      </c>
      <c r="B387" s="24" t="s">
        <v>200</v>
      </c>
      <c r="C387" s="23" t="s">
        <v>39</v>
      </c>
      <c r="D387" s="25" t="s">
        <v>361</v>
      </c>
      <c r="E387" s="11">
        <f>'№ 8 ведомственная'!F420</f>
        <v>50</v>
      </c>
      <c r="F387" s="11">
        <f>'№ 8 ведомственная'!G420</f>
        <v>22</v>
      </c>
      <c r="G387" s="2"/>
    </row>
    <row r="388" spans="1:7" outlineLevel="1" x14ac:dyDescent="0.3">
      <c r="A388" s="23" t="s">
        <v>201</v>
      </c>
      <c r="B388" s="24"/>
      <c r="C388" s="23"/>
      <c r="D388" s="25" t="s">
        <v>322</v>
      </c>
      <c r="E388" s="11">
        <f>E389+E400</f>
        <v>22779.7</v>
      </c>
      <c r="F388" s="11">
        <f>F389+F400</f>
        <v>22708.799999999999</v>
      </c>
      <c r="G388" s="2"/>
    </row>
    <row r="389" spans="1:7" ht="39.6" outlineLevel="2" x14ac:dyDescent="0.3">
      <c r="A389" s="23" t="s">
        <v>201</v>
      </c>
      <c r="B389" s="24" t="s">
        <v>178</v>
      </c>
      <c r="C389" s="23"/>
      <c r="D389" s="25" t="s">
        <v>320</v>
      </c>
      <c r="E389" s="11">
        <f>E390</f>
        <v>16089.900000000001</v>
      </c>
      <c r="F389" s="11">
        <f>F390</f>
        <v>16116.1</v>
      </c>
      <c r="G389" s="2"/>
    </row>
    <row r="390" spans="1:7" ht="26.4" outlineLevel="3" x14ac:dyDescent="0.3">
      <c r="A390" s="23" t="s">
        <v>201</v>
      </c>
      <c r="B390" s="24" t="s">
        <v>202</v>
      </c>
      <c r="C390" s="23"/>
      <c r="D390" s="25" t="s">
        <v>496</v>
      </c>
      <c r="E390" s="11">
        <f>E391</f>
        <v>16089.900000000001</v>
      </c>
      <c r="F390" s="11">
        <f>F391</f>
        <v>16116.1</v>
      </c>
      <c r="G390" s="2"/>
    </row>
    <row r="391" spans="1:7" ht="26.4" outlineLevel="4" x14ac:dyDescent="0.3">
      <c r="A391" s="23" t="s">
        <v>201</v>
      </c>
      <c r="B391" s="24" t="s">
        <v>203</v>
      </c>
      <c r="C391" s="23"/>
      <c r="D391" s="25" t="s">
        <v>497</v>
      </c>
      <c r="E391" s="11">
        <f>E396+E392+E398+E394</f>
        <v>16089.900000000001</v>
      </c>
      <c r="F391" s="11">
        <f>F396+F392+F398+F394</f>
        <v>16116.1</v>
      </c>
      <c r="G391" s="2"/>
    </row>
    <row r="392" spans="1:7" ht="39.6" outlineLevel="4" x14ac:dyDescent="0.3">
      <c r="A392" s="23" t="s">
        <v>201</v>
      </c>
      <c r="B392" s="24" t="s">
        <v>622</v>
      </c>
      <c r="C392" s="24"/>
      <c r="D392" s="25" t="s">
        <v>623</v>
      </c>
      <c r="E392" s="11">
        <f>E393</f>
        <v>2097.9</v>
      </c>
      <c r="F392" s="11">
        <f>F393</f>
        <v>2097.9</v>
      </c>
      <c r="G392" s="2"/>
    </row>
    <row r="393" spans="1:7" ht="26.4" outlineLevel="4" x14ac:dyDescent="0.3">
      <c r="A393" s="23" t="s">
        <v>201</v>
      </c>
      <c r="B393" s="24" t="s">
        <v>622</v>
      </c>
      <c r="C393" s="24" t="s">
        <v>39</v>
      </c>
      <c r="D393" s="25" t="s">
        <v>361</v>
      </c>
      <c r="E393" s="11">
        <f>'№ 8 ведомственная'!F426</f>
        <v>2097.9</v>
      </c>
      <c r="F393" s="11">
        <f>'№ 8 ведомственная'!G426</f>
        <v>2097.9</v>
      </c>
      <c r="G393" s="2"/>
    </row>
    <row r="394" spans="1:7" ht="39.6" outlineLevel="4" x14ac:dyDescent="0.3">
      <c r="A394" s="23" t="s">
        <v>201</v>
      </c>
      <c r="B394" s="24" t="s">
        <v>715</v>
      </c>
      <c r="C394" s="24"/>
      <c r="D394" s="25" t="s">
        <v>716</v>
      </c>
      <c r="E394" s="11">
        <f>E395</f>
        <v>100</v>
      </c>
      <c r="F394" s="11">
        <f>F395</f>
        <v>100</v>
      </c>
      <c r="G394" s="2"/>
    </row>
    <row r="395" spans="1:7" ht="26.4" outlineLevel="4" x14ac:dyDescent="0.3">
      <c r="A395" s="23" t="s">
        <v>201</v>
      </c>
      <c r="B395" s="24" t="s">
        <v>715</v>
      </c>
      <c r="C395" s="23" t="s">
        <v>39</v>
      </c>
      <c r="D395" s="25" t="s">
        <v>361</v>
      </c>
      <c r="E395" s="11">
        <f>'№ 8 ведомственная'!F428</f>
        <v>100</v>
      </c>
      <c r="F395" s="11">
        <f>'№ 8 ведомственная'!G428</f>
        <v>100</v>
      </c>
      <c r="G395" s="2"/>
    </row>
    <row r="396" spans="1:7" ht="39.6" outlineLevel="5" x14ac:dyDescent="0.3">
      <c r="A396" s="43" t="s">
        <v>201</v>
      </c>
      <c r="B396" s="70" t="s">
        <v>204</v>
      </c>
      <c r="C396" s="43"/>
      <c r="D396" s="44" t="s">
        <v>666</v>
      </c>
      <c r="E396" s="45">
        <f>E397</f>
        <v>13871.000000000002</v>
      </c>
      <c r="F396" s="45">
        <f>F397</f>
        <v>13897.2</v>
      </c>
      <c r="G396" s="2"/>
    </row>
    <row r="397" spans="1:7" ht="26.4" outlineLevel="6" x14ac:dyDescent="0.3">
      <c r="A397" s="23" t="s">
        <v>201</v>
      </c>
      <c r="B397" s="24" t="s">
        <v>204</v>
      </c>
      <c r="C397" s="23" t="s">
        <v>39</v>
      </c>
      <c r="D397" s="25" t="s">
        <v>361</v>
      </c>
      <c r="E397" s="11">
        <f>'№ 8 ведомственная'!F430</f>
        <v>13871.000000000002</v>
      </c>
      <c r="F397" s="11">
        <f>'№ 8 ведомственная'!G430</f>
        <v>13897.2</v>
      </c>
      <c r="G397" s="2"/>
    </row>
    <row r="398" spans="1:7" ht="39.6" outlineLevel="6" x14ac:dyDescent="0.3">
      <c r="A398" s="24" t="s">
        <v>201</v>
      </c>
      <c r="B398" s="24" t="s">
        <v>637</v>
      </c>
      <c r="C398" s="23"/>
      <c r="D398" s="25" t="s">
        <v>636</v>
      </c>
      <c r="E398" s="11">
        <f>E399</f>
        <v>21</v>
      </c>
      <c r="F398" s="11">
        <f>F399</f>
        <v>21</v>
      </c>
      <c r="G398" s="2"/>
    </row>
    <row r="399" spans="1:7" ht="26.4" outlineLevel="6" x14ac:dyDescent="0.3">
      <c r="A399" s="24" t="s">
        <v>201</v>
      </c>
      <c r="B399" s="24" t="s">
        <v>637</v>
      </c>
      <c r="C399" s="23" t="s">
        <v>39</v>
      </c>
      <c r="D399" s="25" t="s">
        <v>361</v>
      </c>
      <c r="E399" s="11">
        <f>'№ 8 ведомственная'!F432</f>
        <v>21</v>
      </c>
      <c r="F399" s="11">
        <f>'№ 8 ведомственная'!G432</f>
        <v>21</v>
      </c>
      <c r="G399" s="2"/>
    </row>
    <row r="400" spans="1:7" ht="39.6" outlineLevel="2" x14ac:dyDescent="0.3">
      <c r="A400" s="43" t="s">
        <v>201</v>
      </c>
      <c r="B400" s="70" t="s">
        <v>232</v>
      </c>
      <c r="C400" s="43"/>
      <c r="D400" s="44" t="s">
        <v>328</v>
      </c>
      <c r="E400" s="45">
        <f>E401</f>
        <v>6689.8</v>
      </c>
      <c r="F400" s="45">
        <f>F401</f>
        <v>6592.7</v>
      </c>
      <c r="G400" s="2"/>
    </row>
    <row r="401" spans="1:7" ht="39.6" outlineLevel="3" x14ac:dyDescent="0.3">
      <c r="A401" s="23" t="s">
        <v>201</v>
      </c>
      <c r="B401" s="24" t="s">
        <v>233</v>
      </c>
      <c r="C401" s="23"/>
      <c r="D401" s="25" t="s">
        <v>519</v>
      </c>
      <c r="E401" s="11">
        <f>E402</f>
        <v>6689.8</v>
      </c>
      <c r="F401" s="11">
        <f>F402</f>
        <v>6592.7</v>
      </c>
      <c r="G401" s="2"/>
    </row>
    <row r="402" spans="1:7" ht="26.4" outlineLevel="4" x14ac:dyDescent="0.3">
      <c r="A402" s="23" t="s">
        <v>201</v>
      </c>
      <c r="B402" s="24" t="s">
        <v>234</v>
      </c>
      <c r="C402" s="23"/>
      <c r="D402" s="25" t="s">
        <v>520</v>
      </c>
      <c r="E402" s="11">
        <f>E407+E403+E409+E405</f>
        <v>6689.8</v>
      </c>
      <c r="F402" s="11">
        <f>F407+F403+F409+F405</f>
        <v>6592.7</v>
      </c>
      <c r="G402" s="2"/>
    </row>
    <row r="403" spans="1:7" ht="39.6" outlineLevel="4" x14ac:dyDescent="0.3">
      <c r="A403" s="23" t="s">
        <v>201</v>
      </c>
      <c r="B403" s="24" t="s">
        <v>624</v>
      </c>
      <c r="C403" s="24"/>
      <c r="D403" s="25" t="s">
        <v>625</v>
      </c>
      <c r="E403" s="11">
        <f>E404</f>
        <v>753</v>
      </c>
      <c r="F403" s="11">
        <f>F404</f>
        <v>753</v>
      </c>
      <c r="G403" s="2"/>
    </row>
    <row r="404" spans="1:7" ht="26.4" outlineLevel="4" x14ac:dyDescent="0.3">
      <c r="A404" s="23" t="s">
        <v>201</v>
      </c>
      <c r="B404" s="24" t="s">
        <v>624</v>
      </c>
      <c r="C404" s="24" t="s">
        <v>39</v>
      </c>
      <c r="D404" s="25" t="s">
        <v>361</v>
      </c>
      <c r="E404" s="11">
        <f>'№ 8 ведомственная'!F535</f>
        <v>753</v>
      </c>
      <c r="F404" s="11">
        <f>'№ 8 ведомственная'!G535</f>
        <v>753</v>
      </c>
      <c r="G404" s="2"/>
    </row>
    <row r="405" spans="1:7" ht="26.4" outlineLevel="4" x14ac:dyDescent="0.3">
      <c r="A405" s="23" t="s">
        <v>201</v>
      </c>
      <c r="B405" s="24" t="s">
        <v>709</v>
      </c>
      <c r="C405" s="24"/>
      <c r="D405" s="25" t="s">
        <v>710</v>
      </c>
      <c r="E405" s="11">
        <f>E406</f>
        <v>100</v>
      </c>
      <c r="F405" s="11">
        <f>F406</f>
        <v>100</v>
      </c>
      <c r="G405" s="2"/>
    </row>
    <row r="406" spans="1:7" ht="26.4" outlineLevel="4" x14ac:dyDescent="0.3">
      <c r="A406" s="23" t="s">
        <v>201</v>
      </c>
      <c r="B406" s="24" t="s">
        <v>709</v>
      </c>
      <c r="C406" s="24" t="s">
        <v>39</v>
      </c>
      <c r="D406" s="25" t="s">
        <v>361</v>
      </c>
      <c r="E406" s="11">
        <f>'№ 8 ведомственная'!F537</f>
        <v>100</v>
      </c>
      <c r="F406" s="11">
        <f>'№ 8 ведомственная'!G537</f>
        <v>100</v>
      </c>
      <c r="G406" s="2"/>
    </row>
    <row r="407" spans="1:7" ht="52.8" outlineLevel="5" x14ac:dyDescent="0.3">
      <c r="A407" s="43" t="s">
        <v>201</v>
      </c>
      <c r="B407" s="70" t="s">
        <v>235</v>
      </c>
      <c r="C407" s="43"/>
      <c r="D407" s="44" t="s">
        <v>521</v>
      </c>
      <c r="E407" s="45">
        <f>E408</f>
        <v>5829.3</v>
      </c>
      <c r="F407" s="45">
        <f>F408</f>
        <v>5732.2</v>
      </c>
      <c r="G407" s="2"/>
    </row>
    <row r="408" spans="1:7" ht="26.4" outlineLevel="6" x14ac:dyDescent="0.3">
      <c r="A408" s="23" t="s">
        <v>201</v>
      </c>
      <c r="B408" s="24" t="s">
        <v>235</v>
      </c>
      <c r="C408" s="23" t="s">
        <v>39</v>
      </c>
      <c r="D408" s="25" t="s">
        <v>361</v>
      </c>
      <c r="E408" s="11">
        <f>'№ 8 ведомственная'!F539</f>
        <v>5829.3</v>
      </c>
      <c r="F408" s="11">
        <f>'№ 8 ведомственная'!G539</f>
        <v>5732.2</v>
      </c>
      <c r="G408" s="2"/>
    </row>
    <row r="409" spans="1:7" ht="39.6" outlineLevel="6" x14ac:dyDescent="0.3">
      <c r="A409" s="24" t="s">
        <v>201</v>
      </c>
      <c r="B409" s="24" t="s">
        <v>638</v>
      </c>
      <c r="C409" s="48"/>
      <c r="D409" s="25" t="s">
        <v>636</v>
      </c>
      <c r="E409" s="11">
        <f>E410</f>
        <v>7.5</v>
      </c>
      <c r="F409" s="11">
        <f>F410</f>
        <v>7.5</v>
      </c>
      <c r="G409" s="2"/>
    </row>
    <row r="410" spans="1:7" ht="26.4" outlineLevel="6" x14ac:dyDescent="0.3">
      <c r="A410" s="24" t="s">
        <v>201</v>
      </c>
      <c r="B410" s="24" t="s">
        <v>638</v>
      </c>
      <c r="C410" s="23" t="s">
        <v>39</v>
      </c>
      <c r="D410" s="77" t="s">
        <v>361</v>
      </c>
      <c r="E410" s="11">
        <f>'№ 8 ведомственная'!F541</f>
        <v>7.5</v>
      </c>
      <c r="F410" s="11">
        <f>'№ 8 ведомственная'!G541</f>
        <v>7.5</v>
      </c>
      <c r="G410" s="2"/>
    </row>
    <row r="411" spans="1:7" ht="26.4" outlineLevel="1" x14ac:dyDescent="0.3">
      <c r="A411" s="43" t="s">
        <v>205</v>
      </c>
      <c r="B411" s="70"/>
      <c r="C411" s="43"/>
      <c r="D411" s="44" t="s">
        <v>323</v>
      </c>
      <c r="E411" s="45">
        <f t="shared" ref="E411:F415" si="15">E412</f>
        <v>100</v>
      </c>
      <c r="F411" s="45">
        <f t="shared" si="15"/>
        <v>59</v>
      </c>
      <c r="G411" s="2"/>
    </row>
    <row r="412" spans="1:7" ht="39.6" outlineLevel="2" x14ac:dyDescent="0.3">
      <c r="A412" s="23" t="s">
        <v>205</v>
      </c>
      <c r="B412" s="24" t="s">
        <v>178</v>
      </c>
      <c r="C412" s="23"/>
      <c r="D412" s="25" t="s">
        <v>320</v>
      </c>
      <c r="E412" s="11">
        <f t="shared" si="15"/>
        <v>100</v>
      </c>
      <c r="F412" s="11">
        <f t="shared" si="15"/>
        <v>59</v>
      </c>
      <c r="G412" s="2"/>
    </row>
    <row r="413" spans="1:7" ht="26.4" outlineLevel="3" x14ac:dyDescent="0.3">
      <c r="A413" s="23" t="s">
        <v>205</v>
      </c>
      <c r="B413" s="24" t="s">
        <v>186</v>
      </c>
      <c r="C413" s="23"/>
      <c r="D413" s="25" t="s">
        <v>481</v>
      </c>
      <c r="E413" s="11">
        <f t="shared" si="15"/>
        <v>100</v>
      </c>
      <c r="F413" s="11">
        <f t="shared" si="15"/>
        <v>59</v>
      </c>
      <c r="G413" s="2"/>
    </row>
    <row r="414" spans="1:7" ht="39.6" outlineLevel="4" x14ac:dyDescent="0.3">
      <c r="A414" s="23" t="s">
        <v>205</v>
      </c>
      <c r="B414" s="24" t="s">
        <v>187</v>
      </c>
      <c r="C414" s="23"/>
      <c r="D414" s="25" t="s">
        <v>482</v>
      </c>
      <c r="E414" s="11">
        <f t="shared" si="15"/>
        <v>100</v>
      </c>
      <c r="F414" s="11">
        <f t="shared" si="15"/>
        <v>59</v>
      </c>
      <c r="G414" s="2"/>
    </row>
    <row r="415" spans="1:7" outlineLevel="5" x14ac:dyDescent="0.3">
      <c r="A415" s="23" t="s">
        <v>205</v>
      </c>
      <c r="B415" s="24" t="s">
        <v>207</v>
      </c>
      <c r="C415" s="23"/>
      <c r="D415" s="25" t="s">
        <v>501</v>
      </c>
      <c r="E415" s="11">
        <f t="shared" si="15"/>
        <v>100</v>
      </c>
      <c r="F415" s="11">
        <f t="shared" si="15"/>
        <v>59</v>
      </c>
      <c r="G415" s="2"/>
    </row>
    <row r="416" spans="1:7" ht="26.4" outlineLevel="6" x14ac:dyDescent="0.3">
      <c r="A416" s="23" t="s">
        <v>205</v>
      </c>
      <c r="B416" s="24" t="s">
        <v>207</v>
      </c>
      <c r="C416" s="23" t="s">
        <v>39</v>
      </c>
      <c r="D416" s="25" t="s">
        <v>361</v>
      </c>
      <c r="E416" s="11">
        <f>'№ 8 ведомственная'!F438</f>
        <v>100</v>
      </c>
      <c r="F416" s="11">
        <f>'№ 8 ведомственная'!G438</f>
        <v>59</v>
      </c>
      <c r="G416" s="2"/>
    </row>
    <row r="417" spans="1:7" outlineLevel="1" x14ac:dyDescent="0.3">
      <c r="A417" s="23" t="s">
        <v>208</v>
      </c>
      <c r="B417" s="24"/>
      <c r="C417" s="23"/>
      <c r="D417" s="25" t="s">
        <v>324</v>
      </c>
      <c r="E417" s="11">
        <f>E418+E432</f>
        <v>7298.4</v>
      </c>
      <c r="F417" s="11">
        <f>F418+F432</f>
        <v>5485.4000000000005</v>
      </c>
      <c r="G417" s="2"/>
    </row>
    <row r="418" spans="1:7" ht="39.6" outlineLevel="2" x14ac:dyDescent="0.3">
      <c r="A418" s="23" t="s">
        <v>208</v>
      </c>
      <c r="B418" s="24" t="s">
        <v>178</v>
      </c>
      <c r="C418" s="23"/>
      <c r="D418" s="25" t="s">
        <v>320</v>
      </c>
      <c r="E418" s="11">
        <f>E419</f>
        <v>7140.4</v>
      </c>
      <c r="F418" s="11">
        <f>F419</f>
        <v>5378.3</v>
      </c>
      <c r="G418" s="2"/>
    </row>
    <row r="419" spans="1:7" ht="26.4" outlineLevel="3" x14ac:dyDescent="0.3">
      <c r="A419" s="23" t="s">
        <v>208</v>
      </c>
      <c r="B419" s="24" t="s">
        <v>209</v>
      </c>
      <c r="C419" s="23"/>
      <c r="D419" s="25" t="s">
        <v>502</v>
      </c>
      <c r="E419" s="11">
        <f>E420+E427</f>
        <v>7140.4</v>
      </c>
      <c r="F419" s="11">
        <f>F420+F427</f>
        <v>5378.3</v>
      </c>
      <c r="G419" s="2"/>
    </row>
    <row r="420" spans="1:7" ht="26.4" outlineLevel="4" x14ac:dyDescent="0.3">
      <c r="A420" s="23" t="s">
        <v>208</v>
      </c>
      <c r="B420" s="24" t="s">
        <v>210</v>
      </c>
      <c r="C420" s="23"/>
      <c r="D420" s="25" t="s">
        <v>503</v>
      </c>
      <c r="E420" s="11">
        <f>E423+E425+E421</f>
        <v>5378.4</v>
      </c>
      <c r="F420" s="11">
        <f>F423+F425+F421</f>
        <v>5064.6000000000004</v>
      </c>
      <c r="G420" s="2"/>
    </row>
    <row r="421" spans="1:7" ht="39.6" outlineLevel="4" x14ac:dyDescent="0.3">
      <c r="A421" s="24" t="s">
        <v>208</v>
      </c>
      <c r="B421" s="24" t="s">
        <v>695</v>
      </c>
      <c r="C421" s="23"/>
      <c r="D421" s="25" t="s">
        <v>696</v>
      </c>
      <c r="E421" s="11">
        <f>E422</f>
        <v>1938.4</v>
      </c>
      <c r="F421" s="11">
        <f>F422</f>
        <v>1695.7</v>
      </c>
      <c r="G421" s="2"/>
    </row>
    <row r="422" spans="1:7" ht="26.4" outlineLevel="4" x14ac:dyDescent="0.3">
      <c r="A422" s="24" t="s">
        <v>208</v>
      </c>
      <c r="B422" s="24" t="s">
        <v>695</v>
      </c>
      <c r="C422" s="23" t="s">
        <v>39</v>
      </c>
      <c r="D422" s="25" t="s">
        <v>361</v>
      </c>
      <c r="E422" s="11">
        <f>'№ 8 ведомственная'!F444</f>
        <v>1938.4</v>
      </c>
      <c r="F422" s="11">
        <f>'№ 8 ведомственная'!G444</f>
        <v>1695.7</v>
      </c>
      <c r="G422" s="2"/>
    </row>
    <row r="423" spans="1:7" ht="26.4" outlineLevel="5" x14ac:dyDescent="0.3">
      <c r="A423" s="43" t="s">
        <v>208</v>
      </c>
      <c r="B423" s="70" t="s">
        <v>211</v>
      </c>
      <c r="C423" s="43"/>
      <c r="D423" s="44" t="s">
        <v>504</v>
      </c>
      <c r="E423" s="45">
        <f>E424</f>
        <v>2988.7</v>
      </c>
      <c r="F423" s="45">
        <f>F424</f>
        <v>2918.1</v>
      </c>
      <c r="G423" s="2"/>
    </row>
    <row r="424" spans="1:7" ht="26.4" outlineLevel="6" x14ac:dyDescent="0.3">
      <c r="A424" s="23" t="s">
        <v>208</v>
      </c>
      <c r="B424" s="24" t="s">
        <v>211</v>
      </c>
      <c r="C424" s="23" t="s">
        <v>39</v>
      </c>
      <c r="D424" s="25" t="s">
        <v>361</v>
      </c>
      <c r="E424" s="11">
        <f>'№ 8 ведомственная'!F446</f>
        <v>2988.7</v>
      </c>
      <c r="F424" s="11">
        <f>'№ 8 ведомственная'!G446</f>
        <v>2918.1</v>
      </c>
      <c r="G424" s="2"/>
    </row>
    <row r="425" spans="1:7" ht="26.4" outlineLevel="5" x14ac:dyDescent="0.3">
      <c r="A425" s="40" t="s">
        <v>208</v>
      </c>
      <c r="B425" s="71" t="s">
        <v>574</v>
      </c>
      <c r="C425" s="40"/>
      <c r="D425" s="25" t="s">
        <v>743</v>
      </c>
      <c r="E425" s="42">
        <f>E426</f>
        <v>451.30000000000007</v>
      </c>
      <c r="F425" s="42">
        <f>F426</f>
        <v>450.8</v>
      </c>
      <c r="G425" s="2"/>
    </row>
    <row r="426" spans="1:7" ht="26.4" outlineLevel="6" x14ac:dyDescent="0.3">
      <c r="A426" s="52" t="s">
        <v>208</v>
      </c>
      <c r="B426" s="72" t="s">
        <v>574</v>
      </c>
      <c r="C426" s="52" t="s">
        <v>39</v>
      </c>
      <c r="D426" s="53" t="s">
        <v>361</v>
      </c>
      <c r="E426" s="26">
        <f>'№ 8 ведомственная'!F448</f>
        <v>451.30000000000007</v>
      </c>
      <c r="F426" s="26">
        <f>'№ 8 ведомственная'!G448</f>
        <v>450.8</v>
      </c>
      <c r="G426" s="2"/>
    </row>
    <row r="427" spans="1:7" outlineLevel="6" x14ac:dyDescent="0.3">
      <c r="A427" s="24" t="s">
        <v>208</v>
      </c>
      <c r="B427" s="24" t="s">
        <v>619</v>
      </c>
      <c r="C427" s="24"/>
      <c r="D427" s="25" t="s">
        <v>620</v>
      </c>
      <c r="E427" s="26">
        <f>E428+E430</f>
        <v>1762</v>
      </c>
      <c r="F427" s="26">
        <f>F428+F430</f>
        <v>313.7</v>
      </c>
      <c r="G427" s="2"/>
    </row>
    <row r="428" spans="1:7" ht="39.6" outlineLevel="6" x14ac:dyDescent="0.3">
      <c r="A428" s="24" t="s">
        <v>208</v>
      </c>
      <c r="B428" s="24" t="s">
        <v>618</v>
      </c>
      <c r="C428" s="24"/>
      <c r="D428" s="25" t="s">
        <v>621</v>
      </c>
      <c r="E428" s="26">
        <f>E429</f>
        <v>1584</v>
      </c>
      <c r="F428" s="26">
        <f>F429</f>
        <v>280.89999999999998</v>
      </c>
      <c r="G428" s="2"/>
    </row>
    <row r="429" spans="1:7" ht="26.4" outlineLevel="6" x14ac:dyDescent="0.3">
      <c r="A429" s="24" t="s">
        <v>208</v>
      </c>
      <c r="B429" s="24" t="s">
        <v>618</v>
      </c>
      <c r="C429" s="24" t="s">
        <v>39</v>
      </c>
      <c r="D429" s="25" t="s">
        <v>361</v>
      </c>
      <c r="E429" s="26">
        <f>'№ 8 ведомственная'!F453</f>
        <v>1584</v>
      </c>
      <c r="F429" s="26">
        <f>'№ 8 ведомственная'!G453</f>
        <v>280.89999999999998</v>
      </c>
      <c r="G429" s="2"/>
    </row>
    <row r="430" spans="1:7" outlineLevel="6" x14ac:dyDescent="0.3">
      <c r="A430" s="24" t="s">
        <v>208</v>
      </c>
      <c r="B430" s="24" t="s">
        <v>641</v>
      </c>
      <c r="C430" s="24"/>
      <c r="D430" s="76" t="s">
        <v>642</v>
      </c>
      <c r="E430" s="26">
        <f>E431</f>
        <v>178</v>
      </c>
      <c r="F430" s="26">
        <f>F431</f>
        <v>32.799999999999997</v>
      </c>
      <c r="G430" s="2"/>
    </row>
    <row r="431" spans="1:7" ht="26.4" outlineLevel="6" x14ac:dyDescent="0.3">
      <c r="A431" s="24" t="s">
        <v>208</v>
      </c>
      <c r="B431" s="24" t="s">
        <v>641</v>
      </c>
      <c r="C431" s="24" t="s">
        <v>39</v>
      </c>
      <c r="D431" s="76" t="s">
        <v>361</v>
      </c>
      <c r="E431" s="26">
        <f>'№ 8 ведомственная'!F451</f>
        <v>178</v>
      </c>
      <c r="F431" s="26">
        <f>'№ 8 ведомственная'!G451</f>
        <v>32.799999999999997</v>
      </c>
      <c r="G431" s="2"/>
    </row>
    <row r="432" spans="1:7" ht="39.6" outlineLevel="2" x14ac:dyDescent="0.3">
      <c r="A432" s="43" t="s">
        <v>208</v>
      </c>
      <c r="B432" s="70" t="s">
        <v>154</v>
      </c>
      <c r="C432" s="43"/>
      <c r="D432" s="44" t="s">
        <v>314</v>
      </c>
      <c r="E432" s="45">
        <f>E433</f>
        <v>158</v>
      </c>
      <c r="F432" s="45">
        <f>F433</f>
        <v>107.10000000000001</v>
      </c>
      <c r="G432" s="2"/>
    </row>
    <row r="433" spans="1:7" ht="26.4" outlineLevel="3" x14ac:dyDescent="0.3">
      <c r="A433" s="23" t="s">
        <v>208</v>
      </c>
      <c r="B433" s="24" t="s">
        <v>231</v>
      </c>
      <c r="C433" s="23"/>
      <c r="D433" s="25" t="s">
        <v>518</v>
      </c>
      <c r="E433" s="11">
        <f>E434+E437+E442+E445+E448+E451</f>
        <v>158</v>
      </c>
      <c r="F433" s="11">
        <f>F434+F437+F442+F445+F448+F451</f>
        <v>107.10000000000001</v>
      </c>
      <c r="G433" s="2"/>
    </row>
    <row r="434" spans="1:7" outlineLevel="4" x14ac:dyDescent="0.3">
      <c r="A434" s="23" t="s">
        <v>208</v>
      </c>
      <c r="B434" s="24" t="s">
        <v>236</v>
      </c>
      <c r="C434" s="23"/>
      <c r="D434" s="25" t="s">
        <v>522</v>
      </c>
      <c r="E434" s="11">
        <f>E435</f>
        <v>32</v>
      </c>
      <c r="F434" s="11">
        <f>F435</f>
        <v>27.3</v>
      </c>
      <c r="G434" s="2"/>
    </row>
    <row r="435" spans="1:7" ht="39.6" outlineLevel="5" x14ac:dyDescent="0.3">
      <c r="A435" s="23" t="s">
        <v>208</v>
      </c>
      <c r="B435" s="24" t="s">
        <v>237</v>
      </c>
      <c r="C435" s="23"/>
      <c r="D435" s="25" t="s">
        <v>523</v>
      </c>
      <c r="E435" s="11">
        <f>E436</f>
        <v>32</v>
      </c>
      <c r="F435" s="11">
        <f>F436</f>
        <v>27.3</v>
      </c>
      <c r="G435" s="2"/>
    </row>
    <row r="436" spans="1:7" ht="26.4" outlineLevel="6" x14ac:dyDescent="0.3">
      <c r="A436" s="23" t="s">
        <v>208</v>
      </c>
      <c r="B436" s="24" t="s">
        <v>237</v>
      </c>
      <c r="C436" s="23" t="s">
        <v>7</v>
      </c>
      <c r="D436" s="25" t="s">
        <v>335</v>
      </c>
      <c r="E436" s="11">
        <f>'№ 8 ведомственная'!F547</f>
        <v>32</v>
      </c>
      <c r="F436" s="11">
        <f>'№ 8 ведомственная'!G547</f>
        <v>27.3</v>
      </c>
      <c r="G436" s="2"/>
    </row>
    <row r="437" spans="1:7" ht="26.4" outlineLevel="4" x14ac:dyDescent="0.3">
      <c r="A437" s="23" t="s">
        <v>208</v>
      </c>
      <c r="B437" s="24" t="s">
        <v>238</v>
      </c>
      <c r="C437" s="23"/>
      <c r="D437" s="25" t="s">
        <v>524</v>
      </c>
      <c r="E437" s="11">
        <f>E438+E440</f>
        <v>26</v>
      </c>
      <c r="F437" s="11">
        <f>F438+F440</f>
        <v>18.899999999999999</v>
      </c>
      <c r="G437" s="2"/>
    </row>
    <row r="438" spans="1:7" ht="39.6" outlineLevel="5" x14ac:dyDescent="0.3">
      <c r="A438" s="23" t="s">
        <v>208</v>
      </c>
      <c r="B438" s="24" t="s">
        <v>239</v>
      </c>
      <c r="C438" s="23"/>
      <c r="D438" s="25" t="s">
        <v>525</v>
      </c>
      <c r="E438" s="11">
        <f>E439</f>
        <v>22</v>
      </c>
      <c r="F438" s="11">
        <f>F439</f>
        <v>18.899999999999999</v>
      </c>
      <c r="G438" s="2"/>
    </row>
    <row r="439" spans="1:7" ht="26.4" outlineLevel="6" x14ac:dyDescent="0.3">
      <c r="A439" s="23" t="s">
        <v>208</v>
      </c>
      <c r="B439" s="24" t="s">
        <v>239</v>
      </c>
      <c r="C439" s="23" t="s">
        <v>7</v>
      </c>
      <c r="D439" s="25" t="s">
        <v>335</v>
      </c>
      <c r="E439" s="11">
        <f>'№ 8 ведомственная'!F550</f>
        <v>22</v>
      </c>
      <c r="F439" s="11">
        <f>'№ 8 ведомственная'!G550</f>
        <v>18.899999999999999</v>
      </c>
      <c r="G439" s="2"/>
    </row>
    <row r="440" spans="1:7" ht="26.4" outlineLevel="5" x14ac:dyDescent="0.3">
      <c r="A440" s="23" t="s">
        <v>208</v>
      </c>
      <c r="B440" s="24" t="s">
        <v>240</v>
      </c>
      <c r="C440" s="23"/>
      <c r="D440" s="25" t="s">
        <v>526</v>
      </c>
      <c r="E440" s="11">
        <f>E441</f>
        <v>4</v>
      </c>
      <c r="F440" s="11">
        <f>F441</f>
        <v>0</v>
      </c>
      <c r="G440" s="2"/>
    </row>
    <row r="441" spans="1:7" ht="26.4" outlineLevel="6" x14ac:dyDescent="0.3">
      <c r="A441" s="23" t="s">
        <v>208</v>
      </c>
      <c r="B441" s="24" t="s">
        <v>240</v>
      </c>
      <c r="C441" s="23" t="s">
        <v>7</v>
      </c>
      <c r="D441" s="25" t="s">
        <v>335</v>
      </c>
      <c r="E441" s="11">
        <f>'№ 8 ведомственная'!F552</f>
        <v>4</v>
      </c>
      <c r="F441" s="11">
        <f>'№ 8 ведомственная'!G552</f>
        <v>0</v>
      </c>
      <c r="G441" s="2"/>
    </row>
    <row r="442" spans="1:7" ht="26.4" outlineLevel="4" x14ac:dyDescent="0.3">
      <c r="A442" s="23" t="s">
        <v>208</v>
      </c>
      <c r="B442" s="24" t="s">
        <v>241</v>
      </c>
      <c r="C442" s="23"/>
      <c r="D442" s="25" t="s">
        <v>527</v>
      </c>
      <c r="E442" s="11">
        <f>E443</f>
        <v>40</v>
      </c>
      <c r="F442" s="11">
        <f>F443</f>
        <v>13.3</v>
      </c>
      <c r="G442" s="2"/>
    </row>
    <row r="443" spans="1:7" ht="26.4" outlineLevel="5" x14ac:dyDescent="0.3">
      <c r="A443" s="23" t="s">
        <v>208</v>
      </c>
      <c r="B443" s="24" t="s">
        <v>242</v>
      </c>
      <c r="C443" s="23"/>
      <c r="D443" s="25" t="s">
        <v>528</v>
      </c>
      <c r="E443" s="11">
        <f>E444</f>
        <v>40</v>
      </c>
      <c r="F443" s="11">
        <f>F444</f>
        <v>13.3</v>
      </c>
      <c r="G443" s="2"/>
    </row>
    <row r="444" spans="1:7" ht="26.4" outlineLevel="6" x14ac:dyDescent="0.3">
      <c r="A444" s="23" t="s">
        <v>208</v>
      </c>
      <c r="B444" s="24" t="s">
        <v>242</v>
      </c>
      <c r="C444" s="23" t="s">
        <v>7</v>
      </c>
      <c r="D444" s="25" t="s">
        <v>335</v>
      </c>
      <c r="E444" s="11">
        <f>'№ 8 ведомственная'!F555</f>
        <v>40</v>
      </c>
      <c r="F444" s="11">
        <f>'№ 8 ведомственная'!G555</f>
        <v>13.3</v>
      </c>
      <c r="G444" s="2"/>
    </row>
    <row r="445" spans="1:7" ht="39.6" outlineLevel="4" x14ac:dyDescent="0.3">
      <c r="A445" s="23" t="s">
        <v>208</v>
      </c>
      <c r="B445" s="24" t="s">
        <v>243</v>
      </c>
      <c r="C445" s="23"/>
      <c r="D445" s="25" t="s">
        <v>529</v>
      </c>
      <c r="E445" s="11">
        <f>E446</f>
        <v>30</v>
      </c>
      <c r="F445" s="11">
        <f>F446</f>
        <v>25.4</v>
      </c>
      <c r="G445" s="2"/>
    </row>
    <row r="446" spans="1:7" ht="39.6" outlineLevel="5" x14ac:dyDescent="0.3">
      <c r="A446" s="23" t="s">
        <v>208</v>
      </c>
      <c r="B446" s="24" t="s">
        <v>244</v>
      </c>
      <c r="C446" s="23"/>
      <c r="D446" s="25" t="s">
        <v>530</v>
      </c>
      <c r="E446" s="11">
        <f>E447</f>
        <v>30</v>
      </c>
      <c r="F446" s="11">
        <f>F447</f>
        <v>25.4</v>
      </c>
      <c r="G446" s="2"/>
    </row>
    <row r="447" spans="1:7" ht="26.4" outlineLevel="6" x14ac:dyDescent="0.3">
      <c r="A447" s="23" t="s">
        <v>208</v>
      </c>
      <c r="B447" s="24" t="s">
        <v>244</v>
      </c>
      <c r="C447" s="23" t="s">
        <v>7</v>
      </c>
      <c r="D447" s="25" t="s">
        <v>335</v>
      </c>
      <c r="E447" s="11">
        <f>'№ 8 ведомственная'!F558</f>
        <v>30</v>
      </c>
      <c r="F447" s="11">
        <f>'№ 8 ведомственная'!G558</f>
        <v>25.4</v>
      </c>
      <c r="G447" s="2"/>
    </row>
    <row r="448" spans="1:7" ht="26.4" outlineLevel="4" x14ac:dyDescent="0.3">
      <c r="A448" s="23" t="s">
        <v>208</v>
      </c>
      <c r="B448" s="24" t="s">
        <v>245</v>
      </c>
      <c r="C448" s="23"/>
      <c r="D448" s="25" t="s">
        <v>531</v>
      </c>
      <c r="E448" s="11">
        <f>E449</f>
        <v>29</v>
      </c>
      <c r="F448" s="11">
        <f>F449</f>
        <v>21.4</v>
      </c>
      <c r="G448" s="2"/>
    </row>
    <row r="449" spans="1:7" ht="26.4" outlineLevel="5" x14ac:dyDescent="0.3">
      <c r="A449" s="23" t="s">
        <v>208</v>
      </c>
      <c r="B449" s="24" t="s">
        <v>246</v>
      </c>
      <c r="C449" s="23"/>
      <c r="D449" s="25" t="s">
        <v>532</v>
      </c>
      <c r="E449" s="11">
        <f>E450</f>
        <v>29</v>
      </c>
      <c r="F449" s="11">
        <f>F450</f>
        <v>21.4</v>
      </c>
      <c r="G449" s="2"/>
    </row>
    <row r="450" spans="1:7" ht="26.4" outlineLevel="6" x14ac:dyDescent="0.3">
      <c r="A450" s="23" t="s">
        <v>208</v>
      </c>
      <c r="B450" s="24" t="s">
        <v>246</v>
      </c>
      <c r="C450" s="23" t="s">
        <v>7</v>
      </c>
      <c r="D450" s="25" t="s">
        <v>335</v>
      </c>
      <c r="E450" s="11">
        <f>'№ 8 ведомственная'!F561</f>
        <v>29</v>
      </c>
      <c r="F450" s="11">
        <f>'№ 8 ведомственная'!G561</f>
        <v>21.4</v>
      </c>
      <c r="G450" s="2"/>
    </row>
    <row r="451" spans="1:7" ht="26.4" outlineLevel="4" x14ac:dyDescent="0.3">
      <c r="A451" s="23" t="s">
        <v>208</v>
      </c>
      <c r="B451" s="24" t="s">
        <v>247</v>
      </c>
      <c r="C451" s="23"/>
      <c r="D451" s="25" t="s">
        <v>533</v>
      </c>
      <c r="E451" s="11">
        <f>E452</f>
        <v>1</v>
      </c>
      <c r="F451" s="11">
        <f>F452</f>
        <v>0.8</v>
      </c>
      <c r="G451" s="2"/>
    </row>
    <row r="452" spans="1:7" ht="26.4" outlineLevel="5" x14ac:dyDescent="0.3">
      <c r="A452" s="23" t="s">
        <v>208</v>
      </c>
      <c r="B452" s="24" t="s">
        <v>248</v>
      </c>
      <c r="C452" s="23"/>
      <c r="D452" s="25" t="s">
        <v>534</v>
      </c>
      <c r="E452" s="11">
        <f>E453</f>
        <v>1</v>
      </c>
      <c r="F452" s="11">
        <f>F453</f>
        <v>0.8</v>
      </c>
      <c r="G452" s="2"/>
    </row>
    <row r="453" spans="1:7" ht="26.4" outlineLevel="6" x14ac:dyDescent="0.3">
      <c r="A453" s="23" t="s">
        <v>208</v>
      </c>
      <c r="B453" s="24" t="s">
        <v>248</v>
      </c>
      <c r="C453" s="23" t="s">
        <v>7</v>
      </c>
      <c r="D453" s="25" t="s">
        <v>335</v>
      </c>
      <c r="E453" s="11">
        <f>'№ 8 ведомственная'!F564</f>
        <v>1</v>
      </c>
      <c r="F453" s="11">
        <f>'№ 8 ведомственная'!G564</f>
        <v>0.8</v>
      </c>
      <c r="G453" s="2"/>
    </row>
    <row r="454" spans="1:7" outlineLevel="1" x14ac:dyDescent="0.3">
      <c r="A454" s="23" t="s">
        <v>212</v>
      </c>
      <c r="B454" s="24"/>
      <c r="C454" s="23"/>
      <c r="D454" s="25" t="s">
        <v>325</v>
      </c>
      <c r="E454" s="11">
        <f t="shared" ref="E454:F456" si="16">E455</f>
        <v>15551</v>
      </c>
      <c r="F454" s="11">
        <f t="shared" si="16"/>
        <v>15488.2</v>
      </c>
      <c r="G454" s="2"/>
    </row>
    <row r="455" spans="1:7" ht="39.6" outlineLevel="2" x14ac:dyDescent="0.3">
      <c r="A455" s="23" t="s">
        <v>212</v>
      </c>
      <c r="B455" s="24" t="s">
        <v>178</v>
      </c>
      <c r="C455" s="23"/>
      <c r="D455" s="25" t="s">
        <v>320</v>
      </c>
      <c r="E455" s="11">
        <f t="shared" si="16"/>
        <v>15551</v>
      </c>
      <c r="F455" s="11">
        <f t="shared" si="16"/>
        <v>15488.2</v>
      </c>
      <c r="G455" s="2"/>
    </row>
    <row r="456" spans="1:7" ht="39.6" outlineLevel="3" x14ac:dyDescent="0.3">
      <c r="A456" s="40" t="s">
        <v>212</v>
      </c>
      <c r="B456" s="71" t="s">
        <v>213</v>
      </c>
      <c r="C456" s="40"/>
      <c r="D456" s="41" t="s">
        <v>505</v>
      </c>
      <c r="E456" s="42">
        <f t="shared" si="16"/>
        <v>15551</v>
      </c>
      <c r="F456" s="42">
        <f t="shared" si="16"/>
        <v>15488.2</v>
      </c>
      <c r="G456" s="2"/>
    </row>
    <row r="457" spans="1:7" ht="26.4" outlineLevel="4" x14ac:dyDescent="0.3">
      <c r="A457" s="52" t="s">
        <v>212</v>
      </c>
      <c r="B457" s="72" t="s">
        <v>214</v>
      </c>
      <c r="C457" s="52"/>
      <c r="D457" s="53" t="s">
        <v>506</v>
      </c>
      <c r="E457" s="26">
        <f>E458+E462</f>
        <v>15551</v>
      </c>
      <c r="F457" s="26">
        <f>F458+F462</f>
        <v>15488.2</v>
      </c>
      <c r="G457" s="2"/>
    </row>
    <row r="458" spans="1:7" ht="26.4" outlineLevel="5" x14ac:dyDescent="0.3">
      <c r="A458" s="43" t="s">
        <v>212</v>
      </c>
      <c r="B458" s="70" t="s">
        <v>215</v>
      </c>
      <c r="C458" s="43"/>
      <c r="D458" s="44" t="s">
        <v>507</v>
      </c>
      <c r="E458" s="45">
        <f>E459+E460+E461</f>
        <v>11029.800000000001</v>
      </c>
      <c r="F458" s="45">
        <f>F459+F460+F461</f>
        <v>10887.4</v>
      </c>
      <c r="G458" s="2"/>
    </row>
    <row r="459" spans="1:7" ht="52.8" outlineLevel="6" x14ac:dyDescent="0.3">
      <c r="A459" s="23" t="s">
        <v>212</v>
      </c>
      <c r="B459" s="24" t="s">
        <v>215</v>
      </c>
      <c r="C459" s="23" t="s">
        <v>6</v>
      </c>
      <c r="D459" s="25" t="s">
        <v>334</v>
      </c>
      <c r="E459" s="11">
        <f>'№ 8 ведомственная'!F459</f>
        <v>9201.5</v>
      </c>
      <c r="F459" s="11">
        <f>'№ 8 ведомственная'!G459</f>
        <v>9201.5</v>
      </c>
      <c r="G459" s="2"/>
    </row>
    <row r="460" spans="1:7" ht="26.4" outlineLevel="6" x14ac:dyDescent="0.3">
      <c r="A460" s="23" t="s">
        <v>212</v>
      </c>
      <c r="B460" s="24" t="s">
        <v>215</v>
      </c>
      <c r="C460" s="23" t="s">
        <v>7</v>
      </c>
      <c r="D460" s="25" t="s">
        <v>335</v>
      </c>
      <c r="E460" s="11">
        <f>'№ 8 ведомственная'!F460</f>
        <v>1822.2</v>
      </c>
      <c r="F460" s="11">
        <f>'№ 8 ведомственная'!G460</f>
        <v>1682.1</v>
      </c>
      <c r="G460" s="2"/>
    </row>
    <row r="461" spans="1:7" outlineLevel="6" x14ac:dyDescent="0.3">
      <c r="A461" s="23" t="s">
        <v>212</v>
      </c>
      <c r="B461" s="24" t="s">
        <v>215</v>
      </c>
      <c r="C461" s="23" t="s">
        <v>8</v>
      </c>
      <c r="D461" s="25" t="s">
        <v>336</v>
      </c>
      <c r="E461" s="11">
        <f>'№ 8 ведомственная'!F461</f>
        <v>6.1</v>
      </c>
      <c r="F461" s="11">
        <f>'№ 8 ведомственная'!G461</f>
        <v>3.8</v>
      </c>
      <c r="G461" s="2"/>
    </row>
    <row r="462" spans="1:7" ht="26.4" outlineLevel="5" x14ac:dyDescent="0.3">
      <c r="A462" s="23" t="s">
        <v>212</v>
      </c>
      <c r="B462" s="24" t="s">
        <v>216</v>
      </c>
      <c r="C462" s="23"/>
      <c r="D462" s="25" t="s">
        <v>508</v>
      </c>
      <c r="E462" s="11">
        <f>E463+E464</f>
        <v>4521.2</v>
      </c>
      <c r="F462" s="11">
        <f>F463+F464</f>
        <v>4600.8</v>
      </c>
      <c r="G462" s="2"/>
    </row>
    <row r="463" spans="1:7" ht="52.8" outlineLevel="6" x14ac:dyDescent="0.3">
      <c r="A463" s="23" t="s">
        <v>212</v>
      </c>
      <c r="B463" s="24" t="s">
        <v>216</v>
      </c>
      <c r="C463" s="23" t="s">
        <v>6</v>
      </c>
      <c r="D463" s="25" t="s">
        <v>334</v>
      </c>
      <c r="E463" s="11">
        <f>'№ 8 ведомственная'!F463</f>
        <v>4351.7</v>
      </c>
      <c r="F463" s="11">
        <f>'№ 8 ведомственная'!G463</f>
        <v>4453</v>
      </c>
      <c r="G463" s="2"/>
    </row>
    <row r="464" spans="1:7" ht="26.4" outlineLevel="6" x14ac:dyDescent="0.3">
      <c r="A464" s="40" t="s">
        <v>212</v>
      </c>
      <c r="B464" s="71" t="s">
        <v>216</v>
      </c>
      <c r="C464" s="40" t="s">
        <v>7</v>
      </c>
      <c r="D464" s="41" t="s">
        <v>335</v>
      </c>
      <c r="E464" s="42">
        <f>'№ 8 ведомственная'!F464</f>
        <v>169.5</v>
      </c>
      <c r="F464" s="42">
        <f>'№ 8 ведомственная'!G464</f>
        <v>147.80000000000001</v>
      </c>
      <c r="G464" s="2"/>
    </row>
    <row r="465" spans="1:7" s="38" customFormat="1" x14ac:dyDescent="0.3">
      <c r="A465" s="54" t="s">
        <v>141</v>
      </c>
      <c r="B465" s="54"/>
      <c r="C465" s="55"/>
      <c r="D465" s="56" t="s">
        <v>281</v>
      </c>
      <c r="E465" s="57">
        <f>E466+E489</f>
        <v>43664.400000000009</v>
      </c>
      <c r="F465" s="57">
        <f>F466+F489</f>
        <v>41835.200000000004</v>
      </c>
      <c r="G465" s="4"/>
    </row>
    <row r="466" spans="1:7" outlineLevel="1" x14ac:dyDescent="0.3">
      <c r="A466" s="43" t="s">
        <v>142</v>
      </c>
      <c r="B466" s="70"/>
      <c r="C466" s="43"/>
      <c r="D466" s="44" t="s">
        <v>310</v>
      </c>
      <c r="E466" s="45">
        <f>E467</f>
        <v>39107.100000000006</v>
      </c>
      <c r="F466" s="45">
        <f>F467</f>
        <v>37304.100000000006</v>
      </c>
      <c r="G466" s="2"/>
    </row>
    <row r="467" spans="1:7" ht="39.6" outlineLevel="2" x14ac:dyDescent="0.3">
      <c r="A467" s="23" t="s">
        <v>142</v>
      </c>
      <c r="B467" s="24" t="s">
        <v>232</v>
      </c>
      <c r="C467" s="23"/>
      <c r="D467" s="25" t="s">
        <v>328</v>
      </c>
      <c r="E467" s="11">
        <f>E468</f>
        <v>39107.100000000006</v>
      </c>
      <c r="F467" s="11">
        <f>F468</f>
        <v>37304.100000000006</v>
      </c>
      <c r="G467" s="2"/>
    </row>
    <row r="468" spans="1:7" ht="26.4" outlineLevel="3" x14ac:dyDescent="0.3">
      <c r="A468" s="23" t="s">
        <v>142</v>
      </c>
      <c r="B468" s="24" t="s">
        <v>249</v>
      </c>
      <c r="C468" s="23"/>
      <c r="D468" s="25" t="s">
        <v>535</v>
      </c>
      <c r="E468" s="11">
        <f>E469+E482</f>
        <v>39107.100000000006</v>
      </c>
      <c r="F468" s="11">
        <f>F469+F482</f>
        <v>37304.100000000006</v>
      </c>
      <c r="G468" s="2"/>
    </row>
    <row r="469" spans="1:7" outlineLevel="4" x14ac:dyDescent="0.3">
      <c r="A469" s="23" t="s">
        <v>142</v>
      </c>
      <c r="B469" s="24" t="s">
        <v>250</v>
      </c>
      <c r="C469" s="23"/>
      <c r="D469" s="25" t="s">
        <v>536</v>
      </c>
      <c r="E469" s="11">
        <f>E472+E476+E478+E470+E480</f>
        <v>13710.7</v>
      </c>
      <c r="F469" s="11">
        <f>F472+F476+F478+F470+F480</f>
        <v>13215.5</v>
      </c>
      <c r="G469" s="2"/>
    </row>
    <row r="470" spans="1:7" ht="39.6" outlineLevel="4" x14ac:dyDescent="0.3">
      <c r="A470" s="23" t="s">
        <v>142</v>
      </c>
      <c r="B470" s="24" t="s">
        <v>626</v>
      </c>
      <c r="C470" s="24"/>
      <c r="D470" s="25" t="s">
        <v>649</v>
      </c>
      <c r="E470" s="11">
        <f>E471</f>
        <v>3791.2999999999997</v>
      </c>
      <c r="F470" s="11">
        <f>F471</f>
        <v>3598.9</v>
      </c>
      <c r="G470" s="2"/>
    </row>
    <row r="471" spans="1:7" ht="52.8" outlineLevel="4" x14ac:dyDescent="0.3">
      <c r="A471" s="23" t="s">
        <v>142</v>
      </c>
      <c r="B471" s="24" t="s">
        <v>626</v>
      </c>
      <c r="C471" s="24" t="s">
        <v>6</v>
      </c>
      <c r="D471" s="25" t="s">
        <v>334</v>
      </c>
      <c r="E471" s="11">
        <f>'№ 8 ведомственная'!F571</f>
        <v>3791.2999999999997</v>
      </c>
      <c r="F471" s="11">
        <f>'№ 8 ведомственная'!G571</f>
        <v>3598.9</v>
      </c>
      <c r="G471" s="2"/>
    </row>
    <row r="472" spans="1:7" outlineLevel="5" x14ac:dyDescent="0.3">
      <c r="A472" s="23" t="s">
        <v>142</v>
      </c>
      <c r="B472" s="24" t="s">
        <v>251</v>
      </c>
      <c r="C472" s="23"/>
      <c r="D472" s="25" t="s">
        <v>537</v>
      </c>
      <c r="E472" s="11">
        <f>E473+E474+E475</f>
        <v>9759.7000000000007</v>
      </c>
      <c r="F472" s="11">
        <f>F473+F474+F475</f>
        <v>9456.9</v>
      </c>
      <c r="G472" s="2"/>
    </row>
    <row r="473" spans="1:7" ht="52.8" outlineLevel="6" x14ac:dyDescent="0.3">
      <c r="A473" s="23" t="s">
        <v>142</v>
      </c>
      <c r="B473" s="24" t="s">
        <v>251</v>
      </c>
      <c r="C473" s="23" t="s">
        <v>6</v>
      </c>
      <c r="D473" s="25" t="s">
        <v>334</v>
      </c>
      <c r="E473" s="11">
        <f>'№ 8 ведомственная'!F573</f>
        <v>5614.5</v>
      </c>
      <c r="F473" s="11">
        <f>'№ 8 ведомственная'!G573</f>
        <v>5447.6</v>
      </c>
      <c r="G473" s="2"/>
    </row>
    <row r="474" spans="1:7" ht="26.4" outlineLevel="6" x14ac:dyDescent="0.3">
      <c r="A474" s="23" t="s">
        <v>142</v>
      </c>
      <c r="B474" s="24" t="s">
        <v>251</v>
      </c>
      <c r="C474" s="23" t="s">
        <v>7</v>
      </c>
      <c r="D474" s="25" t="s">
        <v>335</v>
      </c>
      <c r="E474" s="11">
        <f>'№ 8 ведомственная'!F574</f>
        <v>4107.7</v>
      </c>
      <c r="F474" s="11">
        <f>'№ 8 ведомственная'!G574</f>
        <v>3972.2</v>
      </c>
      <c r="G474" s="2"/>
    </row>
    <row r="475" spans="1:7" outlineLevel="6" x14ac:dyDescent="0.3">
      <c r="A475" s="23" t="s">
        <v>142</v>
      </c>
      <c r="B475" s="24" t="s">
        <v>251</v>
      </c>
      <c r="C475" s="23" t="s">
        <v>8</v>
      </c>
      <c r="D475" s="25" t="s">
        <v>336</v>
      </c>
      <c r="E475" s="11">
        <f>'№ 8 ведомственная'!F575</f>
        <v>37.5</v>
      </c>
      <c r="F475" s="11">
        <f>'№ 8 ведомственная'!G575</f>
        <v>37.1</v>
      </c>
      <c r="G475" s="2"/>
    </row>
    <row r="476" spans="1:7" ht="39.6" outlineLevel="5" x14ac:dyDescent="0.3">
      <c r="A476" s="23" t="s">
        <v>142</v>
      </c>
      <c r="B476" s="24" t="s">
        <v>663</v>
      </c>
      <c r="C476" s="24"/>
      <c r="D476" s="25" t="s">
        <v>561</v>
      </c>
      <c r="E476" s="11">
        <f>E477</f>
        <v>70</v>
      </c>
      <c r="F476" s="11">
        <f>F477</f>
        <v>70</v>
      </c>
      <c r="G476" s="2"/>
    </row>
    <row r="477" spans="1:7" ht="26.4" outlineLevel="6" x14ac:dyDescent="0.3">
      <c r="A477" s="23" t="s">
        <v>142</v>
      </c>
      <c r="B477" s="24" t="s">
        <v>663</v>
      </c>
      <c r="C477" s="75" t="s">
        <v>7</v>
      </c>
      <c r="D477" s="77" t="s">
        <v>335</v>
      </c>
      <c r="E477" s="11">
        <f>'№ 8 ведомственная'!F577</f>
        <v>70</v>
      </c>
      <c r="F477" s="11">
        <f>'№ 8 ведомственная'!G577</f>
        <v>70</v>
      </c>
      <c r="G477" s="2"/>
    </row>
    <row r="478" spans="1:7" ht="66" outlineLevel="6" x14ac:dyDescent="0.3">
      <c r="A478" s="23" t="s">
        <v>142</v>
      </c>
      <c r="B478" s="74" t="s">
        <v>604</v>
      </c>
      <c r="C478" s="75"/>
      <c r="D478" s="25" t="s">
        <v>727</v>
      </c>
      <c r="E478" s="11">
        <f>E479</f>
        <v>51.5</v>
      </c>
      <c r="F478" s="11">
        <f>F479</f>
        <v>51.5</v>
      </c>
      <c r="G478" s="2"/>
    </row>
    <row r="479" spans="1:7" ht="26.4" outlineLevel="6" x14ac:dyDescent="0.3">
      <c r="A479" s="23" t="s">
        <v>142</v>
      </c>
      <c r="B479" s="74" t="s">
        <v>604</v>
      </c>
      <c r="C479" s="75" t="s">
        <v>7</v>
      </c>
      <c r="D479" s="25" t="s">
        <v>335</v>
      </c>
      <c r="E479" s="11">
        <f>'№ 8 ведомственная'!F579</f>
        <v>51.5</v>
      </c>
      <c r="F479" s="11">
        <f>'№ 8 ведомственная'!G579</f>
        <v>51.5</v>
      </c>
      <c r="G479" s="2"/>
    </row>
    <row r="480" spans="1:7" ht="39.6" outlineLevel="6" x14ac:dyDescent="0.3">
      <c r="A480" s="24" t="s">
        <v>142</v>
      </c>
      <c r="B480" s="24" t="s">
        <v>634</v>
      </c>
      <c r="C480" s="23"/>
      <c r="D480" s="25" t="s">
        <v>633</v>
      </c>
      <c r="E480" s="11">
        <f>E481</f>
        <v>38.200000000000003</v>
      </c>
      <c r="F480" s="11">
        <f>F481</f>
        <v>38.200000000000003</v>
      </c>
      <c r="G480" s="2"/>
    </row>
    <row r="481" spans="1:7" ht="52.8" outlineLevel="6" x14ac:dyDescent="0.3">
      <c r="A481" s="24" t="s">
        <v>142</v>
      </c>
      <c r="B481" s="24" t="s">
        <v>634</v>
      </c>
      <c r="C481" s="23" t="s">
        <v>6</v>
      </c>
      <c r="D481" s="25" t="s">
        <v>334</v>
      </c>
      <c r="E481" s="11">
        <f>'№ 8 ведомственная'!F581</f>
        <v>38.200000000000003</v>
      </c>
      <c r="F481" s="11">
        <f>'№ 8 ведомственная'!G581</f>
        <v>38.200000000000003</v>
      </c>
      <c r="G481" s="2"/>
    </row>
    <row r="482" spans="1:7" ht="26.4" outlineLevel="4" x14ac:dyDescent="0.3">
      <c r="A482" s="23" t="s">
        <v>142</v>
      </c>
      <c r="B482" s="24" t="s">
        <v>252</v>
      </c>
      <c r="C482" s="23"/>
      <c r="D482" s="25" t="s">
        <v>538</v>
      </c>
      <c r="E482" s="11">
        <f>E485+E483+E487</f>
        <v>25396.400000000001</v>
      </c>
      <c r="F482" s="11">
        <f>F485+F483+F487</f>
        <v>24088.600000000002</v>
      </c>
      <c r="G482" s="2"/>
    </row>
    <row r="483" spans="1:7" ht="39.6" outlineLevel="4" x14ac:dyDescent="0.3">
      <c r="A483" s="23" t="s">
        <v>142</v>
      </c>
      <c r="B483" s="24" t="s">
        <v>627</v>
      </c>
      <c r="C483" s="24"/>
      <c r="D483" s="25" t="s">
        <v>649</v>
      </c>
      <c r="E483" s="11">
        <f>E484</f>
        <v>5670.9</v>
      </c>
      <c r="F483" s="11">
        <f>F484</f>
        <v>5393.3</v>
      </c>
      <c r="G483" s="2"/>
    </row>
    <row r="484" spans="1:7" ht="26.4" outlineLevel="4" x14ac:dyDescent="0.3">
      <c r="A484" s="23" t="s">
        <v>142</v>
      </c>
      <c r="B484" s="24" t="s">
        <v>627</v>
      </c>
      <c r="C484" s="24" t="s">
        <v>39</v>
      </c>
      <c r="D484" s="25" t="s">
        <v>361</v>
      </c>
      <c r="E484" s="11">
        <f>'№ 8 ведомственная'!F584</f>
        <v>5670.9</v>
      </c>
      <c r="F484" s="11">
        <f>'№ 8 ведомственная'!G584</f>
        <v>5393.3</v>
      </c>
      <c r="G484" s="2"/>
    </row>
    <row r="485" spans="1:7" ht="26.4" outlineLevel="5" x14ac:dyDescent="0.3">
      <c r="A485" s="23" t="s">
        <v>142</v>
      </c>
      <c r="B485" s="24" t="s">
        <v>253</v>
      </c>
      <c r="C485" s="23"/>
      <c r="D485" s="25" t="s">
        <v>539</v>
      </c>
      <c r="E485" s="11">
        <f>E486</f>
        <v>19668.100000000002</v>
      </c>
      <c r="F485" s="11">
        <f>F486</f>
        <v>18637.900000000001</v>
      </c>
      <c r="G485" s="2"/>
    </row>
    <row r="486" spans="1:7" ht="26.4" outlineLevel="6" x14ac:dyDescent="0.3">
      <c r="A486" s="23" t="s">
        <v>142</v>
      </c>
      <c r="B486" s="24" t="s">
        <v>253</v>
      </c>
      <c r="C486" s="23" t="s">
        <v>39</v>
      </c>
      <c r="D486" s="25" t="s">
        <v>361</v>
      </c>
      <c r="E486" s="11">
        <f>'№ 8 ведомственная'!F586</f>
        <v>19668.100000000002</v>
      </c>
      <c r="F486" s="11">
        <f>'№ 8 ведомственная'!G586</f>
        <v>18637.900000000001</v>
      </c>
      <c r="G486" s="2"/>
    </row>
    <row r="487" spans="1:7" ht="39.6" outlineLevel="6" x14ac:dyDescent="0.3">
      <c r="A487" s="24" t="s">
        <v>142</v>
      </c>
      <c r="B487" s="24" t="s">
        <v>635</v>
      </c>
      <c r="C487" s="23"/>
      <c r="D487" s="25" t="s">
        <v>633</v>
      </c>
      <c r="E487" s="11">
        <f>E488</f>
        <v>57.4</v>
      </c>
      <c r="F487" s="11">
        <f>F488</f>
        <v>57.4</v>
      </c>
      <c r="G487" s="2"/>
    </row>
    <row r="488" spans="1:7" ht="26.4" outlineLevel="6" x14ac:dyDescent="0.3">
      <c r="A488" s="24" t="s">
        <v>142</v>
      </c>
      <c r="B488" s="24" t="s">
        <v>635</v>
      </c>
      <c r="C488" s="23">
        <v>600</v>
      </c>
      <c r="D488" s="25" t="s">
        <v>361</v>
      </c>
      <c r="E488" s="11">
        <f>'№ 8 ведомственная'!F588</f>
        <v>57.4</v>
      </c>
      <c r="F488" s="11">
        <f>'№ 8 ведомственная'!G588</f>
        <v>57.4</v>
      </c>
      <c r="G488" s="2"/>
    </row>
    <row r="489" spans="1:7" outlineLevel="1" x14ac:dyDescent="0.3">
      <c r="A489" s="23" t="s">
        <v>254</v>
      </c>
      <c r="B489" s="24"/>
      <c r="C489" s="23"/>
      <c r="D489" s="25" t="s">
        <v>329</v>
      </c>
      <c r="E489" s="11">
        <f t="shared" ref="E489:F491" si="17">E490</f>
        <v>4557.3</v>
      </c>
      <c r="F489" s="11">
        <f t="shared" si="17"/>
        <v>4531.0999999999995</v>
      </c>
      <c r="G489" s="2"/>
    </row>
    <row r="490" spans="1:7" ht="39.6" outlineLevel="2" x14ac:dyDescent="0.3">
      <c r="A490" s="23" t="s">
        <v>254</v>
      </c>
      <c r="B490" s="24" t="s">
        <v>232</v>
      </c>
      <c r="C490" s="23"/>
      <c r="D490" s="25" t="s">
        <v>328</v>
      </c>
      <c r="E490" s="11">
        <f t="shared" si="17"/>
        <v>4557.3</v>
      </c>
      <c r="F490" s="11">
        <f t="shared" si="17"/>
        <v>4531.0999999999995</v>
      </c>
      <c r="G490" s="2"/>
    </row>
    <row r="491" spans="1:7" ht="39.6" outlineLevel="3" x14ac:dyDescent="0.3">
      <c r="A491" s="23" t="s">
        <v>254</v>
      </c>
      <c r="B491" s="24" t="s">
        <v>255</v>
      </c>
      <c r="C491" s="23"/>
      <c r="D491" s="25" t="s">
        <v>576</v>
      </c>
      <c r="E491" s="11">
        <f t="shared" si="17"/>
        <v>4557.3</v>
      </c>
      <c r="F491" s="11">
        <f t="shared" si="17"/>
        <v>4531.0999999999995</v>
      </c>
      <c r="G491" s="2"/>
    </row>
    <row r="492" spans="1:7" ht="39.6" outlineLevel="5" x14ac:dyDescent="0.3">
      <c r="A492" s="23" t="s">
        <v>254</v>
      </c>
      <c r="B492" s="24" t="s">
        <v>256</v>
      </c>
      <c r="C492" s="23"/>
      <c r="D492" s="25" t="s">
        <v>540</v>
      </c>
      <c r="E492" s="11">
        <f>E493+E494+E495</f>
        <v>4557.3</v>
      </c>
      <c r="F492" s="11">
        <f>F493+F494+F495</f>
        <v>4531.0999999999995</v>
      </c>
      <c r="G492" s="2"/>
    </row>
    <row r="493" spans="1:7" ht="52.8" outlineLevel="6" x14ac:dyDescent="0.3">
      <c r="A493" s="23" t="s">
        <v>254</v>
      </c>
      <c r="B493" s="24" t="s">
        <v>256</v>
      </c>
      <c r="C493" s="23" t="s">
        <v>6</v>
      </c>
      <c r="D493" s="25" t="s">
        <v>334</v>
      </c>
      <c r="E493" s="11">
        <f>'№ 8 ведомственная'!F593</f>
        <v>3950.1</v>
      </c>
      <c r="F493" s="11">
        <f>'№ 8 ведомственная'!G593</f>
        <v>4099.8</v>
      </c>
      <c r="G493" s="2"/>
    </row>
    <row r="494" spans="1:7" ht="26.4" outlineLevel="6" x14ac:dyDescent="0.3">
      <c r="A494" s="23" t="s">
        <v>254</v>
      </c>
      <c r="B494" s="24" t="s">
        <v>256</v>
      </c>
      <c r="C494" s="23" t="s">
        <v>7</v>
      </c>
      <c r="D494" s="25" t="s">
        <v>335</v>
      </c>
      <c r="E494" s="11">
        <f>'№ 8 ведомственная'!F594</f>
        <v>575.5</v>
      </c>
      <c r="F494" s="11">
        <f>'№ 8 ведомственная'!G594</f>
        <v>424.9</v>
      </c>
      <c r="G494" s="2"/>
    </row>
    <row r="495" spans="1:7" outlineLevel="6" x14ac:dyDescent="0.3">
      <c r="A495" s="23" t="s">
        <v>254</v>
      </c>
      <c r="B495" s="24" t="s">
        <v>256</v>
      </c>
      <c r="C495" s="23" t="s">
        <v>8</v>
      </c>
      <c r="D495" s="25" t="s">
        <v>336</v>
      </c>
      <c r="E495" s="11">
        <f>'№ 8 ведомственная'!F595</f>
        <v>31.7</v>
      </c>
      <c r="F495" s="11">
        <f>'№ 8 ведомственная'!G595</f>
        <v>6.4</v>
      </c>
      <c r="G495" s="2"/>
    </row>
    <row r="496" spans="1:7" s="38" customFormat="1" x14ac:dyDescent="0.3">
      <c r="A496" s="28" t="s">
        <v>143</v>
      </c>
      <c r="B496" s="66"/>
      <c r="C496" s="28"/>
      <c r="D496" s="29" t="s">
        <v>282</v>
      </c>
      <c r="E496" s="10">
        <f>E497+E503+E530</f>
        <v>17966.2</v>
      </c>
      <c r="F496" s="10">
        <f>F497+F503+F530</f>
        <v>17399.400000000001</v>
      </c>
      <c r="G496" s="4"/>
    </row>
    <row r="497" spans="1:7" outlineLevel="1" x14ac:dyDescent="0.3">
      <c r="A497" s="23" t="s">
        <v>144</v>
      </c>
      <c r="B497" s="24"/>
      <c r="C497" s="23"/>
      <c r="D497" s="25" t="s">
        <v>311</v>
      </c>
      <c r="E497" s="11">
        <f t="shared" ref="E497:F501" si="18">E498</f>
        <v>1277</v>
      </c>
      <c r="F497" s="11">
        <f t="shared" si="18"/>
        <v>1263</v>
      </c>
      <c r="G497" s="2"/>
    </row>
    <row r="498" spans="1:7" ht="39.6" outlineLevel="2" x14ac:dyDescent="0.3">
      <c r="A498" s="23" t="s">
        <v>144</v>
      </c>
      <c r="B498" s="24" t="s">
        <v>13</v>
      </c>
      <c r="C498" s="23"/>
      <c r="D498" s="25" t="s">
        <v>289</v>
      </c>
      <c r="E498" s="11">
        <f t="shared" si="18"/>
        <v>1277</v>
      </c>
      <c r="F498" s="11">
        <f t="shared" si="18"/>
        <v>1263</v>
      </c>
      <c r="G498" s="2"/>
    </row>
    <row r="499" spans="1:7" ht="26.4" outlineLevel="3" x14ac:dyDescent="0.3">
      <c r="A499" s="23" t="s">
        <v>144</v>
      </c>
      <c r="B499" s="24" t="s">
        <v>41</v>
      </c>
      <c r="C499" s="23"/>
      <c r="D499" s="25" t="s">
        <v>363</v>
      </c>
      <c r="E499" s="11">
        <f t="shared" si="18"/>
        <v>1277</v>
      </c>
      <c r="F499" s="11">
        <f t="shared" si="18"/>
        <v>1263</v>
      </c>
      <c r="G499" s="2"/>
    </row>
    <row r="500" spans="1:7" ht="39.6" outlineLevel="4" x14ac:dyDescent="0.3">
      <c r="A500" s="23" t="s">
        <v>144</v>
      </c>
      <c r="B500" s="24" t="s">
        <v>145</v>
      </c>
      <c r="C500" s="23"/>
      <c r="D500" s="25" t="s">
        <v>455</v>
      </c>
      <c r="E500" s="11">
        <f t="shared" si="18"/>
        <v>1277</v>
      </c>
      <c r="F500" s="11">
        <f t="shared" si="18"/>
        <v>1263</v>
      </c>
      <c r="G500" s="2"/>
    </row>
    <row r="501" spans="1:7" ht="26.4" outlineLevel="5" x14ac:dyDescent="0.3">
      <c r="A501" s="23" t="s">
        <v>144</v>
      </c>
      <c r="B501" s="24" t="s">
        <v>146</v>
      </c>
      <c r="C501" s="23"/>
      <c r="D501" s="25" t="s">
        <v>456</v>
      </c>
      <c r="E501" s="11">
        <f t="shared" si="18"/>
        <v>1277</v>
      </c>
      <c r="F501" s="11">
        <f t="shared" si="18"/>
        <v>1263</v>
      </c>
      <c r="G501" s="2"/>
    </row>
    <row r="502" spans="1:7" outlineLevel="6" x14ac:dyDescent="0.3">
      <c r="A502" s="23" t="s">
        <v>144</v>
      </c>
      <c r="B502" s="24" t="s">
        <v>146</v>
      </c>
      <c r="C502" s="23" t="s">
        <v>21</v>
      </c>
      <c r="D502" s="25" t="s">
        <v>346</v>
      </c>
      <c r="E502" s="11">
        <f>'№ 8 ведомственная'!F292</f>
        <v>1277</v>
      </c>
      <c r="F502" s="11">
        <f>'№ 8 ведомственная'!G292</f>
        <v>1263</v>
      </c>
      <c r="G502" s="2"/>
    </row>
    <row r="503" spans="1:7" outlineLevel="1" x14ac:dyDescent="0.3">
      <c r="A503" s="23" t="s">
        <v>147</v>
      </c>
      <c r="B503" s="24"/>
      <c r="C503" s="23"/>
      <c r="D503" s="25" t="s">
        <v>312</v>
      </c>
      <c r="E503" s="11">
        <f>E504+E513+E518+E525</f>
        <v>2376</v>
      </c>
      <c r="F503" s="11">
        <f>F504+F513+F518+F525</f>
        <v>2118.8000000000002</v>
      </c>
      <c r="G503" s="2"/>
    </row>
    <row r="504" spans="1:7" ht="39.6" outlineLevel="2" x14ac:dyDescent="0.3">
      <c r="A504" s="23" t="s">
        <v>147</v>
      </c>
      <c r="B504" s="24" t="s">
        <v>178</v>
      </c>
      <c r="C504" s="23"/>
      <c r="D504" s="25" t="s">
        <v>320</v>
      </c>
      <c r="E504" s="11">
        <f>E505+E509</f>
        <v>1476</v>
      </c>
      <c r="F504" s="11">
        <f>F505+F509</f>
        <v>1430.2</v>
      </c>
      <c r="G504" s="2"/>
    </row>
    <row r="505" spans="1:7" ht="26.4" outlineLevel="3" x14ac:dyDescent="0.3">
      <c r="A505" s="23" t="s">
        <v>147</v>
      </c>
      <c r="B505" s="24" t="s">
        <v>179</v>
      </c>
      <c r="C505" s="23"/>
      <c r="D505" s="25" t="s">
        <v>475</v>
      </c>
      <c r="E505" s="11">
        <f t="shared" ref="E505:F507" si="19">E506</f>
        <v>303</v>
      </c>
      <c r="F505" s="11">
        <f t="shared" si="19"/>
        <v>301.7</v>
      </c>
      <c r="G505" s="2"/>
    </row>
    <row r="506" spans="1:7" ht="26.4" outlineLevel="4" x14ac:dyDescent="0.3">
      <c r="A506" s="23" t="s">
        <v>147</v>
      </c>
      <c r="B506" s="24" t="s">
        <v>206</v>
      </c>
      <c r="C506" s="23"/>
      <c r="D506" s="25" t="s">
        <v>499</v>
      </c>
      <c r="E506" s="11">
        <f t="shared" si="19"/>
        <v>303</v>
      </c>
      <c r="F506" s="11">
        <f t="shared" si="19"/>
        <v>301.7</v>
      </c>
      <c r="G506" s="2"/>
    </row>
    <row r="507" spans="1:7" ht="66" outlineLevel="5" x14ac:dyDescent="0.3">
      <c r="A507" s="23" t="s">
        <v>147</v>
      </c>
      <c r="B507" s="24" t="s">
        <v>217</v>
      </c>
      <c r="C507" s="23"/>
      <c r="D507" s="25" t="s">
        <v>509</v>
      </c>
      <c r="E507" s="11">
        <f t="shared" si="19"/>
        <v>303</v>
      </c>
      <c r="F507" s="11">
        <f t="shared" si="19"/>
        <v>301.7</v>
      </c>
      <c r="G507" s="2"/>
    </row>
    <row r="508" spans="1:7" outlineLevel="6" x14ac:dyDescent="0.3">
      <c r="A508" s="23" t="s">
        <v>147</v>
      </c>
      <c r="B508" s="24" t="s">
        <v>217</v>
      </c>
      <c r="C508" s="23" t="s">
        <v>21</v>
      </c>
      <c r="D508" s="25" t="s">
        <v>346</v>
      </c>
      <c r="E508" s="11">
        <f>'№ 8 ведомственная'!F471</f>
        <v>303</v>
      </c>
      <c r="F508" s="11">
        <f>'№ 8 ведомственная'!G471</f>
        <v>301.7</v>
      </c>
      <c r="G508" s="2"/>
    </row>
    <row r="509" spans="1:7" ht="26.4" outlineLevel="3" x14ac:dyDescent="0.3">
      <c r="A509" s="23" t="s">
        <v>147</v>
      </c>
      <c r="B509" s="24" t="s">
        <v>186</v>
      </c>
      <c r="C509" s="23"/>
      <c r="D509" s="25" t="s">
        <v>481</v>
      </c>
      <c r="E509" s="11">
        <f t="shared" ref="E509:F511" si="20">E510</f>
        <v>1173</v>
      </c>
      <c r="F509" s="11">
        <f t="shared" si="20"/>
        <v>1128.5</v>
      </c>
      <c r="G509" s="2"/>
    </row>
    <row r="510" spans="1:7" ht="39.6" outlineLevel="4" x14ac:dyDescent="0.3">
      <c r="A510" s="23" t="s">
        <v>147</v>
      </c>
      <c r="B510" s="24" t="s">
        <v>187</v>
      </c>
      <c r="C510" s="23"/>
      <c r="D510" s="25" t="s">
        <v>482</v>
      </c>
      <c r="E510" s="11">
        <f t="shared" si="20"/>
        <v>1173</v>
      </c>
      <c r="F510" s="11">
        <f t="shared" si="20"/>
        <v>1128.5</v>
      </c>
      <c r="G510" s="2"/>
    </row>
    <row r="511" spans="1:7" ht="66" outlineLevel="5" x14ac:dyDescent="0.3">
      <c r="A511" s="23" t="s">
        <v>147</v>
      </c>
      <c r="B511" s="24" t="s">
        <v>218</v>
      </c>
      <c r="C511" s="23"/>
      <c r="D511" s="25" t="s">
        <v>509</v>
      </c>
      <c r="E511" s="11">
        <f t="shared" si="20"/>
        <v>1173</v>
      </c>
      <c r="F511" s="11">
        <f t="shared" si="20"/>
        <v>1128.5</v>
      </c>
      <c r="G511" s="2"/>
    </row>
    <row r="512" spans="1:7" outlineLevel="6" x14ac:dyDescent="0.3">
      <c r="A512" s="23" t="s">
        <v>147</v>
      </c>
      <c r="B512" s="24" t="s">
        <v>218</v>
      </c>
      <c r="C512" s="23" t="s">
        <v>21</v>
      </c>
      <c r="D512" s="25" t="s">
        <v>346</v>
      </c>
      <c r="E512" s="11">
        <f>'№ 8 ведомственная'!F475</f>
        <v>1173</v>
      </c>
      <c r="F512" s="11">
        <f>'№ 8 ведомственная'!G475</f>
        <v>1128.5</v>
      </c>
      <c r="G512" s="2"/>
    </row>
    <row r="513" spans="1:7" ht="39.6" outlineLevel="2" x14ac:dyDescent="0.3">
      <c r="A513" s="23" t="s">
        <v>147</v>
      </c>
      <c r="B513" s="24" t="s">
        <v>148</v>
      </c>
      <c r="C513" s="23"/>
      <c r="D513" s="25" t="s">
        <v>313</v>
      </c>
      <c r="E513" s="11">
        <f t="shared" ref="E513:F516" si="21">E514</f>
        <v>100</v>
      </c>
      <c r="F513" s="11">
        <f t="shared" si="21"/>
        <v>0</v>
      </c>
      <c r="G513" s="2"/>
    </row>
    <row r="514" spans="1:7" ht="26.4" outlineLevel="3" x14ac:dyDescent="0.3">
      <c r="A514" s="23" t="s">
        <v>147</v>
      </c>
      <c r="B514" s="24" t="s">
        <v>149</v>
      </c>
      <c r="C514" s="23"/>
      <c r="D514" s="25" t="s">
        <v>457</v>
      </c>
      <c r="E514" s="11">
        <f t="shared" si="21"/>
        <v>100</v>
      </c>
      <c r="F514" s="11">
        <f t="shared" si="21"/>
        <v>0</v>
      </c>
      <c r="G514" s="2"/>
    </row>
    <row r="515" spans="1:7" ht="26.4" outlineLevel="4" x14ac:dyDescent="0.3">
      <c r="A515" s="23" t="s">
        <v>147</v>
      </c>
      <c r="B515" s="24" t="s">
        <v>150</v>
      </c>
      <c r="C515" s="23"/>
      <c r="D515" s="25" t="s">
        <v>458</v>
      </c>
      <c r="E515" s="11">
        <f t="shared" si="21"/>
        <v>100</v>
      </c>
      <c r="F515" s="11">
        <f t="shared" si="21"/>
        <v>0</v>
      </c>
      <c r="G515" s="2"/>
    </row>
    <row r="516" spans="1:7" ht="39.6" outlineLevel="5" x14ac:dyDescent="0.3">
      <c r="A516" s="23" t="s">
        <v>147</v>
      </c>
      <c r="B516" s="24" t="s">
        <v>151</v>
      </c>
      <c r="C516" s="23"/>
      <c r="D516" s="25" t="s">
        <v>459</v>
      </c>
      <c r="E516" s="11">
        <f t="shared" si="21"/>
        <v>100</v>
      </c>
      <c r="F516" s="11">
        <f t="shared" si="21"/>
        <v>0</v>
      </c>
      <c r="G516" s="2"/>
    </row>
    <row r="517" spans="1:7" outlineLevel="6" x14ac:dyDescent="0.3">
      <c r="A517" s="23" t="s">
        <v>147</v>
      </c>
      <c r="B517" s="24" t="s">
        <v>151</v>
      </c>
      <c r="C517" s="23" t="s">
        <v>21</v>
      </c>
      <c r="D517" s="25" t="s">
        <v>346</v>
      </c>
      <c r="E517" s="11">
        <f>'№ 8 ведомственная'!F298</f>
        <v>100</v>
      </c>
      <c r="F517" s="11">
        <f>'№ 8 ведомственная'!G298</f>
        <v>0</v>
      </c>
      <c r="G517" s="2"/>
    </row>
    <row r="518" spans="1:7" ht="39.6" outlineLevel="2" x14ac:dyDescent="0.3">
      <c r="A518" s="23" t="s">
        <v>147</v>
      </c>
      <c r="B518" s="24" t="s">
        <v>13</v>
      </c>
      <c r="C518" s="23"/>
      <c r="D518" s="25" t="s">
        <v>289</v>
      </c>
      <c r="E518" s="11">
        <f>E519</f>
        <v>580</v>
      </c>
      <c r="F518" s="11">
        <f>F519</f>
        <v>508.6</v>
      </c>
      <c r="G518" s="2"/>
    </row>
    <row r="519" spans="1:7" ht="26.4" outlineLevel="3" x14ac:dyDescent="0.3">
      <c r="A519" s="23" t="s">
        <v>147</v>
      </c>
      <c r="B519" s="24" t="s">
        <v>41</v>
      </c>
      <c r="C519" s="23"/>
      <c r="D519" s="25" t="s">
        <v>363</v>
      </c>
      <c r="E519" s="11">
        <f>E520</f>
        <v>580</v>
      </c>
      <c r="F519" s="11">
        <f>F520</f>
        <v>508.6</v>
      </c>
      <c r="G519" s="2"/>
    </row>
    <row r="520" spans="1:7" ht="39.6" outlineLevel="4" x14ac:dyDescent="0.3">
      <c r="A520" s="23" t="s">
        <v>147</v>
      </c>
      <c r="B520" s="24" t="s">
        <v>145</v>
      </c>
      <c r="C520" s="23"/>
      <c r="D520" s="25" t="s">
        <v>455</v>
      </c>
      <c r="E520" s="11">
        <f>E521+E523</f>
        <v>580</v>
      </c>
      <c r="F520" s="11">
        <f>F521+F523</f>
        <v>508.6</v>
      </c>
      <c r="G520" s="2"/>
    </row>
    <row r="521" spans="1:7" ht="26.4" outlineLevel="5" x14ac:dyDescent="0.3">
      <c r="A521" s="23" t="s">
        <v>147</v>
      </c>
      <c r="B521" s="24" t="s">
        <v>152</v>
      </c>
      <c r="C521" s="23"/>
      <c r="D521" s="25" t="s">
        <v>460</v>
      </c>
      <c r="E521" s="11">
        <f>E522</f>
        <v>210</v>
      </c>
      <c r="F521" s="11">
        <f>F522</f>
        <v>205</v>
      </c>
      <c r="G521" s="2"/>
    </row>
    <row r="522" spans="1:7" outlineLevel="6" x14ac:dyDescent="0.3">
      <c r="A522" s="23" t="s">
        <v>147</v>
      </c>
      <c r="B522" s="24" t="s">
        <v>152</v>
      </c>
      <c r="C522" s="23" t="s">
        <v>21</v>
      </c>
      <c r="D522" s="25" t="s">
        <v>346</v>
      </c>
      <c r="E522" s="11">
        <f>'№ 8 ведомственная'!F303</f>
        <v>210</v>
      </c>
      <c r="F522" s="11">
        <f>'№ 8 ведомственная'!G303</f>
        <v>205</v>
      </c>
      <c r="G522" s="2"/>
    </row>
    <row r="523" spans="1:7" ht="26.4" outlineLevel="5" x14ac:dyDescent="0.3">
      <c r="A523" s="23" t="s">
        <v>147</v>
      </c>
      <c r="B523" s="24" t="s">
        <v>153</v>
      </c>
      <c r="C523" s="23"/>
      <c r="D523" s="25" t="s">
        <v>565</v>
      </c>
      <c r="E523" s="11">
        <f>E524</f>
        <v>370</v>
      </c>
      <c r="F523" s="11">
        <f>F524</f>
        <v>303.60000000000002</v>
      </c>
      <c r="G523" s="2"/>
    </row>
    <row r="524" spans="1:7" outlineLevel="6" x14ac:dyDescent="0.3">
      <c r="A524" s="23" t="s">
        <v>147</v>
      </c>
      <c r="B524" s="24" t="s">
        <v>153</v>
      </c>
      <c r="C524" s="23" t="s">
        <v>21</v>
      </c>
      <c r="D524" s="25" t="s">
        <v>346</v>
      </c>
      <c r="E524" s="11">
        <f>'№ 8 ведомственная'!F305</f>
        <v>370</v>
      </c>
      <c r="F524" s="11">
        <f>'№ 8 ведомственная'!G305</f>
        <v>303.60000000000002</v>
      </c>
      <c r="G524" s="2"/>
    </row>
    <row r="525" spans="1:7" ht="39.6" outlineLevel="2" x14ac:dyDescent="0.3">
      <c r="A525" s="23" t="s">
        <v>147</v>
      </c>
      <c r="B525" s="24" t="s">
        <v>154</v>
      </c>
      <c r="C525" s="23"/>
      <c r="D525" s="25" t="s">
        <v>314</v>
      </c>
      <c r="E525" s="11">
        <f t="shared" ref="E525:F528" si="22">E526</f>
        <v>220</v>
      </c>
      <c r="F525" s="11">
        <f t="shared" si="22"/>
        <v>180</v>
      </c>
      <c r="G525" s="2"/>
    </row>
    <row r="526" spans="1:7" ht="26.4" outlineLevel="3" x14ac:dyDescent="0.3">
      <c r="A526" s="23" t="s">
        <v>147</v>
      </c>
      <c r="B526" s="24" t="s">
        <v>155</v>
      </c>
      <c r="C526" s="23"/>
      <c r="D526" s="25" t="s">
        <v>461</v>
      </c>
      <c r="E526" s="11">
        <f t="shared" si="22"/>
        <v>220</v>
      </c>
      <c r="F526" s="11">
        <f t="shared" si="22"/>
        <v>180</v>
      </c>
      <c r="G526" s="2"/>
    </row>
    <row r="527" spans="1:7" ht="39.6" outlineLevel="4" x14ac:dyDescent="0.3">
      <c r="A527" s="23" t="s">
        <v>147</v>
      </c>
      <c r="B527" s="24" t="s">
        <v>156</v>
      </c>
      <c r="C527" s="23"/>
      <c r="D527" s="25" t="s">
        <v>462</v>
      </c>
      <c r="E527" s="11">
        <f t="shared" si="22"/>
        <v>220</v>
      </c>
      <c r="F527" s="11">
        <f t="shared" si="22"/>
        <v>180</v>
      </c>
      <c r="G527" s="2"/>
    </row>
    <row r="528" spans="1:7" ht="39.6" outlineLevel="5" x14ac:dyDescent="0.3">
      <c r="A528" s="23" t="s">
        <v>147</v>
      </c>
      <c r="B528" s="24" t="s">
        <v>157</v>
      </c>
      <c r="C528" s="23"/>
      <c r="D528" s="25" t="s">
        <v>463</v>
      </c>
      <c r="E528" s="11">
        <f t="shared" si="22"/>
        <v>220</v>
      </c>
      <c r="F528" s="11">
        <f t="shared" si="22"/>
        <v>180</v>
      </c>
      <c r="G528" s="2"/>
    </row>
    <row r="529" spans="1:7" outlineLevel="6" x14ac:dyDescent="0.3">
      <c r="A529" s="23" t="s">
        <v>147</v>
      </c>
      <c r="B529" s="24" t="s">
        <v>157</v>
      </c>
      <c r="C529" s="23" t="s">
        <v>21</v>
      </c>
      <c r="D529" s="25" t="s">
        <v>346</v>
      </c>
      <c r="E529" s="11">
        <f>'№ 8 ведомственная'!F310</f>
        <v>220</v>
      </c>
      <c r="F529" s="11">
        <f>'№ 8 ведомственная'!G310</f>
        <v>180</v>
      </c>
      <c r="G529" s="2"/>
    </row>
    <row r="530" spans="1:7" outlineLevel="1" x14ac:dyDescent="0.3">
      <c r="A530" s="23" t="s">
        <v>161</v>
      </c>
      <c r="B530" s="24"/>
      <c r="C530" s="23"/>
      <c r="D530" s="25" t="s">
        <v>315</v>
      </c>
      <c r="E530" s="11">
        <f>E531+E537+E549</f>
        <v>14313.2</v>
      </c>
      <c r="F530" s="11">
        <f>F531+F537+F549</f>
        <v>14017.6</v>
      </c>
      <c r="G530" s="2"/>
    </row>
    <row r="531" spans="1:7" ht="39.6" outlineLevel="2" x14ac:dyDescent="0.3">
      <c r="A531" s="23" t="s">
        <v>161</v>
      </c>
      <c r="B531" s="24" t="s">
        <v>178</v>
      </c>
      <c r="C531" s="23"/>
      <c r="D531" s="25" t="s">
        <v>320</v>
      </c>
      <c r="E531" s="11">
        <f t="shared" ref="E531:F533" si="23">E532</f>
        <v>5503.4000000000005</v>
      </c>
      <c r="F531" s="11">
        <f t="shared" si="23"/>
        <v>5207.8999999999996</v>
      </c>
      <c r="G531" s="2"/>
    </row>
    <row r="532" spans="1:7" ht="26.4" outlineLevel="3" x14ac:dyDescent="0.3">
      <c r="A532" s="23" t="s">
        <v>161</v>
      </c>
      <c r="B532" s="24" t="s">
        <v>179</v>
      </c>
      <c r="C532" s="23"/>
      <c r="D532" s="25" t="s">
        <v>475</v>
      </c>
      <c r="E532" s="11">
        <f t="shared" si="23"/>
        <v>5503.4000000000005</v>
      </c>
      <c r="F532" s="11">
        <f t="shared" si="23"/>
        <v>5207.8999999999996</v>
      </c>
      <c r="G532" s="2"/>
    </row>
    <row r="533" spans="1:7" ht="26.4" outlineLevel="4" x14ac:dyDescent="0.3">
      <c r="A533" s="23" t="s">
        <v>161</v>
      </c>
      <c r="B533" s="24" t="s">
        <v>180</v>
      </c>
      <c r="C533" s="23"/>
      <c r="D533" s="25" t="s">
        <v>476</v>
      </c>
      <c r="E533" s="11">
        <f t="shared" si="23"/>
        <v>5503.4000000000005</v>
      </c>
      <c r="F533" s="11">
        <f t="shared" si="23"/>
        <v>5207.8999999999996</v>
      </c>
      <c r="G533" s="2"/>
    </row>
    <row r="534" spans="1:7" ht="52.8" outlineLevel="5" x14ac:dyDescent="0.3">
      <c r="A534" s="23" t="s">
        <v>161</v>
      </c>
      <c r="B534" s="24" t="s">
        <v>219</v>
      </c>
      <c r="C534" s="23"/>
      <c r="D534" s="25" t="s">
        <v>510</v>
      </c>
      <c r="E534" s="11">
        <f>E535+E536</f>
        <v>5503.4000000000005</v>
      </c>
      <c r="F534" s="11">
        <f>F535+F536</f>
        <v>5207.8999999999996</v>
      </c>
      <c r="G534" s="2"/>
    </row>
    <row r="535" spans="1:7" ht="26.4" outlineLevel="6" x14ac:dyDescent="0.3">
      <c r="A535" s="23" t="s">
        <v>161</v>
      </c>
      <c r="B535" s="24" t="s">
        <v>219</v>
      </c>
      <c r="C535" s="23" t="s">
        <v>7</v>
      </c>
      <c r="D535" s="25" t="s">
        <v>335</v>
      </c>
      <c r="E535" s="11">
        <f>'№ 8 ведомственная'!F481</f>
        <v>137.6</v>
      </c>
      <c r="F535" s="11">
        <f>'№ 8 ведомственная'!G481</f>
        <v>122.9</v>
      </c>
      <c r="G535" s="2"/>
    </row>
    <row r="536" spans="1:7" outlineLevel="6" x14ac:dyDescent="0.3">
      <c r="A536" s="23" t="s">
        <v>161</v>
      </c>
      <c r="B536" s="24" t="s">
        <v>219</v>
      </c>
      <c r="C536" s="23" t="s">
        <v>21</v>
      </c>
      <c r="D536" s="25" t="s">
        <v>346</v>
      </c>
      <c r="E536" s="11">
        <f>'№ 8 ведомственная'!F482</f>
        <v>5365.8</v>
      </c>
      <c r="F536" s="11">
        <f>'№ 8 ведомственная'!G482</f>
        <v>5085</v>
      </c>
      <c r="G536" s="2"/>
    </row>
    <row r="537" spans="1:7" ht="39.6" outlineLevel="2" x14ac:dyDescent="0.3">
      <c r="A537" s="23" t="s">
        <v>161</v>
      </c>
      <c r="B537" s="24" t="s">
        <v>162</v>
      </c>
      <c r="C537" s="23"/>
      <c r="D537" s="25" t="s">
        <v>316</v>
      </c>
      <c r="E537" s="11">
        <f>E538</f>
        <v>5785.7999999999993</v>
      </c>
      <c r="F537" s="11">
        <f>F538</f>
        <v>5785.7000000000007</v>
      </c>
      <c r="G537" s="2"/>
    </row>
    <row r="538" spans="1:7" ht="26.4" outlineLevel="3" x14ac:dyDescent="0.3">
      <c r="A538" s="23" t="s">
        <v>161</v>
      </c>
      <c r="B538" s="24" t="s">
        <v>163</v>
      </c>
      <c r="C538" s="23"/>
      <c r="D538" s="25" t="s">
        <v>632</v>
      </c>
      <c r="E538" s="11">
        <f>E539+E544</f>
        <v>5785.7999999999993</v>
      </c>
      <c r="F538" s="11">
        <f>F539+F544</f>
        <v>5785.7000000000007</v>
      </c>
      <c r="G538" s="2"/>
    </row>
    <row r="539" spans="1:7" ht="79.2" outlineLevel="4" x14ac:dyDescent="0.3">
      <c r="A539" s="23" t="s">
        <v>161</v>
      </c>
      <c r="B539" s="24" t="s">
        <v>164</v>
      </c>
      <c r="C539" s="23"/>
      <c r="D539" s="25" t="s">
        <v>468</v>
      </c>
      <c r="E539" s="11">
        <f>E540+E542</f>
        <v>4194.7999999999993</v>
      </c>
      <c r="F539" s="11">
        <f>F540+F542</f>
        <v>4194.7000000000007</v>
      </c>
      <c r="G539" s="2"/>
    </row>
    <row r="540" spans="1:7" ht="39.6" outlineLevel="5" x14ac:dyDescent="0.3">
      <c r="A540" s="23" t="s">
        <v>161</v>
      </c>
      <c r="B540" s="24" t="s">
        <v>165</v>
      </c>
      <c r="C540" s="23"/>
      <c r="D540" s="25" t="s">
        <v>469</v>
      </c>
      <c r="E540" s="11">
        <f>E541</f>
        <v>2516.8999999999996</v>
      </c>
      <c r="F540" s="11">
        <f>F541</f>
        <v>2516.8000000000002</v>
      </c>
      <c r="G540" s="2"/>
    </row>
    <row r="541" spans="1:7" ht="26.4" outlineLevel="6" x14ac:dyDescent="0.3">
      <c r="A541" s="23" t="s">
        <v>161</v>
      </c>
      <c r="B541" s="24" t="s">
        <v>165</v>
      </c>
      <c r="C541" s="23" t="s">
        <v>112</v>
      </c>
      <c r="D541" s="25" t="s">
        <v>427</v>
      </c>
      <c r="E541" s="11">
        <f>'№ 8 ведомственная'!F316</f>
        <v>2516.8999999999996</v>
      </c>
      <c r="F541" s="11">
        <f>'№ 8 ведомственная'!G316</f>
        <v>2516.8000000000002</v>
      </c>
      <c r="G541" s="2"/>
    </row>
    <row r="542" spans="1:7" ht="39.6" outlineLevel="6" x14ac:dyDescent="0.3">
      <c r="A542" s="23" t="s">
        <v>161</v>
      </c>
      <c r="B542" s="24" t="s">
        <v>645</v>
      </c>
      <c r="C542" s="23"/>
      <c r="D542" s="25" t="s">
        <v>469</v>
      </c>
      <c r="E542" s="11">
        <f>E543</f>
        <v>1677.9</v>
      </c>
      <c r="F542" s="11">
        <f>F543</f>
        <v>1677.9</v>
      </c>
      <c r="G542" s="2"/>
    </row>
    <row r="543" spans="1:7" ht="26.4" outlineLevel="6" x14ac:dyDescent="0.3">
      <c r="A543" s="23" t="s">
        <v>161</v>
      </c>
      <c r="B543" s="24" t="s">
        <v>645</v>
      </c>
      <c r="C543" s="23" t="s">
        <v>112</v>
      </c>
      <c r="D543" s="25" t="s">
        <v>427</v>
      </c>
      <c r="E543" s="11">
        <f>'№ 8 ведомственная'!F318</f>
        <v>1677.9</v>
      </c>
      <c r="F543" s="11">
        <f>'№ 8 ведомственная'!G318</f>
        <v>1677.9</v>
      </c>
      <c r="G543" s="2"/>
    </row>
    <row r="544" spans="1:7" ht="26.4" outlineLevel="6" x14ac:dyDescent="0.3">
      <c r="A544" s="23" t="s">
        <v>161</v>
      </c>
      <c r="B544" s="24" t="s">
        <v>595</v>
      </c>
      <c r="C544" s="23"/>
      <c r="D544" s="25" t="s">
        <v>596</v>
      </c>
      <c r="E544" s="11">
        <f>E547+E545</f>
        <v>1591</v>
      </c>
      <c r="F544" s="11">
        <f>F547+F545</f>
        <v>1591</v>
      </c>
      <c r="G544" s="2"/>
    </row>
    <row r="545" spans="1:7" ht="39.6" outlineLevel="6" x14ac:dyDescent="0.3">
      <c r="A545" s="24" t="s">
        <v>161</v>
      </c>
      <c r="B545" s="24" t="s">
        <v>725</v>
      </c>
      <c r="C545" s="23"/>
      <c r="D545" s="25" t="s">
        <v>726</v>
      </c>
      <c r="E545" s="11">
        <f>E546</f>
        <v>1272.8</v>
      </c>
      <c r="F545" s="11">
        <f>F546</f>
        <v>1272.8</v>
      </c>
      <c r="G545" s="2"/>
    </row>
    <row r="546" spans="1:7" ht="26.4" outlineLevel="6" x14ac:dyDescent="0.3">
      <c r="A546" s="24" t="s">
        <v>161</v>
      </c>
      <c r="B546" s="24" t="s">
        <v>725</v>
      </c>
      <c r="C546" s="23" t="s">
        <v>112</v>
      </c>
      <c r="D546" s="25" t="s">
        <v>427</v>
      </c>
      <c r="E546" s="11">
        <f>'№ 8 ведомственная'!F321</f>
        <v>1272.8</v>
      </c>
      <c r="F546" s="11">
        <f>'№ 8 ведомственная'!G321</f>
        <v>1272.8</v>
      </c>
      <c r="G546" s="2"/>
    </row>
    <row r="547" spans="1:7" ht="30.75" customHeight="1" outlineLevel="6" x14ac:dyDescent="0.3">
      <c r="A547" s="23" t="s">
        <v>161</v>
      </c>
      <c r="B547" s="24" t="s">
        <v>597</v>
      </c>
      <c r="C547" s="23"/>
      <c r="D547" s="25" t="s">
        <v>680</v>
      </c>
      <c r="E547" s="11">
        <f>E548</f>
        <v>318.2</v>
      </c>
      <c r="F547" s="11">
        <f>F548</f>
        <v>318.2</v>
      </c>
      <c r="G547" s="2"/>
    </row>
    <row r="548" spans="1:7" ht="26.4" outlineLevel="6" x14ac:dyDescent="0.3">
      <c r="A548" s="23" t="s">
        <v>161</v>
      </c>
      <c r="B548" s="24" t="s">
        <v>597</v>
      </c>
      <c r="C548" s="23" t="s">
        <v>112</v>
      </c>
      <c r="D548" s="25" t="s">
        <v>427</v>
      </c>
      <c r="E548" s="11">
        <f>'№ 8 ведомственная'!F323</f>
        <v>318.2</v>
      </c>
      <c r="F548" s="11">
        <f>'№ 8 ведомственная'!G323</f>
        <v>318.2</v>
      </c>
      <c r="G548" s="2"/>
    </row>
    <row r="549" spans="1:7" ht="39.6" outlineLevel="6" x14ac:dyDescent="0.3">
      <c r="A549" s="23" t="s">
        <v>161</v>
      </c>
      <c r="B549" s="24" t="s">
        <v>154</v>
      </c>
      <c r="C549" s="23"/>
      <c r="D549" s="25" t="s">
        <v>314</v>
      </c>
      <c r="E549" s="11">
        <f t="shared" ref="E549:F552" si="24">E550</f>
        <v>3024</v>
      </c>
      <c r="F549" s="11">
        <f t="shared" si="24"/>
        <v>3024</v>
      </c>
      <c r="G549" s="2"/>
    </row>
    <row r="550" spans="1:7" ht="26.4" outlineLevel="6" x14ac:dyDescent="0.3">
      <c r="A550" s="23" t="s">
        <v>161</v>
      </c>
      <c r="B550" s="24" t="s">
        <v>158</v>
      </c>
      <c r="C550" s="23"/>
      <c r="D550" s="25" t="s">
        <v>464</v>
      </c>
      <c r="E550" s="11">
        <f t="shared" si="24"/>
        <v>3024</v>
      </c>
      <c r="F550" s="11">
        <f t="shared" si="24"/>
        <v>3024</v>
      </c>
      <c r="G550" s="2"/>
    </row>
    <row r="551" spans="1:7" ht="26.4" outlineLevel="6" x14ac:dyDescent="0.3">
      <c r="A551" s="23" t="s">
        <v>161</v>
      </c>
      <c r="B551" s="24" t="s">
        <v>159</v>
      </c>
      <c r="C551" s="23"/>
      <c r="D551" s="25" t="s">
        <v>465</v>
      </c>
      <c r="E551" s="11">
        <f t="shared" si="24"/>
        <v>3024</v>
      </c>
      <c r="F551" s="11">
        <f t="shared" si="24"/>
        <v>3024</v>
      </c>
      <c r="G551" s="2"/>
    </row>
    <row r="552" spans="1:7" ht="39.6" outlineLevel="6" x14ac:dyDescent="0.3">
      <c r="A552" s="23" t="s">
        <v>161</v>
      </c>
      <c r="B552" s="24" t="s">
        <v>160</v>
      </c>
      <c r="C552" s="23"/>
      <c r="D552" s="25" t="s">
        <v>466</v>
      </c>
      <c r="E552" s="11">
        <f t="shared" si="24"/>
        <v>3024</v>
      </c>
      <c r="F552" s="11">
        <f t="shared" si="24"/>
        <v>3024</v>
      </c>
      <c r="G552" s="2"/>
    </row>
    <row r="553" spans="1:7" outlineLevel="6" x14ac:dyDescent="0.3">
      <c r="A553" s="23" t="s">
        <v>161</v>
      </c>
      <c r="B553" s="24" t="s">
        <v>160</v>
      </c>
      <c r="C553" s="23" t="s">
        <v>21</v>
      </c>
      <c r="D553" s="25" t="s">
        <v>346</v>
      </c>
      <c r="E553" s="11">
        <f>'№ 8 ведомственная'!F328</f>
        <v>3024</v>
      </c>
      <c r="F553" s="11">
        <f>'№ 8 ведомственная'!G328</f>
        <v>3024</v>
      </c>
      <c r="G553" s="2"/>
    </row>
    <row r="554" spans="1:7" s="38" customFormat="1" x14ac:dyDescent="0.3">
      <c r="A554" s="28" t="s">
        <v>220</v>
      </c>
      <c r="B554" s="66"/>
      <c r="C554" s="28"/>
      <c r="D554" s="29" t="s">
        <v>285</v>
      </c>
      <c r="E554" s="10">
        <f>E555+E581</f>
        <v>6786.0999999999995</v>
      </c>
      <c r="F554" s="10">
        <f>F555+F581</f>
        <v>6740.5</v>
      </c>
      <c r="G554" s="4"/>
    </row>
    <row r="555" spans="1:7" outlineLevel="1" x14ac:dyDescent="0.3">
      <c r="A555" s="23" t="s">
        <v>257</v>
      </c>
      <c r="B555" s="24"/>
      <c r="C555" s="23"/>
      <c r="D555" s="25" t="s">
        <v>330</v>
      </c>
      <c r="E555" s="11">
        <f>E556</f>
        <v>4518.8999999999996</v>
      </c>
      <c r="F555" s="11">
        <f>F556</f>
        <v>4393.8</v>
      </c>
      <c r="G555" s="2"/>
    </row>
    <row r="556" spans="1:7" ht="39.6" outlineLevel="2" x14ac:dyDescent="0.3">
      <c r="A556" s="23" t="s">
        <v>257</v>
      </c>
      <c r="B556" s="24" t="s">
        <v>258</v>
      </c>
      <c r="C556" s="23"/>
      <c r="D556" s="25" t="s">
        <v>331</v>
      </c>
      <c r="E556" s="11">
        <f>E557+E571</f>
        <v>4518.8999999999996</v>
      </c>
      <c r="F556" s="11">
        <f>F557+F571</f>
        <v>4393.8</v>
      </c>
      <c r="G556" s="2"/>
    </row>
    <row r="557" spans="1:7" ht="26.4" outlineLevel="3" x14ac:dyDescent="0.3">
      <c r="A557" s="23" t="s">
        <v>257</v>
      </c>
      <c r="B557" s="24" t="s">
        <v>259</v>
      </c>
      <c r="C557" s="23"/>
      <c r="D557" s="25" t="s">
        <v>541</v>
      </c>
      <c r="E557" s="11">
        <f>E558+E564+E568</f>
        <v>1400</v>
      </c>
      <c r="F557" s="11">
        <f>F558+F564+F568</f>
        <v>1344.7000000000003</v>
      </c>
      <c r="G557" s="2"/>
    </row>
    <row r="558" spans="1:7" ht="66" outlineLevel="4" x14ac:dyDescent="0.3">
      <c r="A558" s="23" t="s">
        <v>257</v>
      </c>
      <c r="B558" s="24" t="s">
        <v>260</v>
      </c>
      <c r="C558" s="23"/>
      <c r="D558" s="25" t="s">
        <v>542</v>
      </c>
      <c r="E558" s="11">
        <f>E559+E562</f>
        <v>417.8</v>
      </c>
      <c r="F558" s="11">
        <f>F559+F562</f>
        <v>258.10000000000002</v>
      </c>
      <c r="G558" s="2"/>
    </row>
    <row r="559" spans="1:7" ht="79.2" outlineLevel="5" x14ac:dyDescent="0.3">
      <c r="A559" s="23" t="s">
        <v>257</v>
      </c>
      <c r="B559" s="24" t="s">
        <v>261</v>
      </c>
      <c r="C559" s="23"/>
      <c r="D559" s="25" t="s">
        <v>543</v>
      </c>
      <c r="E559" s="11">
        <f>E560+E561</f>
        <v>412.8</v>
      </c>
      <c r="F559" s="11">
        <f>F560+F561</f>
        <v>258.10000000000002</v>
      </c>
      <c r="G559" s="2"/>
    </row>
    <row r="560" spans="1:7" ht="52.8" outlineLevel="6" x14ac:dyDescent="0.3">
      <c r="A560" s="23" t="s">
        <v>257</v>
      </c>
      <c r="B560" s="24" t="s">
        <v>261</v>
      </c>
      <c r="C560" s="23" t="s">
        <v>6</v>
      </c>
      <c r="D560" s="25" t="s">
        <v>334</v>
      </c>
      <c r="E560" s="11">
        <f>'№ 8 ведомственная'!F602</f>
        <v>5.2</v>
      </c>
      <c r="F560" s="11">
        <f>'№ 8 ведомственная'!G602</f>
        <v>0</v>
      </c>
      <c r="G560" s="2"/>
    </row>
    <row r="561" spans="1:7" ht="26.4" outlineLevel="6" x14ac:dyDescent="0.3">
      <c r="A561" s="23" t="s">
        <v>257</v>
      </c>
      <c r="B561" s="24" t="s">
        <v>261</v>
      </c>
      <c r="C561" s="23" t="s">
        <v>7</v>
      </c>
      <c r="D561" s="25" t="s">
        <v>335</v>
      </c>
      <c r="E561" s="11">
        <f>'№ 8 ведомственная'!F603</f>
        <v>407.6</v>
      </c>
      <c r="F561" s="11">
        <f>'№ 8 ведомственная'!G603</f>
        <v>258.10000000000002</v>
      </c>
      <c r="G561" s="2"/>
    </row>
    <row r="562" spans="1:7" ht="26.4" outlineLevel="5" x14ac:dyDescent="0.3">
      <c r="A562" s="23" t="s">
        <v>257</v>
      </c>
      <c r="B562" s="24" t="s">
        <v>262</v>
      </c>
      <c r="C562" s="23"/>
      <c r="D562" s="25" t="s">
        <v>544</v>
      </c>
      <c r="E562" s="11">
        <f>E563</f>
        <v>5</v>
      </c>
      <c r="F562" s="11">
        <f>F563</f>
        <v>0</v>
      </c>
      <c r="G562" s="2"/>
    </row>
    <row r="563" spans="1:7" ht="26.4" outlineLevel="6" x14ac:dyDescent="0.3">
      <c r="A563" s="23" t="s">
        <v>257</v>
      </c>
      <c r="B563" s="24" t="s">
        <v>262</v>
      </c>
      <c r="C563" s="23" t="s">
        <v>7</v>
      </c>
      <c r="D563" s="25" t="s">
        <v>335</v>
      </c>
      <c r="E563" s="11">
        <f>'№ 8 ведомственная'!F605</f>
        <v>5</v>
      </c>
      <c r="F563" s="11">
        <f>'№ 8 ведомственная'!G605</f>
        <v>0</v>
      </c>
      <c r="G563" s="2"/>
    </row>
    <row r="564" spans="1:7" ht="39.6" outlineLevel="4" x14ac:dyDescent="0.3">
      <c r="A564" s="23" t="s">
        <v>257</v>
      </c>
      <c r="B564" s="24" t="s">
        <v>263</v>
      </c>
      <c r="C564" s="23"/>
      <c r="D564" s="25" t="s">
        <v>545</v>
      </c>
      <c r="E564" s="11">
        <f>E565</f>
        <v>959</v>
      </c>
      <c r="F564" s="11">
        <f>F565</f>
        <v>1022.7</v>
      </c>
      <c r="G564" s="2"/>
    </row>
    <row r="565" spans="1:7" ht="39.6" outlineLevel="5" x14ac:dyDescent="0.3">
      <c r="A565" s="23" t="s">
        <v>257</v>
      </c>
      <c r="B565" s="24" t="s">
        <v>264</v>
      </c>
      <c r="C565" s="23"/>
      <c r="D565" s="25" t="s">
        <v>546</v>
      </c>
      <c r="E565" s="11">
        <f>E566+E567</f>
        <v>959</v>
      </c>
      <c r="F565" s="11">
        <f>F566+F567</f>
        <v>1022.7</v>
      </c>
      <c r="G565" s="2"/>
    </row>
    <row r="566" spans="1:7" ht="52.8" outlineLevel="6" x14ac:dyDescent="0.3">
      <c r="A566" s="23" t="s">
        <v>257</v>
      </c>
      <c r="B566" s="24" t="s">
        <v>264</v>
      </c>
      <c r="C566" s="23" t="s">
        <v>6</v>
      </c>
      <c r="D566" s="25" t="s">
        <v>334</v>
      </c>
      <c r="E566" s="11">
        <f>'№ 8 ведомственная'!F608</f>
        <v>285</v>
      </c>
      <c r="F566" s="11">
        <f>'№ 8 ведомственная'!G608</f>
        <v>277</v>
      </c>
      <c r="G566" s="2"/>
    </row>
    <row r="567" spans="1:7" ht="26.4" outlineLevel="6" x14ac:dyDescent="0.3">
      <c r="A567" s="23" t="s">
        <v>257</v>
      </c>
      <c r="B567" s="24" t="s">
        <v>264</v>
      </c>
      <c r="C567" s="23" t="s">
        <v>7</v>
      </c>
      <c r="D567" s="25" t="s">
        <v>335</v>
      </c>
      <c r="E567" s="11">
        <f>'№ 8 ведомственная'!F609</f>
        <v>674</v>
      </c>
      <c r="F567" s="11">
        <f>'№ 8 ведомственная'!G609</f>
        <v>745.7</v>
      </c>
      <c r="G567" s="2"/>
    </row>
    <row r="568" spans="1:7" ht="26.4" outlineLevel="6" x14ac:dyDescent="0.3">
      <c r="A568" s="24" t="s">
        <v>257</v>
      </c>
      <c r="B568" s="24" t="s">
        <v>265</v>
      </c>
      <c r="C568" s="23"/>
      <c r="D568" s="25" t="s">
        <v>605</v>
      </c>
      <c r="E568" s="11">
        <f>E569</f>
        <v>23.2</v>
      </c>
      <c r="F568" s="11">
        <f>F569</f>
        <v>63.9</v>
      </c>
      <c r="G568" s="2"/>
    </row>
    <row r="569" spans="1:7" outlineLevel="6" x14ac:dyDescent="0.3">
      <c r="A569" s="24" t="s">
        <v>257</v>
      </c>
      <c r="B569" s="24" t="s">
        <v>266</v>
      </c>
      <c r="C569" s="23"/>
      <c r="D569" s="25" t="s">
        <v>606</v>
      </c>
      <c r="E569" s="11">
        <f>E570</f>
        <v>23.2</v>
      </c>
      <c r="F569" s="11">
        <f>F570</f>
        <v>63.9</v>
      </c>
      <c r="G569" s="2"/>
    </row>
    <row r="570" spans="1:7" ht="26.4" outlineLevel="6" x14ac:dyDescent="0.3">
      <c r="A570" s="24" t="s">
        <v>257</v>
      </c>
      <c r="B570" s="24" t="s">
        <v>266</v>
      </c>
      <c r="C570" s="23">
        <v>200</v>
      </c>
      <c r="D570" s="25" t="s">
        <v>335</v>
      </c>
      <c r="E570" s="11">
        <f>'№ 8 ведомственная'!F612</f>
        <v>23.2</v>
      </c>
      <c r="F570" s="11">
        <f>'№ 8 ведомственная'!G612</f>
        <v>63.9</v>
      </c>
      <c r="G570" s="2"/>
    </row>
    <row r="571" spans="1:7" ht="26.4" outlineLevel="3" x14ac:dyDescent="0.3">
      <c r="A571" s="23" t="s">
        <v>257</v>
      </c>
      <c r="B571" s="24" t="s">
        <v>267</v>
      </c>
      <c r="C571" s="23"/>
      <c r="D571" s="25" t="s">
        <v>549</v>
      </c>
      <c r="E571" s="11">
        <f>E572</f>
        <v>3118.8999999999996</v>
      </c>
      <c r="F571" s="11">
        <f>F572</f>
        <v>3049.1</v>
      </c>
      <c r="G571" s="2"/>
    </row>
    <row r="572" spans="1:7" ht="26.4" outlineLevel="4" x14ac:dyDescent="0.3">
      <c r="A572" s="23" t="s">
        <v>257</v>
      </c>
      <c r="B572" s="24" t="s">
        <v>268</v>
      </c>
      <c r="C572" s="23"/>
      <c r="D572" s="25" t="s">
        <v>550</v>
      </c>
      <c r="E572" s="11">
        <f>E575+E579+E573</f>
        <v>3118.8999999999996</v>
      </c>
      <c r="F572" s="11">
        <f>F575+F579+F573</f>
        <v>3049.1</v>
      </c>
      <c r="G572" s="2"/>
    </row>
    <row r="573" spans="1:7" ht="37.5" customHeight="1" outlineLevel="4" x14ac:dyDescent="0.3">
      <c r="A573" s="24" t="s">
        <v>257</v>
      </c>
      <c r="B573" s="24" t="s">
        <v>702</v>
      </c>
      <c r="C573" s="24"/>
      <c r="D573" s="25" t="str">
        <f>'№ 8 ведомственная'!E615</f>
        <v xml:space="preserve">Реализация мероприятий по обращениям, поступающим к депутатам Законодательного собрания Тверской области </v>
      </c>
      <c r="E573" s="11">
        <f>E574</f>
        <v>250</v>
      </c>
      <c r="F573" s="11">
        <f>F574</f>
        <v>250</v>
      </c>
      <c r="G573" s="2"/>
    </row>
    <row r="574" spans="1:7" ht="26.4" outlineLevel="4" x14ac:dyDescent="0.3">
      <c r="A574" s="24" t="s">
        <v>257</v>
      </c>
      <c r="B574" s="24" t="s">
        <v>702</v>
      </c>
      <c r="C574" s="24" t="s">
        <v>7</v>
      </c>
      <c r="D574" s="25" t="s">
        <v>335</v>
      </c>
      <c r="E574" s="11">
        <f>'№ 8 ведомственная'!F616</f>
        <v>250</v>
      </c>
      <c r="F574" s="11">
        <f>'№ 8 ведомственная'!G616</f>
        <v>250</v>
      </c>
      <c r="G574" s="2"/>
    </row>
    <row r="575" spans="1:7" ht="26.4" outlineLevel="5" x14ac:dyDescent="0.3">
      <c r="A575" s="23" t="s">
        <v>257</v>
      </c>
      <c r="B575" s="24" t="s">
        <v>269</v>
      </c>
      <c r="C575" s="23"/>
      <c r="D575" s="25" t="s">
        <v>551</v>
      </c>
      <c r="E575" s="11">
        <f>E576+E577+E578</f>
        <v>2367.6999999999998</v>
      </c>
      <c r="F575" s="11">
        <f>F576+F577+F578</f>
        <v>2297.9</v>
      </c>
      <c r="G575" s="2"/>
    </row>
    <row r="576" spans="1:7" ht="52.8" outlineLevel="6" x14ac:dyDescent="0.3">
      <c r="A576" s="23" t="s">
        <v>257</v>
      </c>
      <c r="B576" s="24" t="s">
        <v>269</v>
      </c>
      <c r="C576" s="23" t="s">
        <v>6</v>
      </c>
      <c r="D576" s="25" t="s">
        <v>334</v>
      </c>
      <c r="E576" s="11">
        <f>'№ 8 ведомственная'!F618</f>
        <v>1063.9000000000001</v>
      </c>
      <c r="F576" s="11">
        <f>'№ 8 ведомственная'!G618</f>
        <v>1058.2</v>
      </c>
      <c r="G576" s="2"/>
    </row>
    <row r="577" spans="1:7" ht="26.4" outlineLevel="6" x14ac:dyDescent="0.3">
      <c r="A577" s="23" t="s">
        <v>257</v>
      </c>
      <c r="B577" s="24" t="s">
        <v>269</v>
      </c>
      <c r="C577" s="23" t="s">
        <v>7</v>
      </c>
      <c r="D577" s="25" t="s">
        <v>335</v>
      </c>
      <c r="E577" s="11">
        <f>'№ 8 ведомственная'!F619</f>
        <v>935.59999999999991</v>
      </c>
      <c r="F577" s="11">
        <f>'№ 8 ведомственная'!G619</f>
        <v>931.2</v>
      </c>
      <c r="G577" s="2"/>
    </row>
    <row r="578" spans="1:7" outlineLevel="6" x14ac:dyDescent="0.3">
      <c r="A578" s="24" t="s">
        <v>257</v>
      </c>
      <c r="B578" s="24" t="s">
        <v>269</v>
      </c>
      <c r="C578" s="23">
        <v>800</v>
      </c>
      <c r="D578" s="25" t="s">
        <v>336</v>
      </c>
      <c r="E578" s="11">
        <f>'№ 8 ведомственная'!F620</f>
        <v>368.2</v>
      </c>
      <c r="F578" s="11">
        <f>'№ 8 ведомственная'!G620</f>
        <v>308.5</v>
      </c>
      <c r="G578" s="2"/>
    </row>
    <row r="579" spans="1:7" outlineLevel="5" x14ac:dyDescent="0.3">
      <c r="A579" s="23" t="s">
        <v>257</v>
      </c>
      <c r="B579" s="24" t="s">
        <v>577</v>
      </c>
      <c r="C579" s="23"/>
      <c r="D579" s="25" t="str">
        <f>'№ 8 ведомственная'!E621</f>
        <v>Устройство футбольного поля</v>
      </c>
      <c r="E579" s="11">
        <f>E580</f>
        <v>501.2</v>
      </c>
      <c r="F579" s="11">
        <f>F580</f>
        <v>501.2</v>
      </c>
      <c r="G579" s="2"/>
    </row>
    <row r="580" spans="1:7" ht="26.4" outlineLevel="6" x14ac:dyDescent="0.3">
      <c r="A580" s="23" t="s">
        <v>257</v>
      </c>
      <c r="B580" s="24" t="s">
        <v>577</v>
      </c>
      <c r="C580" s="23" t="s">
        <v>7</v>
      </c>
      <c r="D580" s="25" t="s">
        <v>335</v>
      </c>
      <c r="E580" s="11">
        <f>'№ 8 ведомственная'!F622</f>
        <v>501.2</v>
      </c>
      <c r="F580" s="11">
        <f>'№ 8 ведомственная'!G622</f>
        <v>501.2</v>
      </c>
      <c r="G580" s="2"/>
    </row>
    <row r="581" spans="1:7" outlineLevel="1" x14ac:dyDescent="0.3">
      <c r="A581" s="23" t="s">
        <v>221</v>
      </c>
      <c r="B581" s="24"/>
      <c r="C581" s="23"/>
      <c r="D581" s="25" t="s">
        <v>326</v>
      </c>
      <c r="E581" s="11">
        <f>E582</f>
        <v>2267.1999999999998</v>
      </c>
      <c r="F581" s="11">
        <f>F582</f>
        <v>2346.7000000000003</v>
      </c>
      <c r="G581" s="2"/>
    </row>
    <row r="582" spans="1:7" ht="39.6" outlineLevel="2" x14ac:dyDescent="0.3">
      <c r="A582" s="23" t="s">
        <v>221</v>
      </c>
      <c r="B582" s="24" t="s">
        <v>178</v>
      </c>
      <c r="C582" s="23"/>
      <c r="D582" s="25" t="s">
        <v>320</v>
      </c>
      <c r="E582" s="11">
        <f>E583</f>
        <v>2267.1999999999998</v>
      </c>
      <c r="F582" s="11">
        <f>F583</f>
        <v>2346.7000000000003</v>
      </c>
      <c r="G582" s="2"/>
    </row>
    <row r="583" spans="1:7" ht="26.4" outlineLevel="3" x14ac:dyDescent="0.3">
      <c r="A583" s="23" t="s">
        <v>221</v>
      </c>
      <c r="B583" s="24" t="s">
        <v>202</v>
      </c>
      <c r="C583" s="23"/>
      <c r="D583" s="25" t="s">
        <v>496</v>
      </c>
      <c r="E583" s="11">
        <f>E584+E587</f>
        <v>2267.1999999999998</v>
      </c>
      <c r="F583" s="11">
        <f>F584+F587</f>
        <v>2346.7000000000003</v>
      </c>
      <c r="G583" s="2"/>
    </row>
    <row r="584" spans="1:7" ht="26.4" outlineLevel="4" x14ac:dyDescent="0.3">
      <c r="A584" s="23" t="s">
        <v>221</v>
      </c>
      <c r="B584" s="24" t="s">
        <v>203</v>
      </c>
      <c r="C584" s="23"/>
      <c r="D584" s="25" t="s">
        <v>497</v>
      </c>
      <c r="E584" s="11">
        <f>E585</f>
        <v>2032.7999999999997</v>
      </c>
      <c r="F584" s="11">
        <f>F585</f>
        <v>2112.3000000000002</v>
      </c>
      <c r="G584" s="2"/>
    </row>
    <row r="585" spans="1:7" ht="39.6" outlineLevel="5" x14ac:dyDescent="0.3">
      <c r="A585" s="23" t="s">
        <v>221</v>
      </c>
      <c r="B585" s="24" t="s">
        <v>222</v>
      </c>
      <c r="C585" s="23"/>
      <c r="D585" s="25" t="s">
        <v>511</v>
      </c>
      <c r="E585" s="11">
        <f>E586</f>
        <v>2032.7999999999997</v>
      </c>
      <c r="F585" s="11">
        <f>F586</f>
        <v>2112.3000000000002</v>
      </c>
      <c r="G585" s="2"/>
    </row>
    <row r="586" spans="1:7" ht="26.4" outlineLevel="6" x14ac:dyDescent="0.3">
      <c r="A586" s="23" t="s">
        <v>221</v>
      </c>
      <c r="B586" s="24" t="s">
        <v>222</v>
      </c>
      <c r="C586" s="23" t="s">
        <v>39</v>
      </c>
      <c r="D586" s="25" t="s">
        <v>361</v>
      </c>
      <c r="E586" s="11">
        <f>'№ 8 ведомственная'!F489</f>
        <v>2032.7999999999997</v>
      </c>
      <c r="F586" s="11">
        <f>'№ 8 ведомственная'!G489</f>
        <v>2112.3000000000002</v>
      </c>
      <c r="G586" s="2"/>
    </row>
    <row r="587" spans="1:7" ht="26.4" outlineLevel="6" x14ac:dyDescent="0.3">
      <c r="A587" s="24" t="s">
        <v>221</v>
      </c>
      <c r="B587" s="24" t="s">
        <v>677</v>
      </c>
      <c r="C587" s="23"/>
      <c r="D587" s="25" t="s">
        <v>653</v>
      </c>
      <c r="E587" s="11">
        <f>E590+E588</f>
        <v>234.4</v>
      </c>
      <c r="F587" s="11">
        <f>F590+F588</f>
        <v>234.4</v>
      </c>
      <c r="G587" s="2"/>
    </row>
    <row r="588" spans="1:7" ht="79.2" outlineLevel="6" x14ac:dyDescent="0.3">
      <c r="A588" s="24" t="s">
        <v>221</v>
      </c>
      <c r="B588" s="24" t="s">
        <v>704</v>
      </c>
      <c r="C588" s="23"/>
      <c r="D588" s="25" t="s">
        <v>705</v>
      </c>
      <c r="E588" s="11">
        <f>E589</f>
        <v>210</v>
      </c>
      <c r="F588" s="11">
        <f>F589</f>
        <v>210</v>
      </c>
      <c r="G588" s="2"/>
    </row>
    <row r="589" spans="1:7" ht="26.4" outlineLevel="6" x14ac:dyDescent="0.3">
      <c r="A589" s="24" t="s">
        <v>221</v>
      </c>
      <c r="B589" s="24" t="s">
        <v>704</v>
      </c>
      <c r="C589" s="23" t="s">
        <v>39</v>
      </c>
      <c r="D589" s="25" t="s">
        <v>361</v>
      </c>
      <c r="E589" s="11">
        <f>'№ 8 ведомственная'!F492</f>
        <v>210</v>
      </c>
      <c r="F589" s="11">
        <f>'№ 8 ведомственная'!G492</f>
        <v>210</v>
      </c>
      <c r="G589" s="2"/>
    </row>
    <row r="590" spans="1:7" ht="79.2" outlineLevel="6" x14ac:dyDescent="0.3">
      <c r="A590" s="24" t="s">
        <v>221</v>
      </c>
      <c r="B590" s="24" t="s">
        <v>676</v>
      </c>
      <c r="C590" s="23"/>
      <c r="D590" s="25" t="s">
        <v>654</v>
      </c>
      <c r="E590" s="11">
        <f>E591</f>
        <v>24.4</v>
      </c>
      <c r="F590" s="11">
        <f>F591</f>
        <v>24.4</v>
      </c>
      <c r="G590" s="2"/>
    </row>
    <row r="591" spans="1:7" ht="26.4" outlineLevel="6" x14ac:dyDescent="0.3">
      <c r="A591" s="24" t="s">
        <v>221</v>
      </c>
      <c r="B591" s="24" t="s">
        <v>676</v>
      </c>
      <c r="C591" s="23" t="s">
        <v>39</v>
      </c>
      <c r="D591" s="25" t="s">
        <v>361</v>
      </c>
      <c r="E591" s="11">
        <f>'№ 8 ведомственная'!F494</f>
        <v>24.4</v>
      </c>
      <c r="F591" s="11">
        <f>'№ 8 ведомственная'!G494</f>
        <v>24.4</v>
      </c>
      <c r="G591" s="2"/>
    </row>
    <row r="592" spans="1:7" s="38" customFormat="1" x14ac:dyDescent="0.3">
      <c r="A592" s="28" t="s">
        <v>166</v>
      </c>
      <c r="B592" s="66"/>
      <c r="C592" s="28"/>
      <c r="D592" s="29" t="s">
        <v>283</v>
      </c>
      <c r="E592" s="10">
        <f t="shared" ref="E592:E599" si="25">E593</f>
        <v>2283.5</v>
      </c>
      <c r="F592" s="10">
        <f>F593</f>
        <v>2283.5</v>
      </c>
      <c r="G592" s="4"/>
    </row>
    <row r="593" spans="1:7" outlineLevel="1" x14ac:dyDescent="0.3">
      <c r="A593" s="23" t="s">
        <v>167</v>
      </c>
      <c r="B593" s="24"/>
      <c r="C593" s="23"/>
      <c r="D593" s="25" t="s">
        <v>317</v>
      </c>
      <c r="E593" s="11">
        <f t="shared" si="25"/>
        <v>2283.5</v>
      </c>
      <c r="F593" s="11">
        <f>F594</f>
        <v>2283.5</v>
      </c>
      <c r="G593" s="2"/>
    </row>
    <row r="594" spans="1:7" ht="39.6" outlineLevel="2" x14ac:dyDescent="0.3">
      <c r="A594" s="23" t="s">
        <v>167</v>
      </c>
      <c r="B594" s="24" t="s">
        <v>13</v>
      </c>
      <c r="C594" s="23"/>
      <c r="D594" s="25" t="s">
        <v>289</v>
      </c>
      <c r="E594" s="11">
        <f t="shared" si="25"/>
        <v>2283.5</v>
      </c>
      <c r="F594" s="11">
        <f>F595</f>
        <v>2283.5</v>
      </c>
      <c r="G594" s="2"/>
    </row>
    <row r="595" spans="1:7" ht="26.4" outlineLevel="3" x14ac:dyDescent="0.3">
      <c r="A595" s="23" t="s">
        <v>167</v>
      </c>
      <c r="B595" s="24" t="s">
        <v>168</v>
      </c>
      <c r="C595" s="23"/>
      <c r="D595" s="25" t="s">
        <v>470</v>
      </c>
      <c r="E595" s="11">
        <f>E596+E601</f>
        <v>2283.5</v>
      </c>
      <c r="F595" s="11">
        <f>F596+F601</f>
        <v>2283.5</v>
      </c>
      <c r="G595" s="2"/>
    </row>
    <row r="596" spans="1:7" outlineLevel="4" x14ac:dyDescent="0.3">
      <c r="A596" s="23" t="s">
        <v>167</v>
      </c>
      <c r="B596" s="24" t="s">
        <v>169</v>
      </c>
      <c r="C596" s="23"/>
      <c r="D596" s="25" t="s">
        <v>566</v>
      </c>
      <c r="E596" s="11">
        <f>E597+E599</f>
        <v>2183.5</v>
      </c>
      <c r="F596" s="11">
        <f>F597+F599</f>
        <v>2183.5</v>
      </c>
      <c r="G596" s="2"/>
    </row>
    <row r="597" spans="1:7" ht="26.4" outlineLevel="4" x14ac:dyDescent="0.3">
      <c r="A597" s="24" t="s">
        <v>167</v>
      </c>
      <c r="B597" s="24" t="s">
        <v>613</v>
      </c>
      <c r="C597" s="23"/>
      <c r="D597" s="25" t="s">
        <v>614</v>
      </c>
      <c r="E597" s="11">
        <f>E598</f>
        <v>947.9</v>
      </c>
      <c r="F597" s="11">
        <f>F598</f>
        <v>947.9</v>
      </c>
      <c r="G597" s="2"/>
    </row>
    <row r="598" spans="1:7" ht="26.4" outlineLevel="4" x14ac:dyDescent="0.3">
      <c r="A598" s="24" t="s">
        <v>167</v>
      </c>
      <c r="B598" s="24" t="s">
        <v>613</v>
      </c>
      <c r="C598" s="23" t="s">
        <v>39</v>
      </c>
      <c r="D598" s="25" t="s">
        <v>361</v>
      </c>
      <c r="E598" s="11">
        <f>'№ 8 ведомственная'!F335</f>
        <v>947.9</v>
      </c>
      <c r="F598" s="11">
        <f>'№ 8 ведомственная'!G335</f>
        <v>947.9</v>
      </c>
      <c r="G598" s="2"/>
    </row>
    <row r="599" spans="1:7" outlineLevel="5" x14ac:dyDescent="0.3">
      <c r="A599" s="23" t="s">
        <v>167</v>
      </c>
      <c r="B599" s="24" t="s">
        <v>170</v>
      </c>
      <c r="C599" s="23"/>
      <c r="D599" s="25" t="s">
        <v>471</v>
      </c>
      <c r="E599" s="11">
        <f t="shared" si="25"/>
        <v>1235.5999999999999</v>
      </c>
      <c r="F599" s="11">
        <f>F600</f>
        <v>1235.5999999999999</v>
      </c>
      <c r="G599" s="2"/>
    </row>
    <row r="600" spans="1:7" ht="26.4" outlineLevel="6" x14ac:dyDescent="0.3">
      <c r="A600" s="23" t="s">
        <v>167</v>
      </c>
      <c r="B600" s="24" t="s">
        <v>170</v>
      </c>
      <c r="C600" s="23" t="s">
        <v>39</v>
      </c>
      <c r="D600" s="25" t="s">
        <v>361</v>
      </c>
      <c r="E600" s="11">
        <f>'№ 8 ведомственная'!F337</f>
        <v>1235.5999999999999</v>
      </c>
      <c r="F600" s="11">
        <f>'№ 8 ведомственная'!G337</f>
        <v>1235.5999999999999</v>
      </c>
      <c r="G600" s="2"/>
    </row>
    <row r="601" spans="1:7" ht="26.4" outlineLevel="6" x14ac:dyDescent="0.3">
      <c r="A601" s="24" t="s">
        <v>167</v>
      </c>
      <c r="B601" s="24" t="s">
        <v>699</v>
      </c>
      <c r="C601" s="23"/>
      <c r="D601" s="25" t="s">
        <v>700</v>
      </c>
      <c r="E601" s="11">
        <f>E604+E602</f>
        <v>100</v>
      </c>
      <c r="F601" s="11">
        <f>F604+F602</f>
        <v>100</v>
      </c>
      <c r="G601" s="2"/>
    </row>
    <row r="602" spans="1:7" ht="39.6" outlineLevel="6" x14ac:dyDescent="0.3">
      <c r="A602" s="24" t="s">
        <v>167</v>
      </c>
      <c r="B602" s="24" t="s">
        <v>733</v>
      </c>
      <c r="C602" s="23"/>
      <c r="D602" s="25" t="s">
        <v>701</v>
      </c>
      <c r="E602" s="11">
        <f>E603</f>
        <v>75</v>
      </c>
      <c r="F602" s="11">
        <f>F603</f>
        <v>75</v>
      </c>
      <c r="G602" s="2"/>
    </row>
    <row r="603" spans="1:7" ht="26.4" outlineLevel="6" x14ac:dyDescent="0.3">
      <c r="A603" s="24" t="s">
        <v>167</v>
      </c>
      <c r="B603" s="24" t="s">
        <v>733</v>
      </c>
      <c r="C603" s="23">
        <v>600</v>
      </c>
      <c r="D603" s="25" t="s">
        <v>361</v>
      </c>
      <c r="E603" s="11">
        <f>'№ 8 ведомственная'!F340</f>
        <v>75</v>
      </c>
      <c r="F603" s="11">
        <f>'№ 8 ведомственная'!G340</f>
        <v>75</v>
      </c>
      <c r="G603" s="2"/>
    </row>
    <row r="604" spans="1:7" ht="39.6" outlineLevel="6" x14ac:dyDescent="0.3">
      <c r="A604" s="24" t="s">
        <v>167</v>
      </c>
      <c r="B604" s="24" t="s">
        <v>698</v>
      </c>
      <c r="C604" s="23"/>
      <c r="D604" s="25" t="s">
        <v>701</v>
      </c>
      <c r="E604" s="11">
        <f>E605</f>
        <v>25</v>
      </c>
      <c r="F604" s="11">
        <f>F605</f>
        <v>25</v>
      </c>
      <c r="G604" s="2"/>
    </row>
    <row r="605" spans="1:7" ht="26.4" outlineLevel="6" x14ac:dyDescent="0.3">
      <c r="A605" s="24" t="s">
        <v>167</v>
      </c>
      <c r="B605" s="24" t="s">
        <v>698</v>
      </c>
      <c r="C605" s="23">
        <v>600</v>
      </c>
      <c r="D605" s="25" t="s">
        <v>361</v>
      </c>
      <c r="E605" s="11">
        <f>'№ 8 ведомственная'!F342</f>
        <v>25</v>
      </c>
      <c r="F605" s="11">
        <f>'№ 8 ведомственная'!G342</f>
        <v>25</v>
      </c>
      <c r="G605" s="2"/>
    </row>
    <row r="606" spans="1:7" ht="12.75" customHeight="1" x14ac:dyDescent="0.3">
      <c r="D606" s="46"/>
      <c r="E606" s="13"/>
      <c r="F606" s="13"/>
      <c r="G606" s="2"/>
    </row>
    <row r="607" spans="1:7" ht="12.75" customHeight="1" x14ac:dyDescent="0.3">
      <c r="A607" s="34"/>
      <c r="B607" s="73"/>
      <c r="C607" s="34"/>
      <c r="D607" s="34"/>
      <c r="E607" s="6"/>
      <c r="F607" s="6"/>
      <c r="G607" s="2"/>
    </row>
    <row r="608" spans="1:7" ht="15.15" customHeight="1" x14ac:dyDescent="0.3">
      <c r="D608" s="123"/>
      <c r="E608" s="124"/>
      <c r="F608" s="124"/>
      <c r="G608" s="2"/>
    </row>
  </sheetData>
  <mergeCells count="10">
    <mergeCell ref="D10:F10"/>
    <mergeCell ref="D608:F608"/>
    <mergeCell ref="E9:F9"/>
    <mergeCell ref="D4:F4"/>
    <mergeCell ref="D5:F5"/>
    <mergeCell ref="I6:J6"/>
    <mergeCell ref="A7:F8"/>
    <mergeCell ref="D1:F1"/>
    <mergeCell ref="D2:F2"/>
    <mergeCell ref="D3:F3"/>
  </mergeCells>
  <pageMargins left="0.78749999999999998" right="0.59027779999999996" top="0.59027779999999996" bottom="0.59027779999999996" header="0.39374999999999999" footer="0.51180550000000002"/>
  <pageSetup paperSize="9"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32"/>
  <sheetViews>
    <sheetView showGridLines="0" zoomScale="120" zoomScaleNormal="120" zoomScaleSheetLayoutView="100" workbookViewId="0">
      <selection activeCell="E3" sqref="E3:G3"/>
    </sheetView>
  </sheetViews>
  <sheetFormatPr defaultColWidth="9.109375" defaultRowHeight="14.4" outlineLevelRow="7" x14ac:dyDescent="0.3"/>
  <cols>
    <col min="1" max="1" width="7.6640625" style="82" customWidth="1"/>
    <col min="2" max="2" width="7.6640625" style="83" customWidth="1"/>
    <col min="3" max="3" width="10.6640625" style="83" customWidth="1"/>
    <col min="4" max="4" width="7.6640625" style="82" customWidth="1"/>
    <col min="5" max="5" width="49" style="82" customWidth="1"/>
    <col min="6" max="7" width="11.6640625" style="14" customWidth="1"/>
    <col min="8" max="8" width="9.109375" style="1" customWidth="1"/>
    <col min="9" max="16384" width="9.109375" style="1"/>
  </cols>
  <sheetData>
    <row r="1" spans="1:9" x14ac:dyDescent="0.3">
      <c r="A1" s="59"/>
      <c r="B1" s="59"/>
      <c r="C1" s="59"/>
      <c r="D1" s="59"/>
      <c r="E1" s="134" t="s">
        <v>765</v>
      </c>
      <c r="F1" s="134"/>
      <c r="G1" s="134"/>
    </row>
    <row r="2" spans="1:9" x14ac:dyDescent="0.3">
      <c r="A2" s="59"/>
      <c r="B2" s="59"/>
      <c r="C2" s="59"/>
      <c r="D2" s="59"/>
      <c r="E2" s="135" t="s">
        <v>559</v>
      </c>
      <c r="F2" s="135"/>
      <c r="G2" s="135"/>
    </row>
    <row r="3" spans="1:9" x14ac:dyDescent="0.3">
      <c r="A3" s="59"/>
      <c r="B3" s="59"/>
      <c r="C3" s="59"/>
      <c r="D3" s="59"/>
      <c r="E3" s="134" t="s">
        <v>779</v>
      </c>
      <c r="F3" s="134"/>
      <c r="G3" s="134"/>
    </row>
    <row r="4" spans="1:9" x14ac:dyDescent="0.3">
      <c r="A4" s="59"/>
      <c r="B4" s="59"/>
      <c r="C4" s="59"/>
      <c r="D4" s="59"/>
      <c r="E4" s="134" t="s">
        <v>759</v>
      </c>
      <c r="F4" s="134"/>
      <c r="G4" s="134"/>
    </row>
    <row r="5" spans="1:9" s="18" customFormat="1" x14ac:dyDescent="0.3">
      <c r="A5" s="59"/>
      <c r="B5" s="59"/>
      <c r="C5" s="59"/>
      <c r="D5" s="59"/>
      <c r="E5" s="134" t="s">
        <v>762</v>
      </c>
      <c r="F5" s="134"/>
      <c r="G5" s="134"/>
      <c r="H5" s="19"/>
    </row>
    <row r="6" spans="1:9" s="18" customFormat="1" ht="15" customHeight="1" x14ac:dyDescent="0.3">
      <c r="A6" s="59"/>
      <c r="B6" s="59"/>
      <c r="C6" s="59"/>
      <c r="D6" s="59"/>
      <c r="E6" s="33"/>
      <c r="F6" s="34"/>
      <c r="G6" s="6"/>
      <c r="H6" s="20"/>
    </row>
    <row r="7" spans="1:9" s="18" customFormat="1" ht="78.75" customHeight="1" x14ac:dyDescent="0.3">
      <c r="A7" s="136" t="s">
        <v>766</v>
      </c>
      <c r="B7" s="136"/>
      <c r="C7" s="136"/>
      <c r="D7" s="136"/>
      <c r="E7" s="136"/>
      <c r="F7" s="136"/>
      <c r="G7" s="136"/>
      <c r="H7" s="19"/>
    </row>
    <row r="8" spans="1:9" ht="15.75" customHeight="1" x14ac:dyDescent="0.3">
      <c r="E8" s="139"/>
      <c r="F8" s="140"/>
      <c r="G8" s="140"/>
      <c r="H8" s="2"/>
    </row>
    <row r="9" spans="1:9" ht="12" customHeight="1" x14ac:dyDescent="0.3">
      <c r="A9" s="137" t="s">
        <v>553</v>
      </c>
      <c r="B9" s="138" t="s">
        <v>554</v>
      </c>
      <c r="C9" s="138" t="s">
        <v>555</v>
      </c>
      <c r="D9" s="137" t="s">
        <v>556</v>
      </c>
      <c r="E9" s="137" t="s">
        <v>557</v>
      </c>
      <c r="F9" s="137" t="s">
        <v>755</v>
      </c>
      <c r="G9" s="137" t="s">
        <v>756</v>
      </c>
      <c r="H9" s="2"/>
    </row>
    <row r="10" spans="1:9" ht="47.25" customHeight="1" x14ac:dyDescent="0.3">
      <c r="A10" s="137"/>
      <c r="B10" s="138"/>
      <c r="C10" s="138"/>
      <c r="D10" s="137"/>
      <c r="E10" s="137"/>
      <c r="F10" s="137"/>
      <c r="G10" s="137"/>
      <c r="H10" s="2"/>
    </row>
    <row r="11" spans="1:9" ht="16.5" customHeight="1" x14ac:dyDescent="0.3">
      <c r="A11" s="86">
        <v>1</v>
      </c>
      <c r="B11" s="87">
        <v>2</v>
      </c>
      <c r="C11" s="87">
        <v>3</v>
      </c>
      <c r="D11" s="86">
        <v>4</v>
      </c>
      <c r="E11" s="86">
        <v>5</v>
      </c>
      <c r="F11" s="16">
        <v>6</v>
      </c>
      <c r="G11" s="16">
        <v>7</v>
      </c>
      <c r="H11" s="2"/>
    </row>
    <row r="12" spans="1:9" s="3" customFormat="1" ht="16.5" customHeight="1" x14ac:dyDescent="0.3">
      <c r="A12" s="36"/>
      <c r="B12" s="69"/>
      <c r="C12" s="69"/>
      <c r="D12" s="36"/>
      <c r="E12" s="37" t="s">
        <v>552</v>
      </c>
      <c r="F12" s="9">
        <f>F13+F22+F343+F495+F623</f>
        <v>631612.4</v>
      </c>
      <c r="G12" s="9">
        <f>G13+G22+G343+G495+G623</f>
        <v>591396.89999999991</v>
      </c>
      <c r="H12" s="22"/>
    </row>
    <row r="13" spans="1:9" s="3" customFormat="1" ht="26.4" x14ac:dyDescent="0.3">
      <c r="A13" s="89" t="s">
        <v>0</v>
      </c>
      <c r="B13" s="90"/>
      <c r="C13" s="90"/>
      <c r="D13" s="89"/>
      <c r="E13" s="91" t="s">
        <v>272</v>
      </c>
      <c r="F13" s="92">
        <f t="shared" ref="F13:G17" si="0">F14</f>
        <v>8321.6</v>
      </c>
      <c r="G13" s="92">
        <f t="shared" si="0"/>
        <v>8198.1</v>
      </c>
      <c r="H13" s="4"/>
    </row>
    <row r="14" spans="1:9" outlineLevel="1" x14ac:dyDescent="0.3">
      <c r="A14" s="93" t="s">
        <v>0</v>
      </c>
      <c r="B14" s="94" t="s">
        <v>1</v>
      </c>
      <c r="C14" s="94"/>
      <c r="D14" s="93"/>
      <c r="E14" s="95" t="s">
        <v>277</v>
      </c>
      <c r="F14" s="96">
        <f t="shared" si="0"/>
        <v>8321.6</v>
      </c>
      <c r="G14" s="96">
        <f t="shared" si="0"/>
        <v>8198.1</v>
      </c>
      <c r="H14" s="21"/>
      <c r="I14" s="17"/>
    </row>
    <row r="15" spans="1:9" ht="39.6" outlineLevel="2" x14ac:dyDescent="0.3">
      <c r="A15" s="93" t="s">
        <v>0</v>
      </c>
      <c r="B15" s="94" t="s">
        <v>2</v>
      </c>
      <c r="C15" s="94"/>
      <c r="D15" s="93"/>
      <c r="E15" s="95" t="s">
        <v>286</v>
      </c>
      <c r="F15" s="96">
        <f t="shared" si="0"/>
        <v>8321.6</v>
      </c>
      <c r="G15" s="96">
        <f t="shared" si="0"/>
        <v>8198.1</v>
      </c>
      <c r="H15" s="2"/>
    </row>
    <row r="16" spans="1:9" outlineLevel="3" x14ac:dyDescent="0.3">
      <c r="A16" s="93" t="s">
        <v>0</v>
      </c>
      <c r="B16" s="94" t="s">
        <v>2</v>
      </c>
      <c r="C16" s="94" t="s">
        <v>3</v>
      </c>
      <c r="D16" s="93"/>
      <c r="E16" s="95" t="s">
        <v>287</v>
      </c>
      <c r="F16" s="96">
        <f t="shared" si="0"/>
        <v>8321.6</v>
      </c>
      <c r="G16" s="96">
        <f t="shared" si="0"/>
        <v>8198.1</v>
      </c>
      <c r="H16" s="2"/>
    </row>
    <row r="17" spans="1:8" ht="39.6" outlineLevel="4" x14ac:dyDescent="0.3">
      <c r="A17" s="93" t="s">
        <v>0</v>
      </c>
      <c r="B17" s="94" t="s">
        <v>2</v>
      </c>
      <c r="C17" s="94" t="s">
        <v>4</v>
      </c>
      <c r="D17" s="93"/>
      <c r="E17" s="95" t="s">
        <v>332</v>
      </c>
      <c r="F17" s="96">
        <f t="shared" si="0"/>
        <v>8321.6</v>
      </c>
      <c r="G17" s="96">
        <f t="shared" si="0"/>
        <v>8198.1</v>
      </c>
      <c r="H17" s="2"/>
    </row>
    <row r="18" spans="1:8" ht="26.4" outlineLevel="6" x14ac:dyDescent="0.3">
      <c r="A18" s="93" t="s">
        <v>0</v>
      </c>
      <c r="B18" s="94" t="s">
        <v>2</v>
      </c>
      <c r="C18" s="94" t="s">
        <v>5</v>
      </c>
      <c r="D18" s="93"/>
      <c r="E18" s="95" t="s">
        <v>333</v>
      </c>
      <c r="F18" s="96">
        <f>F19+F20+F21</f>
        <v>8321.6</v>
      </c>
      <c r="G18" s="96">
        <f>G19+G20+G21</f>
        <v>8198.1</v>
      </c>
      <c r="H18" s="2"/>
    </row>
    <row r="19" spans="1:8" ht="52.8" outlineLevel="7" x14ac:dyDescent="0.3">
      <c r="A19" s="93" t="s">
        <v>0</v>
      </c>
      <c r="B19" s="94" t="s">
        <v>2</v>
      </c>
      <c r="C19" s="94" t="s">
        <v>5</v>
      </c>
      <c r="D19" s="93" t="s">
        <v>6</v>
      </c>
      <c r="E19" s="95" t="s">
        <v>334</v>
      </c>
      <c r="F19" s="96">
        <v>7395.4</v>
      </c>
      <c r="G19" s="96">
        <v>7354.1</v>
      </c>
      <c r="H19" s="2"/>
    </row>
    <row r="20" spans="1:8" ht="26.4" outlineLevel="7" x14ac:dyDescent="0.3">
      <c r="A20" s="93" t="s">
        <v>0</v>
      </c>
      <c r="B20" s="94" t="s">
        <v>2</v>
      </c>
      <c r="C20" s="94" t="s">
        <v>5</v>
      </c>
      <c r="D20" s="93" t="s">
        <v>7</v>
      </c>
      <c r="E20" s="95" t="s">
        <v>335</v>
      </c>
      <c r="F20" s="96">
        <v>920.2</v>
      </c>
      <c r="G20" s="96">
        <v>844</v>
      </c>
      <c r="H20" s="2"/>
    </row>
    <row r="21" spans="1:8" outlineLevel="7" x14ac:dyDescent="0.3">
      <c r="A21" s="93" t="s">
        <v>0</v>
      </c>
      <c r="B21" s="94" t="s">
        <v>2</v>
      </c>
      <c r="C21" s="94" t="s">
        <v>5</v>
      </c>
      <c r="D21" s="93" t="s">
        <v>8</v>
      </c>
      <c r="E21" s="95" t="s">
        <v>336</v>
      </c>
      <c r="F21" s="96">
        <v>6</v>
      </c>
      <c r="G21" s="96">
        <v>0</v>
      </c>
      <c r="H21" s="2"/>
    </row>
    <row r="22" spans="1:8" s="3" customFormat="1" x14ac:dyDescent="0.3">
      <c r="A22" s="89" t="s">
        <v>11</v>
      </c>
      <c r="B22" s="90"/>
      <c r="C22" s="90"/>
      <c r="D22" s="89"/>
      <c r="E22" s="91" t="s">
        <v>273</v>
      </c>
      <c r="F22" s="92">
        <f>F23+F105+F151+F194+F286+F330</f>
        <v>216274</v>
      </c>
      <c r="G22" s="92">
        <f>G23+G105+G151+G194+G286+G330</f>
        <v>190284.09999999998</v>
      </c>
      <c r="H22" s="4"/>
    </row>
    <row r="23" spans="1:8" outlineLevel="1" x14ac:dyDescent="0.3">
      <c r="A23" s="93" t="s">
        <v>11</v>
      </c>
      <c r="B23" s="94" t="s">
        <v>1</v>
      </c>
      <c r="C23" s="94"/>
      <c r="D23" s="93"/>
      <c r="E23" s="95" t="s">
        <v>277</v>
      </c>
      <c r="F23" s="96">
        <f>F24+F30+F43+F49+F54</f>
        <v>50282.5</v>
      </c>
      <c r="G23" s="96">
        <f>G24+G30+G43+G49+G54</f>
        <v>47471.6</v>
      </c>
      <c r="H23" s="2"/>
    </row>
    <row r="24" spans="1:8" ht="26.4" outlineLevel="2" x14ac:dyDescent="0.3">
      <c r="A24" s="93" t="s">
        <v>11</v>
      </c>
      <c r="B24" s="94" t="s">
        <v>12</v>
      </c>
      <c r="C24" s="94"/>
      <c r="D24" s="93"/>
      <c r="E24" s="95" t="s">
        <v>288</v>
      </c>
      <c r="F24" s="96">
        <f t="shared" ref="F24:G28" si="1">F25</f>
        <v>1701.5</v>
      </c>
      <c r="G24" s="96">
        <f t="shared" si="1"/>
        <v>2287.5</v>
      </c>
      <c r="H24" s="2"/>
    </row>
    <row r="25" spans="1:8" ht="52.8" outlineLevel="3" x14ac:dyDescent="0.3">
      <c r="A25" s="93" t="s">
        <v>11</v>
      </c>
      <c r="B25" s="94" t="s">
        <v>12</v>
      </c>
      <c r="C25" s="94" t="s">
        <v>13</v>
      </c>
      <c r="D25" s="93"/>
      <c r="E25" s="95" t="s">
        <v>289</v>
      </c>
      <c r="F25" s="96">
        <f t="shared" si="1"/>
        <v>1701.5</v>
      </c>
      <c r="G25" s="96">
        <f t="shared" si="1"/>
        <v>2287.5</v>
      </c>
      <c r="H25" s="2"/>
    </row>
    <row r="26" spans="1:8" ht="39.6" outlineLevel="4" x14ac:dyDescent="0.3">
      <c r="A26" s="93" t="s">
        <v>11</v>
      </c>
      <c r="B26" s="94" t="s">
        <v>12</v>
      </c>
      <c r="C26" s="94" t="s">
        <v>14</v>
      </c>
      <c r="D26" s="93"/>
      <c r="E26" s="95" t="s">
        <v>340</v>
      </c>
      <c r="F26" s="96">
        <f t="shared" si="1"/>
        <v>1701.5</v>
      </c>
      <c r="G26" s="96">
        <f t="shared" si="1"/>
        <v>2287.5</v>
      </c>
      <c r="H26" s="2"/>
    </row>
    <row r="27" spans="1:8" ht="26.4" outlineLevel="5" x14ac:dyDescent="0.3">
      <c r="A27" s="93" t="s">
        <v>11</v>
      </c>
      <c r="B27" s="94" t="s">
        <v>12</v>
      </c>
      <c r="C27" s="94" t="s">
        <v>15</v>
      </c>
      <c r="D27" s="93"/>
      <c r="E27" s="95" t="s">
        <v>341</v>
      </c>
      <c r="F27" s="96">
        <f t="shared" si="1"/>
        <v>1701.5</v>
      </c>
      <c r="G27" s="96">
        <f t="shared" si="1"/>
        <v>2287.5</v>
      </c>
      <c r="H27" s="2"/>
    </row>
    <row r="28" spans="1:8" outlineLevel="6" x14ac:dyDescent="0.3">
      <c r="A28" s="93" t="s">
        <v>11</v>
      </c>
      <c r="B28" s="94" t="s">
        <v>12</v>
      </c>
      <c r="C28" s="94" t="s">
        <v>16</v>
      </c>
      <c r="D28" s="93"/>
      <c r="E28" s="95" t="s">
        <v>342</v>
      </c>
      <c r="F28" s="96">
        <f t="shared" si="1"/>
        <v>1701.5</v>
      </c>
      <c r="G28" s="96">
        <f t="shared" si="1"/>
        <v>2287.5</v>
      </c>
      <c r="H28" s="2"/>
    </row>
    <row r="29" spans="1:8" ht="52.8" outlineLevel="7" x14ac:dyDescent="0.3">
      <c r="A29" s="93" t="s">
        <v>11</v>
      </c>
      <c r="B29" s="94" t="s">
        <v>12</v>
      </c>
      <c r="C29" s="94" t="s">
        <v>16</v>
      </c>
      <c r="D29" s="93" t="s">
        <v>6</v>
      </c>
      <c r="E29" s="95" t="s">
        <v>334</v>
      </c>
      <c r="F29" s="96">
        <v>1701.5</v>
      </c>
      <c r="G29" s="96">
        <v>2287.5</v>
      </c>
      <c r="H29" s="2"/>
    </row>
    <row r="30" spans="1:8" ht="39.6" outlineLevel="2" x14ac:dyDescent="0.3">
      <c r="A30" s="93" t="s">
        <v>11</v>
      </c>
      <c r="B30" s="94" t="s">
        <v>17</v>
      </c>
      <c r="C30" s="94"/>
      <c r="D30" s="93"/>
      <c r="E30" s="95" t="s">
        <v>290</v>
      </c>
      <c r="F30" s="96">
        <f>F31</f>
        <v>34866.1</v>
      </c>
      <c r="G30" s="96">
        <f>G31</f>
        <v>34389.699999999997</v>
      </c>
      <c r="H30" s="2"/>
    </row>
    <row r="31" spans="1:8" ht="52.8" outlineLevel="3" x14ac:dyDescent="0.3">
      <c r="A31" s="93" t="s">
        <v>11</v>
      </c>
      <c r="B31" s="94" t="s">
        <v>17</v>
      </c>
      <c r="C31" s="94" t="s">
        <v>13</v>
      </c>
      <c r="D31" s="93"/>
      <c r="E31" s="95" t="s">
        <v>289</v>
      </c>
      <c r="F31" s="96">
        <f>F32+F37</f>
        <v>34866.1</v>
      </c>
      <c r="G31" s="96">
        <f>G32+G37</f>
        <v>34389.699999999997</v>
      </c>
      <c r="H31" s="2"/>
    </row>
    <row r="32" spans="1:8" ht="52.8" outlineLevel="4" x14ac:dyDescent="0.3">
      <c r="A32" s="93" t="s">
        <v>11</v>
      </c>
      <c r="B32" s="94" t="s">
        <v>17</v>
      </c>
      <c r="C32" s="94" t="s">
        <v>18</v>
      </c>
      <c r="D32" s="93"/>
      <c r="E32" s="95" t="s">
        <v>343</v>
      </c>
      <c r="F32" s="96">
        <f>F33</f>
        <v>335.2</v>
      </c>
      <c r="G32" s="96">
        <f>G33</f>
        <v>333.20000000000005</v>
      </c>
      <c r="H32" s="2"/>
    </row>
    <row r="33" spans="1:8" ht="66" outlineLevel="5" x14ac:dyDescent="0.3">
      <c r="A33" s="93" t="s">
        <v>11</v>
      </c>
      <c r="B33" s="94" t="s">
        <v>17</v>
      </c>
      <c r="C33" s="94" t="s">
        <v>19</v>
      </c>
      <c r="D33" s="93"/>
      <c r="E33" s="95" t="s">
        <v>344</v>
      </c>
      <c r="F33" s="96">
        <f>F34</f>
        <v>335.2</v>
      </c>
      <c r="G33" s="96">
        <f>G34</f>
        <v>333.20000000000005</v>
      </c>
      <c r="H33" s="2"/>
    </row>
    <row r="34" spans="1:8" ht="52.8" outlineLevel="6" x14ac:dyDescent="0.3">
      <c r="A34" s="93" t="s">
        <v>11</v>
      </c>
      <c r="B34" s="94" t="s">
        <v>17</v>
      </c>
      <c r="C34" s="94" t="s">
        <v>20</v>
      </c>
      <c r="D34" s="93"/>
      <c r="E34" s="95" t="s">
        <v>345</v>
      </c>
      <c r="F34" s="96">
        <f>F35+F36</f>
        <v>335.2</v>
      </c>
      <c r="G34" s="96">
        <f>G35+G36</f>
        <v>333.20000000000005</v>
      </c>
      <c r="H34" s="2"/>
    </row>
    <row r="35" spans="1:8" ht="52.8" outlineLevel="7" x14ac:dyDescent="0.3">
      <c r="A35" s="93" t="s">
        <v>11</v>
      </c>
      <c r="B35" s="94" t="s">
        <v>17</v>
      </c>
      <c r="C35" s="94" t="s">
        <v>20</v>
      </c>
      <c r="D35" s="93" t="s">
        <v>6</v>
      </c>
      <c r="E35" s="95" t="s">
        <v>334</v>
      </c>
      <c r="F35" s="96">
        <v>258.7</v>
      </c>
      <c r="G35" s="96">
        <v>284.60000000000002</v>
      </c>
      <c r="H35" s="2"/>
    </row>
    <row r="36" spans="1:8" ht="26.4" outlineLevel="7" x14ac:dyDescent="0.3">
      <c r="A36" s="93" t="s">
        <v>11</v>
      </c>
      <c r="B36" s="94" t="s">
        <v>17</v>
      </c>
      <c r="C36" s="94" t="s">
        <v>20</v>
      </c>
      <c r="D36" s="93" t="s">
        <v>7</v>
      </c>
      <c r="E36" s="95" t="s">
        <v>335</v>
      </c>
      <c r="F36" s="96">
        <v>76.5</v>
      </c>
      <c r="G36" s="96">
        <v>48.6</v>
      </c>
      <c r="H36" s="2"/>
    </row>
    <row r="37" spans="1:8" ht="39.6" outlineLevel="4" x14ac:dyDescent="0.3">
      <c r="A37" s="93" t="s">
        <v>11</v>
      </c>
      <c r="B37" s="94" t="s">
        <v>17</v>
      </c>
      <c r="C37" s="94" t="s">
        <v>14</v>
      </c>
      <c r="D37" s="93"/>
      <c r="E37" s="95" t="s">
        <v>340</v>
      </c>
      <c r="F37" s="96">
        <f>F38</f>
        <v>34530.9</v>
      </c>
      <c r="G37" s="96">
        <f>G38</f>
        <v>34056.5</v>
      </c>
      <c r="H37" s="2"/>
    </row>
    <row r="38" spans="1:8" ht="26.4" outlineLevel="5" x14ac:dyDescent="0.3">
      <c r="A38" s="93" t="s">
        <v>11</v>
      </c>
      <c r="B38" s="94" t="s">
        <v>17</v>
      </c>
      <c r="C38" s="94" t="s">
        <v>15</v>
      </c>
      <c r="D38" s="93"/>
      <c r="E38" s="95" t="s">
        <v>341</v>
      </c>
      <c r="F38" s="96">
        <f>F39</f>
        <v>34530.9</v>
      </c>
      <c r="G38" s="96">
        <f>G39</f>
        <v>34056.5</v>
      </c>
      <c r="H38" s="2"/>
    </row>
    <row r="39" spans="1:8" ht="52.8" outlineLevel="6" x14ac:dyDescent="0.3">
      <c r="A39" s="93" t="s">
        <v>11</v>
      </c>
      <c r="B39" s="94" t="s">
        <v>17</v>
      </c>
      <c r="C39" s="94" t="s">
        <v>22</v>
      </c>
      <c r="D39" s="93"/>
      <c r="E39" s="95" t="s">
        <v>347</v>
      </c>
      <c r="F39" s="96">
        <f>F40+F41+F42</f>
        <v>34530.9</v>
      </c>
      <c r="G39" s="96">
        <f>G40+G41+G42</f>
        <v>34056.5</v>
      </c>
      <c r="H39" s="2"/>
    </row>
    <row r="40" spans="1:8" ht="52.8" outlineLevel="7" x14ac:dyDescent="0.3">
      <c r="A40" s="93" t="s">
        <v>11</v>
      </c>
      <c r="B40" s="94" t="s">
        <v>17</v>
      </c>
      <c r="C40" s="94" t="s">
        <v>22</v>
      </c>
      <c r="D40" s="93" t="s">
        <v>6</v>
      </c>
      <c r="E40" s="95" t="s">
        <v>334</v>
      </c>
      <c r="F40" s="96">
        <v>27101.8</v>
      </c>
      <c r="G40" s="96">
        <v>27196.1</v>
      </c>
      <c r="H40" s="2"/>
    </row>
    <row r="41" spans="1:8" ht="26.4" outlineLevel="7" x14ac:dyDescent="0.3">
      <c r="A41" s="93" t="s">
        <v>11</v>
      </c>
      <c r="B41" s="94" t="s">
        <v>17</v>
      </c>
      <c r="C41" s="94" t="s">
        <v>22</v>
      </c>
      <c r="D41" s="93" t="s">
        <v>7</v>
      </c>
      <c r="E41" s="95" t="s">
        <v>335</v>
      </c>
      <c r="F41" s="96">
        <f>6296.1-25+25+300-1-1.1+123</f>
        <v>6717</v>
      </c>
      <c r="G41" s="96">
        <v>6146.9</v>
      </c>
      <c r="H41" s="2"/>
    </row>
    <row r="42" spans="1:8" outlineLevel="7" x14ac:dyDescent="0.3">
      <c r="A42" s="93" t="s">
        <v>11</v>
      </c>
      <c r="B42" s="94" t="s">
        <v>17</v>
      </c>
      <c r="C42" s="94" t="s">
        <v>22</v>
      </c>
      <c r="D42" s="93" t="s">
        <v>8</v>
      </c>
      <c r="E42" s="95" t="s">
        <v>336</v>
      </c>
      <c r="F42" s="96">
        <f>130+25+85+110+120+50+190+1+1.1</f>
        <v>712.1</v>
      </c>
      <c r="G42" s="96">
        <v>713.5</v>
      </c>
      <c r="H42" s="2"/>
    </row>
    <row r="43" spans="1:8" outlineLevel="2" x14ac:dyDescent="0.3">
      <c r="A43" s="93" t="s">
        <v>11</v>
      </c>
      <c r="B43" s="94" t="s">
        <v>23</v>
      </c>
      <c r="C43" s="94"/>
      <c r="D43" s="93"/>
      <c r="E43" s="95" t="s">
        <v>291</v>
      </c>
      <c r="F43" s="96">
        <f t="shared" ref="F43:G47" si="2">F44</f>
        <v>20.8</v>
      </c>
      <c r="G43" s="96">
        <f t="shared" si="2"/>
        <v>2.5</v>
      </c>
      <c r="H43" s="2"/>
    </row>
    <row r="44" spans="1:8" ht="52.8" outlineLevel="3" x14ac:dyDescent="0.3">
      <c r="A44" s="93" t="s">
        <v>11</v>
      </c>
      <c r="B44" s="94" t="s">
        <v>23</v>
      </c>
      <c r="C44" s="94" t="s">
        <v>13</v>
      </c>
      <c r="D44" s="93"/>
      <c r="E44" s="95" t="s">
        <v>289</v>
      </c>
      <c r="F44" s="96">
        <f t="shared" si="2"/>
        <v>20.8</v>
      </c>
      <c r="G44" s="96">
        <f t="shared" si="2"/>
        <v>2.5</v>
      </c>
      <c r="H44" s="2"/>
    </row>
    <row r="45" spans="1:8" ht="52.8" outlineLevel="4" x14ac:dyDescent="0.3">
      <c r="A45" s="93" t="s">
        <v>11</v>
      </c>
      <c r="B45" s="94" t="s">
        <v>23</v>
      </c>
      <c r="C45" s="94" t="s">
        <v>18</v>
      </c>
      <c r="D45" s="93"/>
      <c r="E45" s="95" t="s">
        <v>343</v>
      </c>
      <c r="F45" s="96">
        <f t="shared" si="2"/>
        <v>20.8</v>
      </c>
      <c r="G45" s="96">
        <f t="shared" si="2"/>
        <v>2.5</v>
      </c>
      <c r="H45" s="2"/>
    </row>
    <row r="46" spans="1:8" ht="66" outlineLevel="5" x14ac:dyDescent="0.3">
      <c r="A46" s="93" t="s">
        <v>11</v>
      </c>
      <c r="B46" s="94" t="s">
        <v>23</v>
      </c>
      <c r="C46" s="94" t="s">
        <v>19</v>
      </c>
      <c r="D46" s="93"/>
      <c r="E46" s="95" t="s">
        <v>344</v>
      </c>
      <c r="F46" s="96">
        <f t="shared" si="2"/>
        <v>20.8</v>
      </c>
      <c r="G46" s="96">
        <f t="shared" si="2"/>
        <v>2.5</v>
      </c>
      <c r="H46" s="2"/>
    </row>
    <row r="47" spans="1:8" ht="52.8" outlineLevel="6" x14ac:dyDescent="0.3">
      <c r="A47" s="93" t="s">
        <v>11</v>
      </c>
      <c r="B47" s="94" t="s">
        <v>23</v>
      </c>
      <c r="C47" s="94" t="s">
        <v>24</v>
      </c>
      <c r="D47" s="93"/>
      <c r="E47" s="95" t="s">
        <v>681</v>
      </c>
      <c r="F47" s="96">
        <f t="shared" si="2"/>
        <v>20.8</v>
      </c>
      <c r="G47" s="96">
        <f t="shared" si="2"/>
        <v>2.5</v>
      </c>
      <c r="H47" s="2"/>
    </row>
    <row r="48" spans="1:8" ht="26.4" outlineLevel="7" x14ac:dyDescent="0.3">
      <c r="A48" s="93" t="s">
        <v>11</v>
      </c>
      <c r="B48" s="94" t="s">
        <v>23</v>
      </c>
      <c r="C48" s="94" t="s">
        <v>24</v>
      </c>
      <c r="D48" s="93" t="s">
        <v>7</v>
      </c>
      <c r="E48" s="95" t="s">
        <v>335</v>
      </c>
      <c r="F48" s="96">
        <v>20.8</v>
      </c>
      <c r="G48" s="96">
        <v>2.5</v>
      </c>
      <c r="H48" s="2"/>
    </row>
    <row r="49" spans="1:8" outlineLevel="2" x14ac:dyDescent="0.3">
      <c r="A49" s="93" t="s">
        <v>11</v>
      </c>
      <c r="B49" s="94" t="s">
        <v>25</v>
      </c>
      <c r="C49" s="94"/>
      <c r="D49" s="93"/>
      <c r="E49" s="95" t="s">
        <v>292</v>
      </c>
      <c r="F49" s="96">
        <f t="shared" ref="F49:G52" si="3">F50</f>
        <v>300</v>
      </c>
      <c r="G49" s="96">
        <f t="shared" si="3"/>
        <v>0</v>
      </c>
      <c r="H49" s="2"/>
    </row>
    <row r="50" spans="1:8" outlineLevel="3" x14ac:dyDescent="0.3">
      <c r="A50" s="93" t="s">
        <v>11</v>
      </c>
      <c r="B50" s="94" t="s">
        <v>25</v>
      </c>
      <c r="C50" s="94" t="s">
        <v>3</v>
      </c>
      <c r="D50" s="93"/>
      <c r="E50" s="95" t="s">
        <v>287</v>
      </c>
      <c r="F50" s="96">
        <f t="shared" si="3"/>
        <v>300</v>
      </c>
      <c r="G50" s="96">
        <f t="shared" si="3"/>
        <v>0</v>
      </c>
      <c r="H50" s="2"/>
    </row>
    <row r="51" spans="1:8" outlineLevel="4" x14ac:dyDescent="0.3">
      <c r="A51" s="93" t="s">
        <v>11</v>
      </c>
      <c r="B51" s="94" t="s">
        <v>25</v>
      </c>
      <c r="C51" s="94" t="s">
        <v>26</v>
      </c>
      <c r="D51" s="93"/>
      <c r="E51" s="95" t="s">
        <v>292</v>
      </c>
      <c r="F51" s="96">
        <f t="shared" si="3"/>
        <v>300</v>
      </c>
      <c r="G51" s="96">
        <f t="shared" si="3"/>
        <v>0</v>
      </c>
      <c r="H51" s="2"/>
    </row>
    <row r="52" spans="1:8" ht="26.4" outlineLevel="6" x14ac:dyDescent="0.3">
      <c r="A52" s="93" t="s">
        <v>11</v>
      </c>
      <c r="B52" s="94" t="s">
        <v>25</v>
      </c>
      <c r="C52" s="94" t="s">
        <v>27</v>
      </c>
      <c r="D52" s="93"/>
      <c r="E52" s="95" t="s">
        <v>349</v>
      </c>
      <c r="F52" s="96">
        <f t="shared" si="3"/>
        <v>300</v>
      </c>
      <c r="G52" s="96">
        <f t="shared" si="3"/>
        <v>0</v>
      </c>
      <c r="H52" s="2"/>
    </row>
    <row r="53" spans="1:8" outlineLevel="7" x14ac:dyDescent="0.3">
      <c r="A53" s="93" t="s">
        <v>11</v>
      </c>
      <c r="B53" s="94" t="s">
        <v>25</v>
      </c>
      <c r="C53" s="94" t="s">
        <v>27</v>
      </c>
      <c r="D53" s="93" t="s">
        <v>8</v>
      </c>
      <c r="E53" s="95" t="s">
        <v>336</v>
      </c>
      <c r="F53" s="96">
        <v>300</v>
      </c>
      <c r="G53" s="96">
        <v>0</v>
      </c>
      <c r="H53" s="2"/>
    </row>
    <row r="54" spans="1:8" outlineLevel="2" x14ac:dyDescent="0.3">
      <c r="A54" s="93" t="s">
        <v>11</v>
      </c>
      <c r="B54" s="94" t="s">
        <v>28</v>
      </c>
      <c r="C54" s="94"/>
      <c r="D54" s="93"/>
      <c r="E54" s="95" t="s">
        <v>293</v>
      </c>
      <c r="F54" s="96">
        <f>F55+F64+F81+F89+F98</f>
        <v>13394.099999999999</v>
      </c>
      <c r="G54" s="96">
        <f>G55+G64+G81+G89+G98</f>
        <v>10791.9</v>
      </c>
      <c r="H54" s="2"/>
    </row>
    <row r="55" spans="1:8" ht="52.8" outlineLevel="3" x14ac:dyDescent="0.3">
      <c r="A55" s="93" t="s">
        <v>11</v>
      </c>
      <c r="B55" s="94" t="s">
        <v>28</v>
      </c>
      <c r="C55" s="94" t="s">
        <v>29</v>
      </c>
      <c r="D55" s="93"/>
      <c r="E55" s="95" t="s">
        <v>646</v>
      </c>
      <c r="F55" s="96">
        <f>F56</f>
        <v>2659</v>
      </c>
      <c r="G55" s="96">
        <f>G56</f>
        <v>2007.2</v>
      </c>
      <c r="H55" s="2"/>
    </row>
    <row r="56" spans="1:8" ht="26.4" outlineLevel="4" x14ac:dyDescent="0.3">
      <c r="A56" s="93" t="s">
        <v>11</v>
      </c>
      <c r="B56" s="94" t="s">
        <v>28</v>
      </c>
      <c r="C56" s="94" t="s">
        <v>30</v>
      </c>
      <c r="D56" s="93"/>
      <c r="E56" s="95" t="s">
        <v>350</v>
      </c>
      <c r="F56" s="96">
        <f>F57</f>
        <v>2659</v>
      </c>
      <c r="G56" s="96">
        <f>G57</f>
        <v>2007.2</v>
      </c>
      <c r="H56" s="2"/>
    </row>
    <row r="57" spans="1:8" ht="39.6" outlineLevel="5" x14ac:dyDescent="0.3">
      <c r="A57" s="93" t="s">
        <v>11</v>
      </c>
      <c r="B57" s="94" t="s">
        <v>28</v>
      </c>
      <c r="C57" s="94" t="s">
        <v>31</v>
      </c>
      <c r="D57" s="93"/>
      <c r="E57" s="95" t="s">
        <v>352</v>
      </c>
      <c r="F57" s="96">
        <f>F58+F60+F62</f>
        <v>2659</v>
      </c>
      <c r="G57" s="96">
        <f>G58+G60+G62</f>
        <v>2007.2</v>
      </c>
      <c r="H57" s="2"/>
    </row>
    <row r="58" spans="1:8" ht="39.6" outlineLevel="6" x14ac:dyDescent="0.3">
      <c r="A58" s="93" t="s">
        <v>11</v>
      </c>
      <c r="B58" s="94" t="s">
        <v>28</v>
      </c>
      <c r="C58" s="94" t="s">
        <v>32</v>
      </c>
      <c r="D58" s="93"/>
      <c r="E58" s="95" t="s">
        <v>353</v>
      </c>
      <c r="F58" s="96">
        <f>F59</f>
        <v>160</v>
      </c>
      <c r="G58" s="96">
        <f>G59</f>
        <v>46.3</v>
      </c>
      <c r="H58" s="2"/>
    </row>
    <row r="59" spans="1:8" ht="26.4" outlineLevel="7" x14ac:dyDescent="0.3">
      <c r="A59" s="93" t="s">
        <v>11</v>
      </c>
      <c r="B59" s="94" t="s">
        <v>28</v>
      </c>
      <c r="C59" s="94" t="s">
        <v>32</v>
      </c>
      <c r="D59" s="93" t="s">
        <v>7</v>
      </c>
      <c r="E59" s="95" t="s">
        <v>335</v>
      </c>
      <c r="F59" s="96">
        <v>160</v>
      </c>
      <c r="G59" s="96">
        <v>46.3</v>
      </c>
      <c r="H59" s="2"/>
    </row>
    <row r="60" spans="1:8" ht="52.8" outlineLevel="6" x14ac:dyDescent="0.3">
      <c r="A60" s="93" t="s">
        <v>11</v>
      </c>
      <c r="B60" s="94" t="s">
        <v>28</v>
      </c>
      <c r="C60" s="94" t="s">
        <v>33</v>
      </c>
      <c r="D60" s="93"/>
      <c r="E60" s="95" t="s">
        <v>354</v>
      </c>
      <c r="F60" s="96">
        <f>F61</f>
        <v>209</v>
      </c>
      <c r="G60" s="96">
        <f>G61</f>
        <v>70</v>
      </c>
      <c r="H60" s="2"/>
    </row>
    <row r="61" spans="1:8" ht="26.4" outlineLevel="7" x14ac:dyDescent="0.3">
      <c r="A61" s="93" t="s">
        <v>11</v>
      </c>
      <c r="B61" s="94" t="s">
        <v>28</v>
      </c>
      <c r="C61" s="94" t="s">
        <v>33</v>
      </c>
      <c r="D61" s="93" t="s">
        <v>7</v>
      </c>
      <c r="E61" s="95" t="s">
        <v>335</v>
      </c>
      <c r="F61" s="96">
        <v>209</v>
      </c>
      <c r="G61" s="96">
        <v>70</v>
      </c>
      <c r="H61" s="2"/>
    </row>
    <row r="62" spans="1:8" ht="26.4" outlineLevel="6" x14ac:dyDescent="0.3">
      <c r="A62" s="93" t="s">
        <v>11</v>
      </c>
      <c r="B62" s="94" t="s">
        <v>28</v>
      </c>
      <c r="C62" s="94" t="s">
        <v>34</v>
      </c>
      <c r="D62" s="93"/>
      <c r="E62" s="95" t="s">
        <v>355</v>
      </c>
      <c r="F62" s="96">
        <f>F63</f>
        <v>2290</v>
      </c>
      <c r="G62" s="96">
        <f>G63</f>
        <v>1890.9</v>
      </c>
      <c r="H62" s="2"/>
    </row>
    <row r="63" spans="1:8" ht="26.4" outlineLevel="7" x14ac:dyDescent="0.3">
      <c r="A63" s="93" t="s">
        <v>11</v>
      </c>
      <c r="B63" s="94" t="s">
        <v>28</v>
      </c>
      <c r="C63" s="94" t="s">
        <v>34</v>
      </c>
      <c r="D63" s="93" t="s">
        <v>7</v>
      </c>
      <c r="E63" s="95" t="s">
        <v>335</v>
      </c>
      <c r="F63" s="96">
        <f>2090+200</f>
        <v>2290</v>
      </c>
      <c r="G63" s="96">
        <v>1890.9</v>
      </c>
      <c r="H63" s="2"/>
    </row>
    <row r="64" spans="1:8" ht="52.8" outlineLevel="3" x14ac:dyDescent="0.3">
      <c r="A64" s="93" t="s">
        <v>11</v>
      </c>
      <c r="B64" s="94" t="s">
        <v>28</v>
      </c>
      <c r="C64" s="94" t="s">
        <v>13</v>
      </c>
      <c r="D64" s="93"/>
      <c r="E64" s="95" t="s">
        <v>289</v>
      </c>
      <c r="F64" s="96">
        <f>F65+F75</f>
        <v>1665.5</v>
      </c>
      <c r="G64" s="96">
        <f>G65+G75</f>
        <v>1435</v>
      </c>
      <c r="H64" s="2"/>
    </row>
    <row r="65" spans="1:8" ht="52.8" outlineLevel="4" x14ac:dyDescent="0.3">
      <c r="A65" s="93" t="s">
        <v>11</v>
      </c>
      <c r="B65" s="94" t="s">
        <v>28</v>
      </c>
      <c r="C65" s="94" t="s">
        <v>18</v>
      </c>
      <c r="D65" s="93"/>
      <c r="E65" s="95" t="s">
        <v>343</v>
      </c>
      <c r="F65" s="96">
        <f>F66</f>
        <v>1265.5</v>
      </c>
      <c r="G65" s="96">
        <f>G66</f>
        <v>1062.8999999999999</v>
      </c>
      <c r="H65" s="2"/>
    </row>
    <row r="66" spans="1:8" ht="66" outlineLevel="5" x14ac:dyDescent="0.3">
      <c r="A66" s="93" t="s">
        <v>11</v>
      </c>
      <c r="B66" s="94" t="s">
        <v>28</v>
      </c>
      <c r="C66" s="94" t="s">
        <v>19</v>
      </c>
      <c r="D66" s="93"/>
      <c r="E66" s="95" t="s">
        <v>344</v>
      </c>
      <c r="F66" s="96">
        <f>F67+F70+F72</f>
        <v>1265.5</v>
      </c>
      <c r="G66" s="96">
        <f>G67+G70+G72</f>
        <v>1062.8999999999999</v>
      </c>
      <c r="H66" s="2"/>
    </row>
    <row r="67" spans="1:8" ht="66" outlineLevel="6" x14ac:dyDescent="0.3">
      <c r="A67" s="93" t="s">
        <v>11</v>
      </c>
      <c r="B67" s="94" t="s">
        <v>28</v>
      </c>
      <c r="C67" s="94" t="s">
        <v>37</v>
      </c>
      <c r="D67" s="93"/>
      <c r="E67" s="95" t="s">
        <v>359</v>
      </c>
      <c r="F67" s="96">
        <f>F68+F69</f>
        <v>198</v>
      </c>
      <c r="G67" s="96">
        <f>G68+G69</f>
        <v>76.3</v>
      </c>
      <c r="H67" s="2"/>
    </row>
    <row r="68" spans="1:8" ht="52.8" outlineLevel="7" x14ac:dyDescent="0.3">
      <c r="A68" s="93" t="s">
        <v>11</v>
      </c>
      <c r="B68" s="94" t="s">
        <v>28</v>
      </c>
      <c r="C68" s="94" t="s">
        <v>37</v>
      </c>
      <c r="D68" s="93" t="s">
        <v>6</v>
      </c>
      <c r="E68" s="95" t="s">
        <v>334</v>
      </c>
      <c r="F68" s="96">
        <v>152.69999999999999</v>
      </c>
      <c r="G68" s="96">
        <v>76.3</v>
      </c>
      <c r="H68" s="2"/>
    </row>
    <row r="69" spans="1:8" ht="26.4" outlineLevel="7" x14ac:dyDescent="0.3">
      <c r="A69" s="93" t="s">
        <v>11</v>
      </c>
      <c r="B69" s="94" t="s">
        <v>28</v>
      </c>
      <c r="C69" s="94" t="s">
        <v>37</v>
      </c>
      <c r="D69" s="93" t="s">
        <v>7</v>
      </c>
      <c r="E69" s="95" t="s">
        <v>335</v>
      </c>
      <c r="F69" s="96">
        <v>45.3</v>
      </c>
      <c r="G69" s="96">
        <v>0</v>
      </c>
      <c r="H69" s="2"/>
    </row>
    <row r="70" spans="1:8" outlineLevel="6" x14ac:dyDescent="0.3">
      <c r="A70" s="93" t="s">
        <v>11</v>
      </c>
      <c r="B70" s="94" t="s">
        <v>28</v>
      </c>
      <c r="C70" s="94" t="s">
        <v>38</v>
      </c>
      <c r="D70" s="93"/>
      <c r="E70" s="95" t="s">
        <v>360</v>
      </c>
      <c r="F70" s="96">
        <f>F71</f>
        <v>290</v>
      </c>
      <c r="G70" s="96">
        <f>G71</f>
        <v>290</v>
      </c>
      <c r="H70" s="2"/>
    </row>
    <row r="71" spans="1:8" ht="26.4" outlineLevel="7" x14ac:dyDescent="0.3">
      <c r="A71" s="93" t="s">
        <v>11</v>
      </c>
      <c r="B71" s="94" t="s">
        <v>28</v>
      </c>
      <c r="C71" s="94" t="s">
        <v>38</v>
      </c>
      <c r="D71" s="93" t="s">
        <v>39</v>
      </c>
      <c r="E71" s="95" t="s">
        <v>361</v>
      </c>
      <c r="F71" s="96">
        <f>220+70</f>
        <v>290</v>
      </c>
      <c r="G71" s="96">
        <v>290</v>
      </c>
      <c r="H71" s="2"/>
    </row>
    <row r="72" spans="1:8" ht="39.6" outlineLevel="6" x14ac:dyDescent="0.3">
      <c r="A72" s="93" t="s">
        <v>11</v>
      </c>
      <c r="B72" s="94" t="s">
        <v>28</v>
      </c>
      <c r="C72" s="94" t="s">
        <v>40</v>
      </c>
      <c r="D72" s="93"/>
      <c r="E72" s="95" t="s">
        <v>362</v>
      </c>
      <c r="F72" s="96">
        <f>F73+F74</f>
        <v>777.5</v>
      </c>
      <c r="G72" s="96">
        <f>G73+G74</f>
        <v>696.59999999999991</v>
      </c>
      <c r="H72" s="2"/>
    </row>
    <row r="73" spans="1:8" ht="52.8" outlineLevel="7" x14ac:dyDescent="0.3">
      <c r="A73" s="93" t="s">
        <v>11</v>
      </c>
      <c r="B73" s="94" t="s">
        <v>28</v>
      </c>
      <c r="C73" s="94" t="s">
        <v>40</v>
      </c>
      <c r="D73" s="93" t="s">
        <v>6</v>
      </c>
      <c r="E73" s="95" t="s">
        <v>334</v>
      </c>
      <c r="F73" s="96">
        <f>--329.9-1</f>
        <v>328.9</v>
      </c>
      <c r="G73" s="96">
        <v>328.9</v>
      </c>
      <c r="H73" s="2"/>
    </row>
    <row r="74" spans="1:8" ht="26.4" outlineLevel="7" x14ac:dyDescent="0.3">
      <c r="A74" s="93" t="s">
        <v>11</v>
      </c>
      <c r="B74" s="94" t="s">
        <v>28</v>
      </c>
      <c r="C74" s="94" t="s">
        <v>40</v>
      </c>
      <c r="D74" s="93" t="s">
        <v>7</v>
      </c>
      <c r="E74" s="95" t="s">
        <v>335</v>
      </c>
      <c r="F74" s="96">
        <f>432.6+15+1</f>
        <v>448.6</v>
      </c>
      <c r="G74" s="96">
        <v>367.7</v>
      </c>
      <c r="H74" s="2"/>
    </row>
    <row r="75" spans="1:8" ht="39.6" outlineLevel="4" x14ac:dyDescent="0.3">
      <c r="A75" s="93" t="s">
        <v>11</v>
      </c>
      <c r="B75" s="94" t="s">
        <v>28</v>
      </c>
      <c r="C75" s="94" t="s">
        <v>41</v>
      </c>
      <c r="D75" s="93"/>
      <c r="E75" s="95" t="s">
        <v>363</v>
      </c>
      <c r="F75" s="96">
        <f>F76</f>
        <v>400</v>
      </c>
      <c r="G75" s="96">
        <f>G76</f>
        <v>372.1</v>
      </c>
      <c r="H75" s="2"/>
    </row>
    <row r="76" spans="1:8" ht="26.4" outlineLevel="5" x14ac:dyDescent="0.3">
      <c r="A76" s="93" t="s">
        <v>11</v>
      </c>
      <c r="B76" s="94" t="s">
        <v>28</v>
      </c>
      <c r="C76" s="94" t="s">
        <v>42</v>
      </c>
      <c r="D76" s="93"/>
      <c r="E76" s="95" t="s">
        <v>364</v>
      </c>
      <c r="F76" s="96">
        <f>F77+F79</f>
        <v>400</v>
      </c>
      <c r="G76" s="96">
        <f>G77+G79</f>
        <v>372.1</v>
      </c>
      <c r="H76" s="2"/>
    </row>
    <row r="77" spans="1:8" ht="39.6" outlineLevel="6" x14ac:dyDescent="0.3">
      <c r="A77" s="93" t="s">
        <v>11</v>
      </c>
      <c r="B77" s="94" t="s">
        <v>28</v>
      </c>
      <c r="C77" s="94" t="s">
        <v>43</v>
      </c>
      <c r="D77" s="93"/>
      <c r="E77" s="95" t="s">
        <v>365</v>
      </c>
      <c r="F77" s="96">
        <f>F78</f>
        <v>134.1</v>
      </c>
      <c r="G77" s="96">
        <f>G78</f>
        <v>106.6</v>
      </c>
      <c r="H77" s="2"/>
    </row>
    <row r="78" spans="1:8" ht="26.4" outlineLevel="7" x14ac:dyDescent="0.3">
      <c r="A78" s="93" t="s">
        <v>11</v>
      </c>
      <c r="B78" s="94" t="s">
        <v>28</v>
      </c>
      <c r="C78" s="94" t="s">
        <v>43</v>
      </c>
      <c r="D78" s="93" t="s">
        <v>7</v>
      </c>
      <c r="E78" s="95" t="s">
        <v>335</v>
      </c>
      <c r="F78" s="96">
        <f>200-65.9</f>
        <v>134.1</v>
      </c>
      <c r="G78" s="96">
        <v>106.6</v>
      </c>
      <c r="H78" s="2"/>
    </row>
    <row r="79" spans="1:8" ht="39.6" outlineLevel="6" x14ac:dyDescent="0.3">
      <c r="A79" s="93" t="s">
        <v>11</v>
      </c>
      <c r="B79" s="94" t="s">
        <v>28</v>
      </c>
      <c r="C79" s="94" t="s">
        <v>44</v>
      </c>
      <c r="D79" s="93"/>
      <c r="E79" s="95" t="s">
        <v>366</v>
      </c>
      <c r="F79" s="96">
        <f>F80</f>
        <v>265.89999999999998</v>
      </c>
      <c r="G79" s="96">
        <f>G80</f>
        <v>265.5</v>
      </c>
      <c r="H79" s="2"/>
    </row>
    <row r="80" spans="1:8" ht="26.4" outlineLevel="7" x14ac:dyDescent="0.3">
      <c r="A80" s="93" t="s">
        <v>11</v>
      </c>
      <c r="B80" s="94" t="s">
        <v>28</v>
      </c>
      <c r="C80" s="94" t="s">
        <v>44</v>
      </c>
      <c r="D80" s="93" t="s">
        <v>7</v>
      </c>
      <c r="E80" s="95" t="s">
        <v>335</v>
      </c>
      <c r="F80" s="96">
        <f>200+65.9</f>
        <v>265.89999999999998</v>
      </c>
      <c r="G80" s="96">
        <v>265.5</v>
      </c>
      <c r="H80" s="2"/>
    </row>
    <row r="81" spans="1:8" ht="39.6" outlineLevel="3" x14ac:dyDescent="0.3">
      <c r="A81" s="93" t="s">
        <v>11</v>
      </c>
      <c r="B81" s="94" t="s">
        <v>28</v>
      </c>
      <c r="C81" s="94" t="s">
        <v>45</v>
      </c>
      <c r="D81" s="93"/>
      <c r="E81" s="95" t="s">
        <v>295</v>
      </c>
      <c r="F81" s="96">
        <f>F82</f>
        <v>45</v>
      </c>
      <c r="G81" s="96">
        <f>G82</f>
        <v>41</v>
      </c>
      <c r="H81" s="2"/>
    </row>
    <row r="82" spans="1:8" ht="39.6" outlineLevel="4" x14ac:dyDescent="0.3">
      <c r="A82" s="93" t="s">
        <v>11</v>
      </c>
      <c r="B82" s="94" t="s">
        <v>28</v>
      </c>
      <c r="C82" s="94" t="s">
        <v>46</v>
      </c>
      <c r="D82" s="93"/>
      <c r="E82" s="95" t="s">
        <v>367</v>
      </c>
      <c r="F82" s="96">
        <f>F83+F86</f>
        <v>45</v>
      </c>
      <c r="G82" s="96">
        <f>G83+G86</f>
        <v>41</v>
      </c>
      <c r="H82" s="2"/>
    </row>
    <row r="83" spans="1:8" ht="26.4" outlineLevel="5" x14ac:dyDescent="0.3">
      <c r="A83" s="93" t="s">
        <v>11</v>
      </c>
      <c r="B83" s="94" t="s">
        <v>28</v>
      </c>
      <c r="C83" s="94" t="s">
        <v>47</v>
      </c>
      <c r="D83" s="93"/>
      <c r="E83" s="95" t="s">
        <v>368</v>
      </c>
      <c r="F83" s="96">
        <f>F84</f>
        <v>2</v>
      </c>
      <c r="G83" s="96">
        <f>G84</f>
        <v>0</v>
      </c>
      <c r="H83" s="2"/>
    </row>
    <row r="84" spans="1:8" ht="26.4" outlineLevel="6" x14ac:dyDescent="0.3">
      <c r="A84" s="93" t="s">
        <v>11</v>
      </c>
      <c r="B84" s="94" t="s">
        <v>28</v>
      </c>
      <c r="C84" s="94" t="s">
        <v>48</v>
      </c>
      <c r="D84" s="93"/>
      <c r="E84" s="95" t="s">
        <v>369</v>
      </c>
      <c r="F84" s="96">
        <f>F85</f>
        <v>2</v>
      </c>
      <c r="G84" s="96">
        <f>G85</f>
        <v>0</v>
      </c>
      <c r="H84" s="2"/>
    </row>
    <row r="85" spans="1:8" ht="26.4" outlineLevel="7" x14ac:dyDescent="0.3">
      <c r="A85" s="93" t="s">
        <v>11</v>
      </c>
      <c r="B85" s="94" t="s">
        <v>28</v>
      </c>
      <c r="C85" s="94" t="s">
        <v>48</v>
      </c>
      <c r="D85" s="93" t="s">
        <v>7</v>
      </c>
      <c r="E85" s="95" t="s">
        <v>335</v>
      </c>
      <c r="F85" s="96">
        <v>2</v>
      </c>
      <c r="G85" s="96">
        <v>0</v>
      </c>
      <c r="H85" s="2"/>
    </row>
    <row r="86" spans="1:8" ht="26.4" outlineLevel="5" x14ac:dyDescent="0.3">
      <c r="A86" s="93" t="s">
        <v>11</v>
      </c>
      <c r="B86" s="94" t="s">
        <v>28</v>
      </c>
      <c r="C86" s="94" t="s">
        <v>49</v>
      </c>
      <c r="D86" s="93"/>
      <c r="E86" s="95" t="s">
        <v>370</v>
      </c>
      <c r="F86" s="96">
        <f>F87</f>
        <v>43</v>
      </c>
      <c r="G86" s="96">
        <f>G87</f>
        <v>41</v>
      </c>
      <c r="H86" s="2"/>
    </row>
    <row r="87" spans="1:8" ht="26.4" outlineLevel="6" x14ac:dyDescent="0.3">
      <c r="A87" s="93" t="s">
        <v>11</v>
      </c>
      <c r="B87" s="94" t="s">
        <v>28</v>
      </c>
      <c r="C87" s="94" t="s">
        <v>50</v>
      </c>
      <c r="D87" s="93"/>
      <c r="E87" s="95" t="s">
        <v>371</v>
      </c>
      <c r="F87" s="96">
        <f>F88</f>
        <v>43</v>
      </c>
      <c r="G87" s="96">
        <f>G88</f>
        <v>41</v>
      </c>
      <c r="H87" s="2"/>
    </row>
    <row r="88" spans="1:8" ht="66" customHeight="1" outlineLevel="7" x14ac:dyDescent="0.3">
      <c r="A88" s="93" t="s">
        <v>11</v>
      </c>
      <c r="B88" s="94" t="s">
        <v>28</v>
      </c>
      <c r="C88" s="94" t="s">
        <v>50</v>
      </c>
      <c r="D88" s="93">
        <v>100</v>
      </c>
      <c r="E88" s="95" t="s">
        <v>334</v>
      </c>
      <c r="F88" s="96">
        <v>43</v>
      </c>
      <c r="G88" s="96">
        <v>41</v>
      </c>
      <c r="H88" s="2"/>
    </row>
    <row r="89" spans="1:8" ht="39.6" outlineLevel="3" x14ac:dyDescent="0.3">
      <c r="A89" s="93" t="s">
        <v>11</v>
      </c>
      <c r="B89" s="94" t="s">
        <v>28</v>
      </c>
      <c r="C89" s="94" t="s">
        <v>51</v>
      </c>
      <c r="D89" s="93"/>
      <c r="E89" s="97" t="s">
        <v>579</v>
      </c>
      <c r="F89" s="96">
        <f>F90+F94</f>
        <v>1590.2</v>
      </c>
      <c r="G89" s="96">
        <f>G90+G94</f>
        <v>0</v>
      </c>
      <c r="H89" s="2"/>
    </row>
    <row r="90" spans="1:8" ht="39.6" outlineLevel="4" x14ac:dyDescent="0.3">
      <c r="A90" s="93" t="s">
        <v>11</v>
      </c>
      <c r="B90" s="94" t="s">
        <v>28</v>
      </c>
      <c r="C90" s="94" t="s">
        <v>52</v>
      </c>
      <c r="D90" s="93"/>
      <c r="E90" s="97" t="s">
        <v>685</v>
      </c>
      <c r="F90" s="96">
        <f t="shared" ref="F90:G92" si="4">F91</f>
        <v>760</v>
      </c>
      <c r="G90" s="96">
        <f t="shared" si="4"/>
        <v>0</v>
      </c>
      <c r="H90" s="2"/>
    </row>
    <row r="91" spans="1:8" ht="26.4" outlineLevel="5" x14ac:dyDescent="0.3">
      <c r="A91" s="93" t="s">
        <v>11</v>
      </c>
      <c r="B91" s="94" t="s">
        <v>28</v>
      </c>
      <c r="C91" s="94" t="s">
        <v>53</v>
      </c>
      <c r="D91" s="93"/>
      <c r="E91" s="97" t="s">
        <v>372</v>
      </c>
      <c r="F91" s="96">
        <f t="shared" si="4"/>
        <v>760</v>
      </c>
      <c r="G91" s="96">
        <f t="shared" si="4"/>
        <v>0</v>
      </c>
      <c r="H91" s="2"/>
    </row>
    <row r="92" spans="1:8" ht="39.6" outlineLevel="6" x14ac:dyDescent="0.3">
      <c r="A92" s="93" t="s">
        <v>11</v>
      </c>
      <c r="B92" s="94" t="s">
        <v>28</v>
      </c>
      <c r="C92" s="94" t="s">
        <v>54</v>
      </c>
      <c r="D92" s="93"/>
      <c r="E92" s="97" t="s">
        <v>589</v>
      </c>
      <c r="F92" s="96">
        <f t="shared" si="4"/>
        <v>760</v>
      </c>
      <c r="G92" s="96">
        <f t="shared" si="4"/>
        <v>0</v>
      </c>
      <c r="H92" s="2"/>
    </row>
    <row r="93" spans="1:8" ht="26.4" outlineLevel="7" x14ac:dyDescent="0.3">
      <c r="A93" s="93" t="s">
        <v>11</v>
      </c>
      <c r="B93" s="94" t="s">
        <v>28</v>
      </c>
      <c r="C93" s="94" t="s">
        <v>54</v>
      </c>
      <c r="D93" s="93" t="s">
        <v>7</v>
      </c>
      <c r="E93" s="97" t="s">
        <v>335</v>
      </c>
      <c r="F93" s="96">
        <f>608+152</f>
        <v>760</v>
      </c>
      <c r="G93" s="96">
        <v>0</v>
      </c>
      <c r="H93" s="2"/>
    </row>
    <row r="94" spans="1:8" ht="52.8" outlineLevel="4" x14ac:dyDescent="0.3">
      <c r="A94" s="93" t="s">
        <v>11</v>
      </c>
      <c r="B94" s="94" t="s">
        <v>28</v>
      </c>
      <c r="C94" s="94" t="s">
        <v>55</v>
      </c>
      <c r="D94" s="93"/>
      <c r="E94" s="97" t="s">
        <v>581</v>
      </c>
      <c r="F94" s="96">
        <f t="shared" ref="F94:G96" si="5">F95</f>
        <v>830.2</v>
      </c>
      <c r="G94" s="96">
        <f t="shared" si="5"/>
        <v>0</v>
      </c>
      <c r="H94" s="2"/>
    </row>
    <row r="95" spans="1:8" ht="66" outlineLevel="4" x14ac:dyDescent="0.3">
      <c r="A95" s="93" t="s">
        <v>11</v>
      </c>
      <c r="B95" s="94" t="s">
        <v>28</v>
      </c>
      <c r="C95" s="94" t="s">
        <v>569</v>
      </c>
      <c r="D95" s="93"/>
      <c r="E95" s="97" t="s">
        <v>590</v>
      </c>
      <c r="F95" s="96">
        <f t="shared" si="5"/>
        <v>830.2</v>
      </c>
      <c r="G95" s="96">
        <f t="shared" si="5"/>
        <v>0</v>
      </c>
      <c r="H95" s="2"/>
    </row>
    <row r="96" spans="1:8" ht="52.8" outlineLevel="4" x14ac:dyDescent="0.3">
      <c r="A96" s="93" t="s">
        <v>11</v>
      </c>
      <c r="B96" s="94" t="s">
        <v>28</v>
      </c>
      <c r="C96" s="94" t="s">
        <v>571</v>
      </c>
      <c r="D96" s="93"/>
      <c r="E96" s="97" t="s">
        <v>714</v>
      </c>
      <c r="F96" s="96">
        <f t="shared" si="5"/>
        <v>830.2</v>
      </c>
      <c r="G96" s="96">
        <f t="shared" si="5"/>
        <v>0</v>
      </c>
      <c r="H96" s="2"/>
    </row>
    <row r="97" spans="1:8" ht="26.4" outlineLevel="4" x14ac:dyDescent="0.3">
      <c r="A97" s="93" t="s">
        <v>11</v>
      </c>
      <c r="B97" s="94" t="s">
        <v>28</v>
      </c>
      <c r="C97" s="94" t="s">
        <v>571</v>
      </c>
      <c r="D97" s="93" t="s">
        <v>7</v>
      </c>
      <c r="E97" s="97" t="s">
        <v>335</v>
      </c>
      <c r="F97" s="96">
        <f>2000-1169.8</f>
        <v>830.2</v>
      </c>
      <c r="G97" s="96">
        <v>0</v>
      </c>
      <c r="H97" s="2"/>
    </row>
    <row r="98" spans="1:8" outlineLevel="3" x14ac:dyDescent="0.3">
      <c r="A98" s="93" t="s">
        <v>11</v>
      </c>
      <c r="B98" s="94" t="s">
        <v>28</v>
      </c>
      <c r="C98" s="94" t="s">
        <v>3</v>
      </c>
      <c r="D98" s="93"/>
      <c r="E98" s="95" t="s">
        <v>287</v>
      </c>
      <c r="F98" s="96">
        <f>F99</f>
        <v>7434.3999999999987</v>
      </c>
      <c r="G98" s="96">
        <f>G99</f>
        <v>7308.7</v>
      </c>
      <c r="H98" s="2"/>
    </row>
    <row r="99" spans="1:8" ht="26.4" outlineLevel="4" x14ac:dyDescent="0.3">
      <c r="A99" s="93" t="s">
        <v>11</v>
      </c>
      <c r="B99" s="94" t="s">
        <v>28</v>
      </c>
      <c r="C99" s="94" t="s">
        <v>10</v>
      </c>
      <c r="D99" s="93"/>
      <c r="E99" s="95" t="s">
        <v>337</v>
      </c>
      <c r="F99" s="96">
        <f>F100</f>
        <v>7434.3999999999987</v>
      </c>
      <c r="G99" s="96">
        <f>G100</f>
        <v>7308.7</v>
      </c>
      <c r="H99" s="2"/>
    </row>
    <row r="100" spans="1:8" ht="26.4" outlineLevel="6" x14ac:dyDescent="0.3">
      <c r="A100" s="93" t="s">
        <v>11</v>
      </c>
      <c r="B100" s="94" t="s">
        <v>28</v>
      </c>
      <c r="C100" s="94" t="s">
        <v>56</v>
      </c>
      <c r="D100" s="93"/>
      <c r="E100" s="95" t="s">
        <v>380</v>
      </c>
      <c r="F100" s="96">
        <f>F101+F102+F104+F103</f>
        <v>7434.3999999999987</v>
      </c>
      <c r="G100" s="96">
        <f>G101+G102+G104+G103</f>
        <v>7308.7</v>
      </c>
      <c r="H100" s="2"/>
    </row>
    <row r="101" spans="1:8" ht="52.8" outlineLevel="7" x14ac:dyDescent="0.3">
      <c r="A101" s="93" t="s">
        <v>11</v>
      </c>
      <c r="B101" s="94" t="s">
        <v>28</v>
      </c>
      <c r="C101" s="94" t="s">
        <v>56</v>
      </c>
      <c r="D101" s="93" t="s">
        <v>6</v>
      </c>
      <c r="E101" s="95" t="s">
        <v>334</v>
      </c>
      <c r="F101" s="96">
        <f>4849.4-53-31.1-39.8</f>
        <v>4725.4999999999991</v>
      </c>
      <c r="G101" s="96">
        <v>4713</v>
      </c>
      <c r="H101" s="2"/>
    </row>
    <row r="102" spans="1:8" ht="26.4" outlineLevel="7" x14ac:dyDescent="0.3">
      <c r="A102" s="93" t="s">
        <v>11</v>
      </c>
      <c r="B102" s="94" t="s">
        <v>28</v>
      </c>
      <c r="C102" s="94" t="s">
        <v>56</v>
      </c>
      <c r="D102" s="93" t="s">
        <v>7</v>
      </c>
      <c r="E102" s="95" t="s">
        <v>335</v>
      </c>
      <c r="F102" s="96">
        <f>1514+700+200+74.5+50</f>
        <v>2538.5</v>
      </c>
      <c r="G102" s="96">
        <v>2425.5</v>
      </c>
      <c r="H102" s="2"/>
    </row>
    <row r="103" spans="1:8" outlineLevel="7" x14ac:dyDescent="0.3">
      <c r="A103" s="93" t="s">
        <v>11</v>
      </c>
      <c r="B103" s="94" t="s">
        <v>28</v>
      </c>
      <c r="C103" s="94" t="s">
        <v>56</v>
      </c>
      <c r="D103" s="93">
        <v>300</v>
      </c>
      <c r="E103" s="95" t="s">
        <v>346</v>
      </c>
      <c r="F103" s="96">
        <f>53+31.1+39.8</f>
        <v>123.89999999999999</v>
      </c>
      <c r="G103" s="96">
        <v>123.7</v>
      </c>
      <c r="H103" s="2"/>
    </row>
    <row r="104" spans="1:8" outlineLevel="7" x14ac:dyDescent="0.3">
      <c r="A104" s="93" t="s">
        <v>11</v>
      </c>
      <c r="B104" s="94" t="s">
        <v>28</v>
      </c>
      <c r="C104" s="94" t="s">
        <v>56</v>
      </c>
      <c r="D104" s="93" t="s">
        <v>8</v>
      </c>
      <c r="E104" s="95" t="s">
        <v>336</v>
      </c>
      <c r="F104" s="96">
        <f>121-74.5</f>
        <v>46.5</v>
      </c>
      <c r="G104" s="96">
        <v>46.5</v>
      </c>
      <c r="H104" s="2"/>
    </row>
    <row r="105" spans="1:8" ht="26.4" outlineLevel="1" x14ac:dyDescent="0.3">
      <c r="A105" s="93" t="s">
        <v>11</v>
      </c>
      <c r="B105" s="94" t="s">
        <v>57</v>
      </c>
      <c r="C105" s="94"/>
      <c r="D105" s="93"/>
      <c r="E105" s="95" t="s">
        <v>278</v>
      </c>
      <c r="F105" s="96">
        <f>F106+F117+F124+F145</f>
        <v>4075.8999999999996</v>
      </c>
      <c r="G105" s="96">
        <f>G106+G117+G124+G145</f>
        <v>4188.2000000000007</v>
      </c>
      <c r="H105" s="2"/>
    </row>
    <row r="106" spans="1:8" outlineLevel="2" x14ac:dyDescent="0.3">
      <c r="A106" s="93" t="s">
        <v>11</v>
      </c>
      <c r="B106" s="94" t="s">
        <v>58</v>
      </c>
      <c r="C106" s="94"/>
      <c r="D106" s="93"/>
      <c r="E106" s="95" t="s">
        <v>296</v>
      </c>
      <c r="F106" s="96">
        <f t="shared" ref="F106:G108" si="6">F107</f>
        <v>1883.1</v>
      </c>
      <c r="G106" s="96">
        <f t="shared" si="6"/>
        <v>2187.7000000000003</v>
      </c>
      <c r="H106" s="2"/>
    </row>
    <row r="107" spans="1:8" ht="52.8" outlineLevel="3" x14ac:dyDescent="0.3">
      <c r="A107" s="93" t="s">
        <v>11</v>
      </c>
      <c r="B107" s="94" t="s">
        <v>58</v>
      </c>
      <c r="C107" s="94" t="s">
        <v>13</v>
      </c>
      <c r="D107" s="93"/>
      <c r="E107" s="95" t="s">
        <v>289</v>
      </c>
      <c r="F107" s="96">
        <f t="shared" si="6"/>
        <v>1883.1</v>
      </c>
      <c r="G107" s="96">
        <f t="shared" si="6"/>
        <v>2187.7000000000003</v>
      </c>
      <c r="H107" s="2"/>
    </row>
    <row r="108" spans="1:8" ht="52.8" outlineLevel="4" x14ac:dyDescent="0.3">
      <c r="A108" s="93" t="s">
        <v>11</v>
      </c>
      <c r="B108" s="94" t="s">
        <v>58</v>
      </c>
      <c r="C108" s="94" t="s">
        <v>18</v>
      </c>
      <c r="D108" s="93"/>
      <c r="E108" s="95" t="s">
        <v>343</v>
      </c>
      <c r="F108" s="96">
        <f t="shared" si="6"/>
        <v>1883.1</v>
      </c>
      <c r="G108" s="96">
        <f t="shared" si="6"/>
        <v>2187.7000000000003</v>
      </c>
      <c r="H108" s="2"/>
    </row>
    <row r="109" spans="1:8" ht="66" outlineLevel="5" x14ac:dyDescent="0.3">
      <c r="A109" s="93" t="s">
        <v>11</v>
      </c>
      <c r="B109" s="94" t="s">
        <v>58</v>
      </c>
      <c r="C109" s="94" t="s">
        <v>19</v>
      </c>
      <c r="D109" s="93"/>
      <c r="E109" s="95" t="s">
        <v>344</v>
      </c>
      <c r="F109" s="96">
        <f>F112+F110+F115</f>
        <v>1883.1</v>
      </c>
      <c r="G109" s="96">
        <f>G112+G110+G115</f>
        <v>2187.7000000000003</v>
      </c>
      <c r="H109" s="2"/>
    </row>
    <row r="110" spans="1:8" ht="118.8" outlineLevel="5" x14ac:dyDescent="0.3">
      <c r="A110" s="93" t="s">
        <v>11</v>
      </c>
      <c r="B110" s="94" t="s">
        <v>58</v>
      </c>
      <c r="C110" s="94" t="s">
        <v>770</v>
      </c>
      <c r="D110" s="93"/>
      <c r="E110" s="95" t="s">
        <v>771</v>
      </c>
      <c r="F110" s="96">
        <v>0</v>
      </c>
      <c r="G110" s="96">
        <v>118.5</v>
      </c>
      <c r="H110" s="2"/>
    </row>
    <row r="111" spans="1:8" ht="52.8" outlineLevel="5" x14ac:dyDescent="0.3">
      <c r="A111" s="93" t="s">
        <v>11</v>
      </c>
      <c r="B111" s="94" t="s">
        <v>58</v>
      </c>
      <c r="C111" s="94" t="s">
        <v>770</v>
      </c>
      <c r="D111" s="93">
        <v>100</v>
      </c>
      <c r="E111" s="95" t="s">
        <v>334</v>
      </c>
      <c r="F111" s="96">
        <v>0</v>
      </c>
      <c r="G111" s="96">
        <v>118.5</v>
      </c>
      <c r="H111" s="2"/>
    </row>
    <row r="112" spans="1:8" ht="39.6" outlineLevel="6" x14ac:dyDescent="0.3">
      <c r="A112" s="93" t="s">
        <v>11</v>
      </c>
      <c r="B112" s="94" t="s">
        <v>58</v>
      </c>
      <c r="C112" s="94" t="s">
        <v>643</v>
      </c>
      <c r="D112" s="93"/>
      <c r="E112" s="95" t="s">
        <v>381</v>
      </c>
      <c r="F112" s="96">
        <f>F113+F114</f>
        <v>1883.1</v>
      </c>
      <c r="G112" s="96">
        <f>G113+G114</f>
        <v>1883.1000000000001</v>
      </c>
      <c r="H112" s="2"/>
    </row>
    <row r="113" spans="1:8" ht="52.8" outlineLevel="7" x14ac:dyDescent="0.3">
      <c r="A113" s="93" t="s">
        <v>11</v>
      </c>
      <c r="B113" s="94" t="s">
        <v>58</v>
      </c>
      <c r="C113" s="94" t="s">
        <v>643</v>
      </c>
      <c r="D113" s="93" t="s">
        <v>6</v>
      </c>
      <c r="E113" s="95" t="s">
        <v>334</v>
      </c>
      <c r="F113" s="96">
        <f>1511.8+12.1</f>
        <v>1523.8999999999999</v>
      </c>
      <c r="G113" s="96">
        <v>1523.9</v>
      </c>
      <c r="H113" s="2"/>
    </row>
    <row r="114" spans="1:8" ht="26.4" outlineLevel="7" x14ac:dyDescent="0.3">
      <c r="A114" s="93" t="s">
        <v>11</v>
      </c>
      <c r="B114" s="94" t="s">
        <v>58</v>
      </c>
      <c r="C114" s="94" t="s">
        <v>643</v>
      </c>
      <c r="D114" s="93" t="s">
        <v>7</v>
      </c>
      <c r="E114" s="95" t="s">
        <v>335</v>
      </c>
      <c r="F114" s="96">
        <f>371.3-12.1</f>
        <v>359.2</v>
      </c>
      <c r="G114" s="96">
        <v>359.2</v>
      </c>
      <c r="H114" s="2"/>
    </row>
    <row r="115" spans="1:8" ht="39.6" outlineLevel="7" x14ac:dyDescent="0.3">
      <c r="A115" s="93" t="s">
        <v>11</v>
      </c>
      <c r="B115" s="94" t="s">
        <v>58</v>
      </c>
      <c r="C115" s="94" t="s">
        <v>772</v>
      </c>
      <c r="D115" s="93"/>
      <c r="E115" s="95" t="s">
        <v>773</v>
      </c>
      <c r="F115" s="96">
        <f>F116</f>
        <v>0</v>
      </c>
      <c r="G115" s="96">
        <f>G116</f>
        <v>186.1</v>
      </c>
      <c r="H115" s="2"/>
    </row>
    <row r="116" spans="1:8" ht="52.8" outlineLevel="7" x14ac:dyDescent="0.3">
      <c r="A116" s="93" t="s">
        <v>11</v>
      </c>
      <c r="B116" s="94" t="s">
        <v>58</v>
      </c>
      <c r="C116" s="94" t="s">
        <v>772</v>
      </c>
      <c r="D116" s="93">
        <v>100</v>
      </c>
      <c r="E116" s="95" t="s">
        <v>334</v>
      </c>
      <c r="F116" s="96">
        <v>0</v>
      </c>
      <c r="G116" s="96">
        <v>186.1</v>
      </c>
      <c r="H116" s="2"/>
    </row>
    <row r="117" spans="1:8" ht="39.6" outlineLevel="2" x14ac:dyDescent="0.3">
      <c r="A117" s="93" t="s">
        <v>11</v>
      </c>
      <c r="B117" s="94" t="s">
        <v>59</v>
      </c>
      <c r="C117" s="94"/>
      <c r="D117" s="93"/>
      <c r="E117" s="95" t="s">
        <v>297</v>
      </c>
      <c r="F117" s="96">
        <f t="shared" ref="F117:G120" si="7">F118</f>
        <v>1992.8</v>
      </c>
      <c r="G117" s="96">
        <f t="shared" si="7"/>
        <v>1970.5</v>
      </c>
      <c r="H117" s="2"/>
    </row>
    <row r="118" spans="1:8" ht="66" outlineLevel="3" x14ac:dyDescent="0.3">
      <c r="A118" s="93" t="s">
        <v>11</v>
      </c>
      <c r="B118" s="94" t="s">
        <v>59</v>
      </c>
      <c r="C118" s="94" t="s">
        <v>60</v>
      </c>
      <c r="D118" s="93"/>
      <c r="E118" s="95" t="s">
        <v>298</v>
      </c>
      <c r="F118" s="96">
        <f t="shared" si="7"/>
        <v>1992.8</v>
      </c>
      <c r="G118" s="96">
        <f t="shared" si="7"/>
        <v>1970.5</v>
      </c>
      <c r="H118" s="2"/>
    </row>
    <row r="119" spans="1:8" ht="52.8" outlineLevel="4" x14ac:dyDescent="0.3">
      <c r="A119" s="93" t="s">
        <v>11</v>
      </c>
      <c r="B119" s="94" t="s">
        <v>59</v>
      </c>
      <c r="C119" s="94" t="s">
        <v>61</v>
      </c>
      <c r="D119" s="93"/>
      <c r="E119" s="95" t="s">
        <v>382</v>
      </c>
      <c r="F119" s="96">
        <f t="shared" si="7"/>
        <v>1992.8</v>
      </c>
      <c r="G119" s="96">
        <f t="shared" si="7"/>
        <v>1970.5</v>
      </c>
      <c r="H119" s="2"/>
    </row>
    <row r="120" spans="1:8" ht="39.6" outlineLevel="5" x14ac:dyDescent="0.3">
      <c r="A120" s="93" t="s">
        <v>11</v>
      </c>
      <c r="B120" s="94" t="s">
        <v>59</v>
      </c>
      <c r="C120" s="94" t="s">
        <v>62</v>
      </c>
      <c r="D120" s="93"/>
      <c r="E120" s="95" t="s">
        <v>383</v>
      </c>
      <c r="F120" s="96">
        <f t="shared" si="7"/>
        <v>1992.8</v>
      </c>
      <c r="G120" s="96">
        <f t="shared" si="7"/>
        <v>1970.5</v>
      </c>
      <c r="H120" s="2"/>
    </row>
    <row r="121" spans="1:8" ht="26.4" outlineLevel="6" x14ac:dyDescent="0.3">
      <c r="A121" s="93" t="s">
        <v>11</v>
      </c>
      <c r="B121" s="94" t="s">
        <v>59</v>
      </c>
      <c r="C121" s="94" t="s">
        <v>63</v>
      </c>
      <c r="D121" s="93"/>
      <c r="E121" s="95" t="s">
        <v>384</v>
      </c>
      <c r="F121" s="96">
        <f>F122+F123</f>
        <v>1992.8</v>
      </c>
      <c r="G121" s="96">
        <f>G122+G123</f>
        <v>1970.5</v>
      </c>
      <c r="H121" s="2"/>
    </row>
    <row r="122" spans="1:8" ht="52.8" outlineLevel="7" x14ac:dyDescent="0.3">
      <c r="A122" s="93" t="s">
        <v>11</v>
      </c>
      <c r="B122" s="94" t="s">
        <v>59</v>
      </c>
      <c r="C122" s="94" t="s">
        <v>63</v>
      </c>
      <c r="D122" s="93" t="s">
        <v>6</v>
      </c>
      <c r="E122" s="95" t="s">
        <v>334</v>
      </c>
      <c r="F122" s="96">
        <v>1817.8</v>
      </c>
      <c r="G122" s="96">
        <v>1872.3</v>
      </c>
      <c r="H122" s="2"/>
    </row>
    <row r="123" spans="1:8" ht="26.4" outlineLevel="7" x14ac:dyDescent="0.3">
      <c r="A123" s="93" t="s">
        <v>11</v>
      </c>
      <c r="B123" s="94" t="s">
        <v>59</v>
      </c>
      <c r="C123" s="94" t="s">
        <v>63</v>
      </c>
      <c r="D123" s="93" t="s">
        <v>7</v>
      </c>
      <c r="E123" s="95" t="s">
        <v>335</v>
      </c>
      <c r="F123" s="96">
        <v>175</v>
      </c>
      <c r="G123" s="96">
        <v>98.2</v>
      </c>
      <c r="H123" s="2"/>
    </row>
    <row r="124" spans="1:8" outlineLevel="2" x14ac:dyDescent="0.3">
      <c r="A124" s="93" t="s">
        <v>11</v>
      </c>
      <c r="B124" s="94" t="s">
        <v>64</v>
      </c>
      <c r="C124" s="94"/>
      <c r="D124" s="93"/>
      <c r="E124" s="95" t="s">
        <v>299</v>
      </c>
      <c r="F124" s="96">
        <f>F125</f>
        <v>150</v>
      </c>
      <c r="G124" s="96">
        <f>G125</f>
        <v>30</v>
      </c>
      <c r="H124" s="2"/>
    </row>
    <row r="125" spans="1:8" ht="66" outlineLevel="3" x14ac:dyDescent="0.3">
      <c r="A125" s="93" t="s">
        <v>11</v>
      </c>
      <c r="B125" s="94" t="s">
        <v>64</v>
      </c>
      <c r="C125" s="94" t="s">
        <v>60</v>
      </c>
      <c r="D125" s="93"/>
      <c r="E125" s="95" t="s">
        <v>298</v>
      </c>
      <c r="F125" s="96">
        <f>F126+F130</f>
        <v>150</v>
      </c>
      <c r="G125" s="96">
        <f>G126+G130</f>
        <v>30</v>
      </c>
      <c r="H125" s="2"/>
    </row>
    <row r="126" spans="1:8" ht="39.6" outlineLevel="4" x14ac:dyDescent="0.3">
      <c r="A126" s="93" t="s">
        <v>11</v>
      </c>
      <c r="B126" s="94" t="s">
        <v>64</v>
      </c>
      <c r="C126" s="94" t="s">
        <v>65</v>
      </c>
      <c r="D126" s="93"/>
      <c r="E126" s="95" t="s">
        <v>385</v>
      </c>
      <c r="F126" s="96">
        <f t="shared" ref="F126:G128" si="8">F127</f>
        <v>50</v>
      </c>
      <c r="G126" s="96">
        <f t="shared" si="8"/>
        <v>0</v>
      </c>
      <c r="H126" s="2"/>
    </row>
    <row r="127" spans="1:8" ht="52.8" outlineLevel="5" x14ac:dyDescent="0.3">
      <c r="A127" s="93" t="s">
        <v>11</v>
      </c>
      <c r="B127" s="94" t="s">
        <v>64</v>
      </c>
      <c r="C127" s="94" t="s">
        <v>66</v>
      </c>
      <c r="D127" s="93"/>
      <c r="E127" s="95" t="s">
        <v>386</v>
      </c>
      <c r="F127" s="96">
        <f t="shared" si="8"/>
        <v>50</v>
      </c>
      <c r="G127" s="96">
        <f t="shared" si="8"/>
        <v>0</v>
      </c>
      <c r="H127" s="2"/>
    </row>
    <row r="128" spans="1:8" ht="26.4" outlineLevel="6" x14ac:dyDescent="0.3">
      <c r="A128" s="93" t="s">
        <v>11</v>
      </c>
      <c r="B128" s="94" t="s">
        <v>64</v>
      </c>
      <c r="C128" s="94" t="s">
        <v>67</v>
      </c>
      <c r="D128" s="93"/>
      <c r="E128" s="95" t="s">
        <v>387</v>
      </c>
      <c r="F128" s="96">
        <f t="shared" si="8"/>
        <v>50</v>
      </c>
      <c r="G128" s="96">
        <f t="shared" si="8"/>
        <v>0</v>
      </c>
      <c r="H128" s="2"/>
    </row>
    <row r="129" spans="1:8" ht="26.4" outlineLevel="7" x14ac:dyDescent="0.3">
      <c r="A129" s="93" t="s">
        <v>11</v>
      </c>
      <c r="B129" s="94" t="s">
        <v>64</v>
      </c>
      <c r="C129" s="94" t="s">
        <v>67</v>
      </c>
      <c r="D129" s="93" t="s">
        <v>7</v>
      </c>
      <c r="E129" s="95" t="s">
        <v>335</v>
      </c>
      <c r="F129" s="96">
        <v>50</v>
      </c>
      <c r="G129" s="96">
        <v>0</v>
      </c>
      <c r="H129" s="2"/>
    </row>
    <row r="130" spans="1:8" ht="26.4" outlineLevel="4" x14ac:dyDescent="0.3">
      <c r="A130" s="93" t="s">
        <v>11</v>
      </c>
      <c r="B130" s="94" t="s">
        <v>64</v>
      </c>
      <c r="C130" s="94" t="s">
        <v>68</v>
      </c>
      <c r="D130" s="93"/>
      <c r="E130" s="95" t="s">
        <v>388</v>
      </c>
      <c r="F130" s="96">
        <f>F131+F142</f>
        <v>100</v>
      </c>
      <c r="G130" s="96">
        <f>G131+G142</f>
        <v>30</v>
      </c>
      <c r="H130" s="2"/>
    </row>
    <row r="131" spans="1:8" ht="39.6" outlineLevel="5" x14ac:dyDescent="0.3">
      <c r="A131" s="93" t="s">
        <v>11</v>
      </c>
      <c r="B131" s="94" t="s">
        <v>64</v>
      </c>
      <c r="C131" s="94" t="s">
        <v>69</v>
      </c>
      <c r="D131" s="93"/>
      <c r="E131" s="95" t="s">
        <v>389</v>
      </c>
      <c r="F131" s="96">
        <f>F132+F134+F136+F138+F140</f>
        <v>80</v>
      </c>
      <c r="G131" s="96">
        <f>G132+G134+G136+G138+G140</f>
        <v>30</v>
      </c>
      <c r="H131" s="2"/>
    </row>
    <row r="132" spans="1:8" outlineLevel="6" x14ac:dyDescent="0.3">
      <c r="A132" s="93" t="s">
        <v>11</v>
      </c>
      <c r="B132" s="94" t="s">
        <v>64</v>
      </c>
      <c r="C132" s="94" t="s">
        <v>70</v>
      </c>
      <c r="D132" s="93"/>
      <c r="E132" s="95" t="s">
        <v>390</v>
      </c>
      <c r="F132" s="96">
        <f>F133</f>
        <v>10</v>
      </c>
      <c r="G132" s="96">
        <f>G133</f>
        <v>0</v>
      </c>
      <c r="H132" s="2"/>
    </row>
    <row r="133" spans="1:8" ht="26.4" outlineLevel="7" x14ac:dyDescent="0.3">
      <c r="A133" s="93" t="s">
        <v>11</v>
      </c>
      <c r="B133" s="94" t="s">
        <v>64</v>
      </c>
      <c r="C133" s="94" t="s">
        <v>70</v>
      </c>
      <c r="D133" s="93" t="s">
        <v>7</v>
      </c>
      <c r="E133" s="95" t="s">
        <v>335</v>
      </c>
      <c r="F133" s="96">
        <v>10</v>
      </c>
      <c r="G133" s="96">
        <v>0</v>
      </c>
      <c r="H133" s="2"/>
    </row>
    <row r="134" spans="1:8" outlineLevel="6" x14ac:dyDescent="0.3">
      <c r="A134" s="93" t="s">
        <v>11</v>
      </c>
      <c r="B134" s="94" t="s">
        <v>64</v>
      </c>
      <c r="C134" s="94" t="s">
        <v>71</v>
      </c>
      <c r="D134" s="93"/>
      <c r="E134" s="95" t="s">
        <v>391</v>
      </c>
      <c r="F134" s="96">
        <f>F135</f>
        <v>24</v>
      </c>
      <c r="G134" s="96">
        <f>G135</f>
        <v>0</v>
      </c>
      <c r="H134" s="2"/>
    </row>
    <row r="135" spans="1:8" ht="26.4" outlineLevel="7" x14ac:dyDescent="0.3">
      <c r="A135" s="93" t="s">
        <v>11</v>
      </c>
      <c r="B135" s="94" t="s">
        <v>64</v>
      </c>
      <c r="C135" s="94" t="s">
        <v>71</v>
      </c>
      <c r="D135" s="93" t="s">
        <v>7</v>
      </c>
      <c r="E135" s="95" t="s">
        <v>335</v>
      </c>
      <c r="F135" s="96">
        <v>24</v>
      </c>
      <c r="G135" s="96">
        <v>0</v>
      </c>
      <c r="H135" s="2"/>
    </row>
    <row r="136" spans="1:8" outlineLevel="6" x14ac:dyDescent="0.3">
      <c r="A136" s="93" t="s">
        <v>11</v>
      </c>
      <c r="B136" s="94" t="s">
        <v>64</v>
      </c>
      <c r="C136" s="94" t="s">
        <v>72</v>
      </c>
      <c r="D136" s="93"/>
      <c r="E136" s="95" t="s">
        <v>392</v>
      </c>
      <c r="F136" s="96">
        <f>F137</f>
        <v>40</v>
      </c>
      <c r="G136" s="96">
        <f>G137</f>
        <v>30</v>
      </c>
      <c r="H136" s="2"/>
    </row>
    <row r="137" spans="1:8" ht="26.4" outlineLevel="7" x14ac:dyDescent="0.3">
      <c r="A137" s="93" t="s">
        <v>11</v>
      </c>
      <c r="B137" s="94" t="s">
        <v>64</v>
      </c>
      <c r="C137" s="94" t="s">
        <v>72</v>
      </c>
      <c r="D137" s="93" t="s">
        <v>7</v>
      </c>
      <c r="E137" s="95" t="s">
        <v>335</v>
      </c>
      <c r="F137" s="96">
        <v>40</v>
      </c>
      <c r="G137" s="96">
        <v>30</v>
      </c>
      <c r="H137" s="2"/>
    </row>
    <row r="138" spans="1:8" outlineLevel="6" x14ac:dyDescent="0.3">
      <c r="A138" s="93" t="s">
        <v>11</v>
      </c>
      <c r="B138" s="94" t="s">
        <v>64</v>
      </c>
      <c r="C138" s="94" t="s">
        <v>73</v>
      </c>
      <c r="D138" s="93"/>
      <c r="E138" s="95" t="s">
        <v>393</v>
      </c>
      <c r="F138" s="96">
        <f>F139</f>
        <v>3</v>
      </c>
      <c r="G138" s="96">
        <f>G139</f>
        <v>0</v>
      </c>
      <c r="H138" s="2"/>
    </row>
    <row r="139" spans="1:8" ht="26.4" outlineLevel="7" x14ac:dyDescent="0.3">
      <c r="A139" s="93" t="s">
        <v>11</v>
      </c>
      <c r="B139" s="94" t="s">
        <v>64</v>
      </c>
      <c r="C139" s="94" t="s">
        <v>73</v>
      </c>
      <c r="D139" s="93" t="s">
        <v>7</v>
      </c>
      <c r="E139" s="95" t="s">
        <v>335</v>
      </c>
      <c r="F139" s="96">
        <v>3</v>
      </c>
      <c r="G139" s="96">
        <v>0</v>
      </c>
      <c r="H139" s="2"/>
    </row>
    <row r="140" spans="1:8" outlineLevel="6" x14ac:dyDescent="0.3">
      <c r="A140" s="93" t="s">
        <v>11</v>
      </c>
      <c r="B140" s="94" t="s">
        <v>64</v>
      </c>
      <c r="C140" s="94" t="s">
        <v>74</v>
      </c>
      <c r="D140" s="93"/>
      <c r="E140" s="95" t="s">
        <v>394</v>
      </c>
      <c r="F140" s="96">
        <f>F141</f>
        <v>3</v>
      </c>
      <c r="G140" s="96">
        <f>G141</f>
        <v>0</v>
      </c>
      <c r="H140" s="2"/>
    </row>
    <row r="141" spans="1:8" ht="26.4" outlineLevel="7" x14ac:dyDescent="0.3">
      <c r="A141" s="93" t="s">
        <v>11</v>
      </c>
      <c r="B141" s="94" t="s">
        <v>64</v>
      </c>
      <c r="C141" s="94" t="s">
        <v>74</v>
      </c>
      <c r="D141" s="93" t="s">
        <v>7</v>
      </c>
      <c r="E141" s="95" t="s">
        <v>335</v>
      </c>
      <c r="F141" s="96">
        <v>3</v>
      </c>
      <c r="G141" s="96">
        <v>0</v>
      </c>
      <c r="H141" s="2"/>
    </row>
    <row r="142" spans="1:8" ht="39.6" outlineLevel="5" x14ac:dyDescent="0.3">
      <c r="A142" s="93" t="s">
        <v>11</v>
      </c>
      <c r="B142" s="94" t="s">
        <v>64</v>
      </c>
      <c r="C142" s="94" t="s">
        <v>75</v>
      </c>
      <c r="D142" s="93"/>
      <c r="E142" s="95" t="s">
        <v>395</v>
      </c>
      <c r="F142" s="96">
        <f>F143</f>
        <v>20</v>
      </c>
      <c r="G142" s="96">
        <f>G143</f>
        <v>0</v>
      </c>
      <c r="H142" s="2"/>
    </row>
    <row r="143" spans="1:8" ht="26.4" outlineLevel="6" x14ac:dyDescent="0.3">
      <c r="A143" s="93" t="s">
        <v>11</v>
      </c>
      <c r="B143" s="94" t="s">
        <v>64</v>
      </c>
      <c r="C143" s="94" t="s">
        <v>76</v>
      </c>
      <c r="D143" s="93"/>
      <c r="E143" s="95" t="s">
        <v>396</v>
      </c>
      <c r="F143" s="96">
        <f>F144</f>
        <v>20</v>
      </c>
      <c r="G143" s="96">
        <f>G144</f>
        <v>0</v>
      </c>
      <c r="H143" s="2"/>
    </row>
    <row r="144" spans="1:8" ht="26.4" outlineLevel="7" x14ac:dyDescent="0.3">
      <c r="A144" s="93" t="s">
        <v>11</v>
      </c>
      <c r="B144" s="94" t="s">
        <v>64</v>
      </c>
      <c r="C144" s="94" t="s">
        <v>76</v>
      </c>
      <c r="D144" s="93" t="s">
        <v>7</v>
      </c>
      <c r="E144" s="95" t="s">
        <v>335</v>
      </c>
      <c r="F144" s="96">
        <v>20</v>
      </c>
      <c r="G144" s="96">
        <v>0</v>
      </c>
      <c r="H144" s="2"/>
    </row>
    <row r="145" spans="1:8" ht="26.4" outlineLevel="7" x14ac:dyDescent="0.3">
      <c r="A145" s="93" t="s">
        <v>11</v>
      </c>
      <c r="B145" s="94" t="s">
        <v>667</v>
      </c>
      <c r="C145" s="94"/>
      <c r="D145" s="93"/>
      <c r="E145" s="95" t="s">
        <v>672</v>
      </c>
      <c r="F145" s="96">
        <f t="shared" ref="F145:G149" si="9">F146</f>
        <v>50</v>
      </c>
      <c r="G145" s="96">
        <f t="shared" si="9"/>
        <v>0</v>
      </c>
      <c r="H145" s="2"/>
    </row>
    <row r="146" spans="1:8" ht="52.8" outlineLevel="7" x14ac:dyDescent="0.3">
      <c r="A146" s="93" t="s">
        <v>11</v>
      </c>
      <c r="B146" s="94" t="s">
        <v>667</v>
      </c>
      <c r="C146" s="94" t="s">
        <v>668</v>
      </c>
      <c r="D146" s="93"/>
      <c r="E146" s="95" t="s">
        <v>673</v>
      </c>
      <c r="F146" s="96">
        <f t="shared" si="9"/>
        <v>50</v>
      </c>
      <c r="G146" s="96">
        <f t="shared" si="9"/>
        <v>0</v>
      </c>
      <c r="H146" s="2"/>
    </row>
    <row r="147" spans="1:8" ht="79.2" outlineLevel="7" x14ac:dyDescent="0.3">
      <c r="A147" s="93" t="s">
        <v>11</v>
      </c>
      <c r="B147" s="94" t="s">
        <v>667</v>
      </c>
      <c r="C147" s="94" t="s">
        <v>669</v>
      </c>
      <c r="D147" s="93"/>
      <c r="E147" s="95" t="s">
        <v>678</v>
      </c>
      <c r="F147" s="96">
        <f t="shared" si="9"/>
        <v>50</v>
      </c>
      <c r="G147" s="96">
        <f t="shared" si="9"/>
        <v>0</v>
      </c>
      <c r="H147" s="2"/>
    </row>
    <row r="148" spans="1:8" ht="26.4" outlineLevel="7" x14ac:dyDescent="0.3">
      <c r="A148" s="93" t="s">
        <v>11</v>
      </c>
      <c r="B148" s="94" t="s">
        <v>667</v>
      </c>
      <c r="C148" s="94" t="s">
        <v>670</v>
      </c>
      <c r="D148" s="93"/>
      <c r="E148" s="95" t="s">
        <v>674</v>
      </c>
      <c r="F148" s="96">
        <f t="shared" si="9"/>
        <v>50</v>
      </c>
      <c r="G148" s="96">
        <f t="shared" si="9"/>
        <v>0</v>
      </c>
      <c r="H148" s="2"/>
    </row>
    <row r="149" spans="1:8" ht="26.4" outlineLevel="7" x14ac:dyDescent="0.3">
      <c r="A149" s="93" t="s">
        <v>11</v>
      </c>
      <c r="B149" s="94" t="s">
        <v>667</v>
      </c>
      <c r="C149" s="94" t="s">
        <v>671</v>
      </c>
      <c r="D149" s="93"/>
      <c r="E149" s="95" t="s">
        <v>675</v>
      </c>
      <c r="F149" s="96">
        <f t="shared" si="9"/>
        <v>50</v>
      </c>
      <c r="G149" s="96">
        <f t="shared" si="9"/>
        <v>0</v>
      </c>
      <c r="H149" s="2"/>
    </row>
    <row r="150" spans="1:8" ht="26.4" outlineLevel="7" x14ac:dyDescent="0.3">
      <c r="A150" s="93" t="s">
        <v>11</v>
      </c>
      <c r="B150" s="94" t="s">
        <v>667</v>
      </c>
      <c r="C150" s="94" t="s">
        <v>671</v>
      </c>
      <c r="D150" s="93">
        <v>200</v>
      </c>
      <c r="E150" s="95" t="s">
        <v>335</v>
      </c>
      <c r="F150" s="96">
        <v>50</v>
      </c>
      <c r="G150" s="96">
        <v>0</v>
      </c>
      <c r="H150" s="2"/>
    </row>
    <row r="151" spans="1:8" outlineLevel="1" x14ac:dyDescent="0.3">
      <c r="A151" s="93" t="s">
        <v>11</v>
      </c>
      <c r="B151" s="94" t="s">
        <v>77</v>
      </c>
      <c r="C151" s="94"/>
      <c r="D151" s="93"/>
      <c r="E151" s="95" t="s">
        <v>279</v>
      </c>
      <c r="F151" s="96">
        <f>F152+F160+F188</f>
        <v>79017.399999999994</v>
      </c>
      <c r="G151" s="96">
        <f>G152+G160+G188</f>
        <v>59818.200000000004</v>
      </c>
      <c r="H151" s="21"/>
    </row>
    <row r="152" spans="1:8" outlineLevel="2" x14ac:dyDescent="0.3">
      <c r="A152" s="93" t="s">
        <v>11</v>
      </c>
      <c r="B152" s="94" t="s">
        <v>82</v>
      </c>
      <c r="C152" s="94"/>
      <c r="D152" s="93"/>
      <c r="E152" s="95" t="s">
        <v>301</v>
      </c>
      <c r="F152" s="96">
        <f t="shared" ref="F152:G154" si="10">F153</f>
        <v>14087.3</v>
      </c>
      <c r="G152" s="96">
        <f t="shared" si="10"/>
        <v>11223.4</v>
      </c>
      <c r="H152" s="2"/>
    </row>
    <row r="153" spans="1:8" ht="52.8" outlineLevel="3" x14ac:dyDescent="0.3">
      <c r="A153" s="93" t="s">
        <v>11</v>
      </c>
      <c r="B153" s="94" t="s">
        <v>82</v>
      </c>
      <c r="C153" s="94" t="s">
        <v>79</v>
      </c>
      <c r="D153" s="93"/>
      <c r="E153" s="95" t="s">
        <v>300</v>
      </c>
      <c r="F153" s="96">
        <f t="shared" si="10"/>
        <v>14087.3</v>
      </c>
      <c r="G153" s="96">
        <f t="shared" si="10"/>
        <v>11223.4</v>
      </c>
      <c r="H153" s="2"/>
    </row>
    <row r="154" spans="1:8" ht="26.4" outlineLevel="4" x14ac:dyDescent="0.3">
      <c r="A154" s="93" t="s">
        <v>11</v>
      </c>
      <c r="B154" s="94" t="s">
        <v>82</v>
      </c>
      <c r="C154" s="94" t="s">
        <v>83</v>
      </c>
      <c r="D154" s="93"/>
      <c r="E154" s="95" t="s">
        <v>400</v>
      </c>
      <c r="F154" s="96">
        <f t="shared" si="10"/>
        <v>14087.3</v>
      </c>
      <c r="G154" s="96">
        <f t="shared" si="10"/>
        <v>11223.4</v>
      </c>
      <c r="H154" s="2"/>
    </row>
    <row r="155" spans="1:8" outlineLevel="5" x14ac:dyDescent="0.3">
      <c r="A155" s="93" t="s">
        <v>11</v>
      </c>
      <c r="B155" s="94" t="s">
        <v>82</v>
      </c>
      <c r="C155" s="94" t="s">
        <v>84</v>
      </c>
      <c r="D155" s="93"/>
      <c r="E155" s="95" t="s">
        <v>401</v>
      </c>
      <c r="F155" s="96">
        <f>F156+F158</f>
        <v>14087.3</v>
      </c>
      <c r="G155" s="96">
        <f>G156+G158</f>
        <v>11223.4</v>
      </c>
      <c r="H155" s="2"/>
    </row>
    <row r="156" spans="1:8" ht="39.6" outlineLevel="6" x14ac:dyDescent="0.3">
      <c r="A156" s="93" t="s">
        <v>11</v>
      </c>
      <c r="B156" s="94" t="s">
        <v>82</v>
      </c>
      <c r="C156" s="94" t="s">
        <v>85</v>
      </c>
      <c r="D156" s="93"/>
      <c r="E156" s="95" t="s">
        <v>402</v>
      </c>
      <c r="F156" s="96">
        <f>F157</f>
        <v>2817.5</v>
      </c>
      <c r="G156" s="96">
        <f>G157</f>
        <v>2582.1</v>
      </c>
      <c r="H156" s="2"/>
    </row>
    <row r="157" spans="1:8" ht="26.4" outlineLevel="7" x14ac:dyDescent="0.3">
      <c r="A157" s="93" t="s">
        <v>11</v>
      </c>
      <c r="B157" s="94" t="s">
        <v>82</v>
      </c>
      <c r="C157" s="94" t="s">
        <v>85</v>
      </c>
      <c r="D157" s="93" t="s">
        <v>7</v>
      </c>
      <c r="E157" s="95" t="s">
        <v>335</v>
      </c>
      <c r="F157" s="96">
        <v>2817.5</v>
      </c>
      <c r="G157" s="96">
        <v>2582.1</v>
      </c>
      <c r="H157" s="2"/>
    </row>
    <row r="158" spans="1:8" ht="39.6" outlineLevel="7" x14ac:dyDescent="0.3">
      <c r="A158" s="93" t="s">
        <v>11</v>
      </c>
      <c r="B158" s="94" t="s">
        <v>82</v>
      </c>
      <c r="C158" s="94" t="s">
        <v>607</v>
      </c>
      <c r="D158" s="93"/>
      <c r="E158" s="95" t="s">
        <v>402</v>
      </c>
      <c r="F158" s="96">
        <f>F159</f>
        <v>11269.8</v>
      </c>
      <c r="G158" s="96">
        <f>G159</f>
        <v>8641.2999999999993</v>
      </c>
      <c r="H158" s="2"/>
    </row>
    <row r="159" spans="1:8" ht="26.4" outlineLevel="7" x14ac:dyDescent="0.3">
      <c r="A159" s="93" t="s">
        <v>11</v>
      </c>
      <c r="B159" s="94" t="s">
        <v>82</v>
      </c>
      <c r="C159" s="94" t="s">
        <v>607</v>
      </c>
      <c r="D159" s="93">
        <v>200</v>
      </c>
      <c r="E159" s="95" t="s">
        <v>335</v>
      </c>
      <c r="F159" s="96">
        <v>11269.8</v>
      </c>
      <c r="G159" s="96">
        <v>8641.2999999999993</v>
      </c>
      <c r="H159" s="2"/>
    </row>
    <row r="160" spans="1:8" outlineLevel="2" x14ac:dyDescent="0.3">
      <c r="A160" s="93" t="s">
        <v>11</v>
      </c>
      <c r="B160" s="94" t="s">
        <v>86</v>
      </c>
      <c r="C160" s="94"/>
      <c r="D160" s="93"/>
      <c r="E160" s="95" t="s">
        <v>302</v>
      </c>
      <c r="F160" s="96">
        <f>F161</f>
        <v>64130.1</v>
      </c>
      <c r="G160" s="96">
        <f>G161</f>
        <v>48164</v>
      </c>
      <c r="H160" s="2"/>
    </row>
    <row r="161" spans="1:8" ht="52.8" outlineLevel="3" x14ac:dyDescent="0.3">
      <c r="A161" s="93" t="s">
        <v>11</v>
      </c>
      <c r="B161" s="94" t="s">
        <v>86</v>
      </c>
      <c r="C161" s="94" t="s">
        <v>79</v>
      </c>
      <c r="D161" s="93"/>
      <c r="E161" s="95" t="s">
        <v>300</v>
      </c>
      <c r="F161" s="96">
        <f>F162+F182</f>
        <v>64130.1</v>
      </c>
      <c r="G161" s="96">
        <f>G162+G182</f>
        <v>48164</v>
      </c>
      <c r="H161" s="2"/>
    </row>
    <row r="162" spans="1:8" ht="26.4" outlineLevel="4" x14ac:dyDescent="0.3">
      <c r="A162" s="93" t="s">
        <v>11</v>
      </c>
      <c r="B162" s="94" t="s">
        <v>86</v>
      </c>
      <c r="C162" s="94" t="s">
        <v>83</v>
      </c>
      <c r="D162" s="93"/>
      <c r="E162" s="95" t="s">
        <v>400</v>
      </c>
      <c r="F162" s="96">
        <f>F163+F172+F177</f>
        <v>60888</v>
      </c>
      <c r="G162" s="96">
        <f>G163+G172+G177</f>
        <v>45341.5</v>
      </c>
      <c r="H162" s="2"/>
    </row>
    <row r="163" spans="1:8" ht="39.6" outlineLevel="5" x14ac:dyDescent="0.3">
      <c r="A163" s="93" t="s">
        <v>11</v>
      </c>
      <c r="B163" s="94" t="s">
        <v>86</v>
      </c>
      <c r="C163" s="94" t="s">
        <v>87</v>
      </c>
      <c r="D163" s="93"/>
      <c r="E163" s="95" t="s">
        <v>403</v>
      </c>
      <c r="F163" s="96">
        <f>F164+F166+F168+F170</f>
        <v>23318.600000000002</v>
      </c>
      <c r="G163" s="96">
        <f>G164+G166+G168+G170</f>
        <v>22350.9</v>
      </c>
      <c r="H163" s="2"/>
    </row>
    <row r="164" spans="1:8" ht="66" outlineLevel="6" x14ac:dyDescent="0.3">
      <c r="A164" s="93" t="s">
        <v>11</v>
      </c>
      <c r="B164" s="94" t="s">
        <v>86</v>
      </c>
      <c r="C164" s="94" t="s">
        <v>88</v>
      </c>
      <c r="D164" s="93"/>
      <c r="E164" s="95" t="s">
        <v>404</v>
      </c>
      <c r="F164" s="96">
        <f>F165</f>
        <v>10094.700000000001</v>
      </c>
      <c r="G164" s="96">
        <f>G165</f>
        <v>9707.6</v>
      </c>
      <c r="H164" s="2"/>
    </row>
    <row r="165" spans="1:8" ht="26.4" outlineLevel="7" x14ac:dyDescent="0.3">
      <c r="A165" s="93" t="s">
        <v>11</v>
      </c>
      <c r="B165" s="94" t="s">
        <v>86</v>
      </c>
      <c r="C165" s="94" t="s">
        <v>88</v>
      </c>
      <c r="D165" s="93" t="s">
        <v>7</v>
      </c>
      <c r="E165" s="95" t="s">
        <v>335</v>
      </c>
      <c r="F165" s="96">
        <f>10228.2-133.5</f>
        <v>10094.700000000001</v>
      </c>
      <c r="G165" s="96">
        <v>9707.6</v>
      </c>
      <c r="H165" s="2"/>
    </row>
    <row r="166" spans="1:8" ht="39.6" outlineLevel="6" x14ac:dyDescent="0.3">
      <c r="A166" s="93" t="s">
        <v>11</v>
      </c>
      <c r="B166" s="94" t="s">
        <v>86</v>
      </c>
      <c r="C166" s="94" t="s">
        <v>89</v>
      </c>
      <c r="D166" s="93"/>
      <c r="E166" s="95" t="s">
        <v>405</v>
      </c>
      <c r="F166" s="96">
        <f>F167</f>
        <v>7197.7</v>
      </c>
      <c r="G166" s="96">
        <f>G167</f>
        <v>6985</v>
      </c>
      <c r="H166" s="2"/>
    </row>
    <row r="167" spans="1:8" ht="26.4" outlineLevel="7" x14ac:dyDescent="0.3">
      <c r="A167" s="93" t="s">
        <v>11</v>
      </c>
      <c r="B167" s="94" t="s">
        <v>86</v>
      </c>
      <c r="C167" s="94" t="s">
        <v>89</v>
      </c>
      <c r="D167" s="93" t="s">
        <v>39</v>
      </c>
      <c r="E167" s="95" t="s">
        <v>361</v>
      </c>
      <c r="F167" s="96">
        <f>6500+86.2+10.5+601</f>
        <v>7197.7</v>
      </c>
      <c r="G167" s="96">
        <v>6985</v>
      </c>
      <c r="H167" s="2"/>
    </row>
    <row r="168" spans="1:8" ht="26.4" outlineLevel="6" x14ac:dyDescent="0.3">
      <c r="A168" s="93" t="s">
        <v>11</v>
      </c>
      <c r="B168" s="94" t="s">
        <v>86</v>
      </c>
      <c r="C168" s="94" t="s">
        <v>90</v>
      </c>
      <c r="D168" s="93"/>
      <c r="E168" s="95" t="s">
        <v>406</v>
      </c>
      <c r="F168" s="96">
        <f>F169</f>
        <v>1991.2</v>
      </c>
      <c r="G168" s="96">
        <f>G169</f>
        <v>1734.4</v>
      </c>
      <c r="H168" s="2"/>
    </row>
    <row r="169" spans="1:8" ht="26.4" outlineLevel="7" x14ac:dyDescent="0.3">
      <c r="A169" s="93" t="s">
        <v>11</v>
      </c>
      <c r="B169" s="94" t="s">
        <v>86</v>
      </c>
      <c r="C169" s="94" t="s">
        <v>90</v>
      </c>
      <c r="D169" s="93" t="s">
        <v>7</v>
      </c>
      <c r="E169" s="95" t="s">
        <v>335</v>
      </c>
      <c r="F169" s="96">
        <f>2000-8.8</f>
        <v>1991.2</v>
      </c>
      <c r="G169" s="96">
        <v>1734.4</v>
      </c>
      <c r="H169" s="2"/>
    </row>
    <row r="170" spans="1:8" ht="52.8" outlineLevel="6" x14ac:dyDescent="0.3">
      <c r="A170" s="93" t="s">
        <v>11</v>
      </c>
      <c r="B170" s="94" t="s">
        <v>86</v>
      </c>
      <c r="C170" s="94" t="s">
        <v>91</v>
      </c>
      <c r="D170" s="93"/>
      <c r="E170" s="95" t="s">
        <v>407</v>
      </c>
      <c r="F170" s="96">
        <f>F171</f>
        <v>4035</v>
      </c>
      <c r="G170" s="96">
        <f>G171</f>
        <v>3923.9</v>
      </c>
      <c r="H170" s="2"/>
    </row>
    <row r="171" spans="1:8" ht="26.4" outlineLevel="7" x14ac:dyDescent="0.3">
      <c r="A171" s="93" t="s">
        <v>11</v>
      </c>
      <c r="B171" s="94" t="s">
        <v>86</v>
      </c>
      <c r="C171" s="94" t="s">
        <v>91</v>
      </c>
      <c r="D171" s="93" t="s">
        <v>7</v>
      </c>
      <c r="E171" s="95" t="s">
        <v>335</v>
      </c>
      <c r="F171" s="96">
        <f>4000+35</f>
        <v>4035</v>
      </c>
      <c r="G171" s="96">
        <v>3923.9</v>
      </c>
      <c r="H171" s="2"/>
    </row>
    <row r="172" spans="1:8" ht="26.4" outlineLevel="5" x14ac:dyDescent="0.3">
      <c r="A172" s="93" t="s">
        <v>11</v>
      </c>
      <c r="B172" s="94" t="s">
        <v>86</v>
      </c>
      <c r="C172" s="94" t="s">
        <v>92</v>
      </c>
      <c r="D172" s="93"/>
      <c r="E172" s="95" t="s">
        <v>747</v>
      </c>
      <c r="F172" s="96">
        <f>F175+F173</f>
        <v>33665.399999999994</v>
      </c>
      <c r="G172" s="96">
        <f>G175+G173</f>
        <v>19128.599999999999</v>
      </c>
      <c r="H172" s="2"/>
    </row>
    <row r="173" spans="1:8" ht="26.4" outlineLevel="5" x14ac:dyDescent="0.3">
      <c r="A173" s="93" t="s">
        <v>11</v>
      </c>
      <c r="B173" s="94" t="s">
        <v>86</v>
      </c>
      <c r="C173" s="94" t="s">
        <v>608</v>
      </c>
      <c r="D173" s="93"/>
      <c r="E173" s="95" t="s">
        <v>647</v>
      </c>
      <c r="F173" s="96">
        <f>F174</f>
        <v>27556.899999999998</v>
      </c>
      <c r="G173" s="96">
        <f>G174</f>
        <v>15302.9</v>
      </c>
      <c r="H173" s="2"/>
    </row>
    <row r="174" spans="1:8" ht="26.4" outlineLevel="5" x14ac:dyDescent="0.3">
      <c r="A174" s="93" t="s">
        <v>11</v>
      </c>
      <c r="B174" s="94" t="s">
        <v>86</v>
      </c>
      <c r="C174" s="94" t="s">
        <v>608</v>
      </c>
      <c r="D174" s="93">
        <v>200</v>
      </c>
      <c r="E174" s="95" t="s">
        <v>335</v>
      </c>
      <c r="F174" s="96">
        <f>27092.8+464.1</f>
        <v>27556.899999999998</v>
      </c>
      <c r="G174" s="96">
        <v>15302.9</v>
      </c>
      <c r="H174" s="2"/>
    </row>
    <row r="175" spans="1:8" ht="26.4" outlineLevel="6" x14ac:dyDescent="0.3">
      <c r="A175" s="93" t="s">
        <v>11</v>
      </c>
      <c r="B175" s="94" t="s">
        <v>86</v>
      </c>
      <c r="C175" s="94" t="s">
        <v>93</v>
      </c>
      <c r="D175" s="93"/>
      <c r="E175" s="95" t="s">
        <v>648</v>
      </c>
      <c r="F175" s="96">
        <f>F176</f>
        <v>6108.5</v>
      </c>
      <c r="G175" s="96">
        <f>G176</f>
        <v>3825.7</v>
      </c>
      <c r="H175" s="2"/>
    </row>
    <row r="176" spans="1:8" ht="26.4" outlineLevel="7" x14ac:dyDescent="0.3">
      <c r="A176" s="93" t="s">
        <v>11</v>
      </c>
      <c r="B176" s="94" t="s">
        <v>86</v>
      </c>
      <c r="C176" s="94" t="s">
        <v>93</v>
      </c>
      <c r="D176" s="93" t="s">
        <v>7</v>
      </c>
      <c r="E176" s="95" t="s">
        <v>335</v>
      </c>
      <c r="F176" s="96">
        <f>6709.5-601</f>
        <v>6108.5</v>
      </c>
      <c r="G176" s="96">
        <v>3825.7</v>
      </c>
      <c r="H176" s="2"/>
    </row>
    <row r="177" spans="1:8" ht="39.6" outlineLevel="5" x14ac:dyDescent="0.3">
      <c r="A177" s="93" t="s">
        <v>11</v>
      </c>
      <c r="B177" s="94" t="s">
        <v>86</v>
      </c>
      <c r="C177" s="94" t="s">
        <v>94</v>
      </c>
      <c r="D177" s="93"/>
      <c r="E177" s="95" t="s">
        <v>748</v>
      </c>
      <c r="F177" s="96">
        <f>F180+F178</f>
        <v>3904</v>
      </c>
      <c r="G177" s="96">
        <f>G180+G178</f>
        <v>3862</v>
      </c>
      <c r="H177" s="2"/>
    </row>
    <row r="178" spans="1:8" ht="26.4" outlineLevel="5" x14ac:dyDescent="0.3">
      <c r="A178" s="93" t="s">
        <v>11</v>
      </c>
      <c r="B178" s="94" t="s">
        <v>86</v>
      </c>
      <c r="C178" s="94" t="s">
        <v>609</v>
      </c>
      <c r="D178" s="93"/>
      <c r="E178" s="95" t="s">
        <v>610</v>
      </c>
      <c r="F178" s="96">
        <f>F179</f>
        <v>3131.6</v>
      </c>
      <c r="G178" s="96">
        <f>G179</f>
        <v>3089.6</v>
      </c>
      <c r="H178" s="2"/>
    </row>
    <row r="179" spans="1:8" ht="26.4" outlineLevel="5" x14ac:dyDescent="0.3">
      <c r="A179" s="93" t="s">
        <v>11</v>
      </c>
      <c r="B179" s="94" t="s">
        <v>86</v>
      </c>
      <c r="C179" s="94" t="s">
        <v>609</v>
      </c>
      <c r="D179" s="93" t="s">
        <v>7</v>
      </c>
      <c r="E179" s="95" t="s">
        <v>335</v>
      </c>
      <c r="F179" s="96">
        <v>3131.6</v>
      </c>
      <c r="G179" s="96">
        <v>3089.6</v>
      </c>
      <c r="H179" s="2"/>
    </row>
    <row r="180" spans="1:8" ht="26.4" outlineLevel="6" x14ac:dyDescent="0.3">
      <c r="A180" s="93" t="s">
        <v>11</v>
      </c>
      <c r="B180" s="94" t="s">
        <v>86</v>
      </c>
      <c r="C180" s="94" t="s">
        <v>95</v>
      </c>
      <c r="D180" s="93"/>
      <c r="E180" s="95" t="s">
        <v>410</v>
      </c>
      <c r="F180" s="96">
        <f>F181</f>
        <v>772.4</v>
      </c>
      <c r="G180" s="96">
        <f>G181</f>
        <v>772.4</v>
      </c>
      <c r="H180" s="2"/>
    </row>
    <row r="181" spans="1:8" ht="26.4" outlineLevel="7" x14ac:dyDescent="0.3">
      <c r="A181" s="93" t="s">
        <v>11</v>
      </c>
      <c r="B181" s="94" t="s">
        <v>86</v>
      </c>
      <c r="C181" s="94" t="s">
        <v>95</v>
      </c>
      <c r="D181" s="93" t="s">
        <v>7</v>
      </c>
      <c r="E181" s="95" t="s">
        <v>335</v>
      </c>
      <c r="F181" s="96">
        <f>782.9-10.5</f>
        <v>772.4</v>
      </c>
      <c r="G181" s="96">
        <v>772.4</v>
      </c>
      <c r="H181" s="2"/>
    </row>
    <row r="182" spans="1:8" ht="26.4" outlineLevel="4" x14ac:dyDescent="0.3">
      <c r="A182" s="93" t="s">
        <v>11</v>
      </c>
      <c r="B182" s="94" t="s">
        <v>86</v>
      </c>
      <c r="C182" s="94" t="s">
        <v>96</v>
      </c>
      <c r="D182" s="93"/>
      <c r="E182" s="95" t="s">
        <v>411</v>
      </c>
      <c r="F182" s="96">
        <f>F183</f>
        <v>3242.0999999999995</v>
      </c>
      <c r="G182" s="96">
        <f>G183</f>
        <v>2822.5</v>
      </c>
      <c r="H182" s="2"/>
    </row>
    <row r="183" spans="1:8" ht="52.8" outlineLevel="5" x14ac:dyDescent="0.3">
      <c r="A183" s="93" t="s">
        <v>11</v>
      </c>
      <c r="B183" s="94" t="s">
        <v>86</v>
      </c>
      <c r="C183" s="94" t="s">
        <v>97</v>
      </c>
      <c r="D183" s="93"/>
      <c r="E183" s="95" t="s">
        <v>749</v>
      </c>
      <c r="F183" s="96">
        <f>F184+F186</f>
        <v>3242.0999999999995</v>
      </c>
      <c r="G183" s="96">
        <f>G184+G186</f>
        <v>2822.5</v>
      </c>
      <c r="H183" s="2"/>
    </row>
    <row r="184" spans="1:8" ht="39.6" outlineLevel="5" x14ac:dyDescent="0.3">
      <c r="A184" s="93" t="s">
        <v>11</v>
      </c>
      <c r="B184" s="94" t="s">
        <v>86</v>
      </c>
      <c r="C184" s="94" t="s">
        <v>611</v>
      </c>
      <c r="D184" s="93"/>
      <c r="E184" s="95" t="s">
        <v>612</v>
      </c>
      <c r="F184" s="96">
        <f>F185</f>
        <v>2662.7</v>
      </c>
      <c r="G184" s="96">
        <f>G185</f>
        <v>2258</v>
      </c>
      <c r="H184" s="2"/>
    </row>
    <row r="185" spans="1:8" ht="26.4" outlineLevel="5" x14ac:dyDescent="0.3">
      <c r="A185" s="93" t="s">
        <v>11</v>
      </c>
      <c r="B185" s="94" t="s">
        <v>86</v>
      </c>
      <c r="C185" s="94" t="s">
        <v>611</v>
      </c>
      <c r="D185" s="93" t="s">
        <v>7</v>
      </c>
      <c r="E185" s="95" t="s">
        <v>335</v>
      </c>
      <c r="F185" s="96">
        <v>2662.7</v>
      </c>
      <c r="G185" s="96">
        <v>2258</v>
      </c>
      <c r="H185" s="2"/>
    </row>
    <row r="186" spans="1:8" ht="39.6" outlineLevel="6" x14ac:dyDescent="0.3">
      <c r="A186" s="93" t="s">
        <v>11</v>
      </c>
      <c r="B186" s="94" t="s">
        <v>86</v>
      </c>
      <c r="C186" s="94" t="s">
        <v>98</v>
      </c>
      <c r="D186" s="93"/>
      <c r="E186" s="95" t="s">
        <v>414</v>
      </c>
      <c r="F186" s="96">
        <f>F187</f>
        <v>579.39999999999986</v>
      </c>
      <c r="G186" s="96">
        <f>G187</f>
        <v>564.5</v>
      </c>
      <c r="H186" s="2"/>
    </row>
    <row r="187" spans="1:8" ht="26.4" outlineLevel="7" x14ac:dyDescent="0.3">
      <c r="A187" s="93" t="s">
        <v>11</v>
      </c>
      <c r="B187" s="94" t="s">
        <v>86</v>
      </c>
      <c r="C187" s="94" t="s">
        <v>98</v>
      </c>
      <c r="D187" s="93" t="s">
        <v>7</v>
      </c>
      <c r="E187" s="95" t="s">
        <v>335</v>
      </c>
      <c r="F187" s="96">
        <f>656.8+8.8-86.2</f>
        <v>579.39999999999986</v>
      </c>
      <c r="G187" s="96">
        <v>564.5</v>
      </c>
      <c r="H187" s="2"/>
    </row>
    <row r="188" spans="1:8" outlineLevel="2" x14ac:dyDescent="0.3">
      <c r="A188" s="93" t="s">
        <v>11</v>
      </c>
      <c r="B188" s="94" t="s">
        <v>100</v>
      </c>
      <c r="C188" s="94"/>
      <c r="D188" s="93"/>
      <c r="E188" s="95" t="s">
        <v>303</v>
      </c>
      <c r="F188" s="96">
        <f t="shared" ref="F188:G192" si="11">F189</f>
        <v>800</v>
      </c>
      <c r="G188" s="96">
        <f t="shared" si="11"/>
        <v>430.8</v>
      </c>
      <c r="H188" s="2"/>
    </row>
    <row r="189" spans="1:8" ht="52.8" outlineLevel="3" x14ac:dyDescent="0.3">
      <c r="A189" s="93" t="s">
        <v>11</v>
      </c>
      <c r="B189" s="94" t="s">
        <v>100</v>
      </c>
      <c r="C189" s="94" t="s">
        <v>29</v>
      </c>
      <c r="D189" s="93"/>
      <c r="E189" s="95" t="s">
        <v>646</v>
      </c>
      <c r="F189" s="96">
        <f t="shared" si="11"/>
        <v>800</v>
      </c>
      <c r="G189" s="96">
        <f t="shared" si="11"/>
        <v>430.8</v>
      </c>
      <c r="H189" s="2"/>
    </row>
    <row r="190" spans="1:8" ht="26.4" outlineLevel="4" x14ac:dyDescent="0.3">
      <c r="A190" s="93" t="s">
        <v>11</v>
      </c>
      <c r="B190" s="94" t="s">
        <v>100</v>
      </c>
      <c r="C190" s="94" t="s">
        <v>35</v>
      </c>
      <c r="D190" s="93"/>
      <c r="E190" s="95" t="s">
        <v>356</v>
      </c>
      <c r="F190" s="96">
        <f t="shared" si="11"/>
        <v>800</v>
      </c>
      <c r="G190" s="96">
        <f t="shared" si="11"/>
        <v>430.8</v>
      </c>
      <c r="H190" s="2"/>
    </row>
    <row r="191" spans="1:8" ht="52.8" outlineLevel="5" x14ac:dyDescent="0.3">
      <c r="A191" s="93" t="s">
        <v>11</v>
      </c>
      <c r="B191" s="94" t="s">
        <v>100</v>
      </c>
      <c r="C191" s="94" t="s">
        <v>36</v>
      </c>
      <c r="D191" s="93"/>
      <c r="E191" s="95" t="s">
        <v>357</v>
      </c>
      <c r="F191" s="96">
        <f t="shared" si="11"/>
        <v>800</v>
      </c>
      <c r="G191" s="96">
        <f t="shared" si="11"/>
        <v>430.8</v>
      </c>
      <c r="H191" s="2"/>
    </row>
    <row r="192" spans="1:8" outlineLevel="6" x14ac:dyDescent="0.3">
      <c r="A192" s="93" t="s">
        <v>11</v>
      </c>
      <c r="B192" s="94" t="s">
        <v>100</v>
      </c>
      <c r="C192" s="94" t="s">
        <v>101</v>
      </c>
      <c r="D192" s="93"/>
      <c r="E192" s="95" t="s">
        <v>418</v>
      </c>
      <c r="F192" s="96">
        <f t="shared" si="11"/>
        <v>800</v>
      </c>
      <c r="G192" s="96">
        <f t="shared" si="11"/>
        <v>430.8</v>
      </c>
      <c r="H192" s="2"/>
    </row>
    <row r="193" spans="1:8" ht="26.4" outlineLevel="7" x14ac:dyDescent="0.3">
      <c r="A193" s="93" t="s">
        <v>11</v>
      </c>
      <c r="B193" s="94" t="s">
        <v>100</v>
      </c>
      <c r="C193" s="94" t="s">
        <v>101</v>
      </c>
      <c r="D193" s="93" t="s">
        <v>7</v>
      </c>
      <c r="E193" s="95" t="s">
        <v>335</v>
      </c>
      <c r="F193" s="96">
        <f>300+700-200</f>
        <v>800</v>
      </c>
      <c r="G193" s="96">
        <v>430.8</v>
      </c>
      <c r="H193" s="2"/>
    </row>
    <row r="194" spans="1:8" outlineLevel="1" x14ac:dyDescent="0.3">
      <c r="A194" s="93" t="s">
        <v>11</v>
      </c>
      <c r="B194" s="94" t="s">
        <v>102</v>
      </c>
      <c r="C194" s="94"/>
      <c r="D194" s="93"/>
      <c r="E194" s="95" t="s">
        <v>280</v>
      </c>
      <c r="F194" s="96">
        <f>F195+F210+F234+F280</f>
        <v>69627.900000000009</v>
      </c>
      <c r="G194" s="96">
        <f>G195+G210+G234+G280</f>
        <v>65761.3</v>
      </c>
      <c r="H194" s="21"/>
    </row>
    <row r="195" spans="1:8" outlineLevel="2" x14ac:dyDescent="0.3">
      <c r="A195" s="93" t="s">
        <v>11</v>
      </c>
      <c r="B195" s="94" t="s">
        <v>103</v>
      </c>
      <c r="C195" s="94"/>
      <c r="D195" s="93"/>
      <c r="E195" s="95" t="s">
        <v>304</v>
      </c>
      <c r="F195" s="96">
        <f>F196+F203</f>
        <v>1693.8</v>
      </c>
      <c r="G195" s="96">
        <f>G196+G203</f>
        <v>1422.6</v>
      </c>
      <c r="H195" s="2"/>
    </row>
    <row r="196" spans="1:8" ht="52.8" outlineLevel="3" x14ac:dyDescent="0.3">
      <c r="A196" s="93" t="s">
        <v>11</v>
      </c>
      <c r="B196" s="94" t="s">
        <v>103</v>
      </c>
      <c r="C196" s="94" t="s">
        <v>79</v>
      </c>
      <c r="D196" s="93"/>
      <c r="E196" s="95" t="s">
        <v>300</v>
      </c>
      <c r="F196" s="96">
        <f>F197</f>
        <v>1250</v>
      </c>
      <c r="G196" s="96">
        <f>G197</f>
        <v>1381.1999999999998</v>
      </c>
      <c r="H196" s="2"/>
    </row>
    <row r="197" spans="1:8" ht="26.4" outlineLevel="4" x14ac:dyDescent="0.3">
      <c r="A197" s="93" t="s">
        <v>11</v>
      </c>
      <c r="B197" s="94" t="s">
        <v>103</v>
      </c>
      <c r="C197" s="94" t="s">
        <v>104</v>
      </c>
      <c r="D197" s="93"/>
      <c r="E197" s="95" t="s">
        <v>420</v>
      </c>
      <c r="F197" s="96">
        <f>F198</f>
        <v>1250</v>
      </c>
      <c r="G197" s="96">
        <f>G198</f>
        <v>1381.1999999999998</v>
      </c>
      <c r="H197" s="2"/>
    </row>
    <row r="198" spans="1:8" ht="39.6" outlineLevel="5" x14ac:dyDescent="0.3">
      <c r="A198" s="93" t="s">
        <v>11</v>
      </c>
      <c r="B198" s="94" t="s">
        <v>103</v>
      </c>
      <c r="C198" s="94" t="s">
        <v>105</v>
      </c>
      <c r="D198" s="93"/>
      <c r="E198" s="95" t="s">
        <v>421</v>
      </c>
      <c r="F198" s="96">
        <f>F199+F201</f>
        <v>1250</v>
      </c>
      <c r="G198" s="96">
        <f>G199+G201</f>
        <v>1381.1999999999998</v>
      </c>
      <c r="H198" s="2"/>
    </row>
    <row r="199" spans="1:8" ht="39.6" outlineLevel="6" x14ac:dyDescent="0.3">
      <c r="A199" s="93" t="s">
        <v>11</v>
      </c>
      <c r="B199" s="94" t="s">
        <v>103</v>
      </c>
      <c r="C199" s="94" t="s">
        <v>106</v>
      </c>
      <c r="D199" s="93"/>
      <c r="E199" s="95" t="s">
        <v>422</v>
      </c>
      <c r="F199" s="96">
        <f>F200</f>
        <v>500</v>
      </c>
      <c r="G199" s="96">
        <f>G200</f>
        <v>476.4</v>
      </c>
      <c r="H199" s="2"/>
    </row>
    <row r="200" spans="1:8" outlineLevel="7" x14ac:dyDescent="0.3">
      <c r="A200" s="93" t="s">
        <v>11</v>
      </c>
      <c r="B200" s="94" t="s">
        <v>103</v>
      </c>
      <c r="C200" s="94" t="s">
        <v>106</v>
      </c>
      <c r="D200" s="93" t="s">
        <v>8</v>
      </c>
      <c r="E200" s="95" t="s">
        <v>336</v>
      </c>
      <c r="F200" s="96">
        <v>500</v>
      </c>
      <c r="G200" s="96">
        <v>476.4</v>
      </c>
      <c r="H200" s="2"/>
    </row>
    <row r="201" spans="1:8" ht="39.6" outlineLevel="6" x14ac:dyDescent="0.3">
      <c r="A201" s="93" t="s">
        <v>11</v>
      </c>
      <c r="B201" s="94" t="s">
        <v>103</v>
      </c>
      <c r="C201" s="94" t="s">
        <v>107</v>
      </c>
      <c r="D201" s="93"/>
      <c r="E201" s="95" t="s">
        <v>423</v>
      </c>
      <c r="F201" s="96">
        <f>F202</f>
        <v>750</v>
      </c>
      <c r="G201" s="96">
        <f>G202</f>
        <v>904.8</v>
      </c>
      <c r="H201" s="2"/>
    </row>
    <row r="202" spans="1:8" ht="26.4" outlineLevel="7" x14ac:dyDescent="0.3">
      <c r="A202" s="93" t="s">
        <v>11</v>
      </c>
      <c r="B202" s="94" t="s">
        <v>103</v>
      </c>
      <c r="C202" s="94" t="s">
        <v>107</v>
      </c>
      <c r="D202" s="93" t="s">
        <v>7</v>
      </c>
      <c r="E202" s="95" t="s">
        <v>335</v>
      </c>
      <c r="F202" s="96">
        <v>750</v>
      </c>
      <c r="G202" s="96">
        <v>904.8</v>
      </c>
      <c r="H202" s="2"/>
    </row>
    <row r="203" spans="1:8" ht="52.8" outlineLevel="3" x14ac:dyDescent="0.3">
      <c r="A203" s="93" t="s">
        <v>11</v>
      </c>
      <c r="B203" s="94" t="s">
        <v>103</v>
      </c>
      <c r="C203" s="94" t="s">
        <v>108</v>
      </c>
      <c r="D203" s="93"/>
      <c r="E203" s="95" t="s">
        <v>305</v>
      </c>
      <c r="F203" s="96">
        <f>F204</f>
        <v>443.8</v>
      </c>
      <c r="G203" s="96">
        <f>G204</f>
        <v>41.4</v>
      </c>
      <c r="H203" s="2"/>
    </row>
    <row r="204" spans="1:8" ht="26.4" outlineLevel="4" x14ac:dyDescent="0.3">
      <c r="A204" s="93" t="s">
        <v>11</v>
      </c>
      <c r="B204" s="94" t="s">
        <v>103</v>
      </c>
      <c r="C204" s="94" t="s">
        <v>109</v>
      </c>
      <c r="D204" s="93"/>
      <c r="E204" s="95" t="s">
        <v>682</v>
      </c>
      <c r="F204" s="96">
        <f>F205</f>
        <v>443.8</v>
      </c>
      <c r="G204" s="96">
        <f>G205</f>
        <v>41.4</v>
      </c>
      <c r="H204" s="2"/>
    </row>
    <row r="205" spans="1:8" ht="26.4" outlineLevel="5" x14ac:dyDescent="0.3">
      <c r="A205" s="93" t="s">
        <v>11</v>
      </c>
      <c r="B205" s="94" t="s">
        <v>103</v>
      </c>
      <c r="C205" s="94" t="s">
        <v>110</v>
      </c>
      <c r="D205" s="93"/>
      <c r="E205" s="95" t="s">
        <v>683</v>
      </c>
      <c r="F205" s="96">
        <f>F206+F208</f>
        <v>443.8</v>
      </c>
      <c r="G205" s="96">
        <f>G206+G208</f>
        <v>41.4</v>
      </c>
      <c r="H205" s="2"/>
    </row>
    <row r="206" spans="1:8" ht="39.6" outlineLevel="6" x14ac:dyDescent="0.3">
      <c r="A206" s="93" t="s">
        <v>11</v>
      </c>
      <c r="B206" s="94" t="s">
        <v>103</v>
      </c>
      <c r="C206" s="94" t="s">
        <v>111</v>
      </c>
      <c r="D206" s="93"/>
      <c r="E206" s="95" t="s">
        <v>591</v>
      </c>
      <c r="F206" s="96">
        <f>F207</f>
        <v>433.8</v>
      </c>
      <c r="G206" s="96">
        <f>G207</f>
        <v>41.4</v>
      </c>
      <c r="H206" s="2"/>
    </row>
    <row r="207" spans="1:8" ht="26.4" outlineLevel="7" x14ac:dyDescent="0.3">
      <c r="A207" s="93" t="s">
        <v>11</v>
      </c>
      <c r="B207" s="94" t="s">
        <v>103</v>
      </c>
      <c r="C207" s="94" t="s">
        <v>111</v>
      </c>
      <c r="D207" s="93" t="s">
        <v>7</v>
      </c>
      <c r="E207" s="95" t="s">
        <v>335</v>
      </c>
      <c r="F207" s="96">
        <f>200+200+33.8</f>
        <v>433.8</v>
      </c>
      <c r="G207" s="96">
        <v>41.4</v>
      </c>
      <c r="H207" s="2"/>
    </row>
    <row r="208" spans="1:8" ht="52.8" outlineLevel="6" x14ac:dyDescent="0.3">
      <c r="A208" s="93" t="s">
        <v>11</v>
      </c>
      <c r="B208" s="94" t="s">
        <v>103</v>
      </c>
      <c r="C208" s="94" t="s">
        <v>113</v>
      </c>
      <c r="D208" s="93"/>
      <c r="E208" s="95" t="s">
        <v>684</v>
      </c>
      <c r="F208" s="96">
        <f>F209</f>
        <v>10</v>
      </c>
      <c r="G208" s="96">
        <f>G209</f>
        <v>0</v>
      </c>
      <c r="H208" s="2"/>
    </row>
    <row r="209" spans="1:8" ht="26.4" outlineLevel="7" x14ac:dyDescent="0.3">
      <c r="A209" s="93" t="s">
        <v>11</v>
      </c>
      <c r="B209" s="94" t="s">
        <v>103</v>
      </c>
      <c r="C209" s="94" t="s">
        <v>113</v>
      </c>
      <c r="D209" s="93" t="s">
        <v>112</v>
      </c>
      <c r="E209" s="95" t="s">
        <v>427</v>
      </c>
      <c r="F209" s="96">
        <v>10</v>
      </c>
      <c r="G209" s="96">
        <v>0</v>
      </c>
      <c r="H209" s="2"/>
    </row>
    <row r="210" spans="1:8" outlineLevel="2" x14ac:dyDescent="0.3">
      <c r="A210" s="93" t="s">
        <v>11</v>
      </c>
      <c r="B210" s="94" t="s">
        <v>114</v>
      </c>
      <c r="C210" s="94"/>
      <c r="D210" s="93"/>
      <c r="E210" s="95" t="s">
        <v>306</v>
      </c>
      <c r="F210" s="96">
        <f>F211</f>
        <v>12044.400000000001</v>
      </c>
      <c r="G210" s="96">
        <f>G211</f>
        <v>10041.799999999999</v>
      </c>
      <c r="H210" s="2"/>
    </row>
    <row r="211" spans="1:8" ht="52.8" outlineLevel="3" x14ac:dyDescent="0.3">
      <c r="A211" s="93" t="s">
        <v>11</v>
      </c>
      <c r="B211" s="94" t="s">
        <v>114</v>
      </c>
      <c r="C211" s="94" t="s">
        <v>79</v>
      </c>
      <c r="D211" s="93"/>
      <c r="E211" s="95" t="s">
        <v>300</v>
      </c>
      <c r="F211" s="96">
        <f>F212</f>
        <v>12044.400000000001</v>
      </c>
      <c r="G211" s="96">
        <f>G212</f>
        <v>10041.799999999999</v>
      </c>
      <c r="H211" s="2"/>
    </row>
    <row r="212" spans="1:8" ht="26.4" outlineLevel="4" x14ac:dyDescent="0.3">
      <c r="A212" s="93" t="s">
        <v>11</v>
      </c>
      <c r="B212" s="94" t="s">
        <v>114</v>
      </c>
      <c r="C212" s="94" t="s">
        <v>104</v>
      </c>
      <c r="D212" s="93"/>
      <c r="E212" s="95" t="s">
        <v>420</v>
      </c>
      <c r="F212" s="96">
        <f>F213+F216+F227</f>
        <v>12044.400000000001</v>
      </c>
      <c r="G212" s="96">
        <f>G213+G216+G227</f>
        <v>10041.799999999999</v>
      </c>
      <c r="H212" s="2"/>
    </row>
    <row r="213" spans="1:8" ht="26.4" outlineLevel="5" x14ac:dyDescent="0.3">
      <c r="A213" s="93" t="s">
        <v>11</v>
      </c>
      <c r="B213" s="94" t="s">
        <v>114</v>
      </c>
      <c r="C213" s="94" t="s">
        <v>115</v>
      </c>
      <c r="D213" s="93"/>
      <c r="E213" s="95" t="s">
        <v>429</v>
      </c>
      <c r="F213" s="96">
        <f>F214</f>
        <v>144.1</v>
      </c>
      <c r="G213" s="96">
        <f>G214</f>
        <v>144.1</v>
      </c>
      <c r="H213" s="2"/>
    </row>
    <row r="214" spans="1:8" outlineLevel="6" x14ac:dyDescent="0.3">
      <c r="A214" s="93" t="s">
        <v>11</v>
      </c>
      <c r="B214" s="94" t="s">
        <v>114</v>
      </c>
      <c r="C214" s="94" t="s">
        <v>116</v>
      </c>
      <c r="D214" s="93"/>
      <c r="E214" s="95" t="s">
        <v>431</v>
      </c>
      <c r="F214" s="96">
        <f>F215</f>
        <v>144.1</v>
      </c>
      <c r="G214" s="96">
        <f>G215</f>
        <v>144.1</v>
      </c>
      <c r="H214" s="2"/>
    </row>
    <row r="215" spans="1:8" ht="26.4" outlineLevel="7" x14ac:dyDescent="0.3">
      <c r="A215" s="93" t="s">
        <v>11</v>
      </c>
      <c r="B215" s="94" t="s">
        <v>114</v>
      </c>
      <c r="C215" s="94" t="s">
        <v>116</v>
      </c>
      <c r="D215" s="93" t="s">
        <v>7</v>
      </c>
      <c r="E215" s="95" t="s">
        <v>335</v>
      </c>
      <c r="F215" s="96">
        <f>400-300+50+34-39.9</f>
        <v>144.1</v>
      </c>
      <c r="G215" s="96">
        <v>144.1</v>
      </c>
      <c r="H215" s="2"/>
    </row>
    <row r="216" spans="1:8" ht="26.4" outlineLevel="5" x14ac:dyDescent="0.3">
      <c r="A216" s="93" t="s">
        <v>11</v>
      </c>
      <c r="B216" s="94" t="s">
        <v>114</v>
      </c>
      <c r="C216" s="94" t="s">
        <v>117</v>
      </c>
      <c r="D216" s="93"/>
      <c r="E216" s="95" t="s">
        <v>432</v>
      </c>
      <c r="F216" s="98">
        <f>F217+F219+F221+F223+F225</f>
        <v>6515.1000000000013</v>
      </c>
      <c r="G216" s="98">
        <f>G217+G219+G221+G223+G225</f>
        <v>5509.7</v>
      </c>
      <c r="H216" s="2"/>
    </row>
    <row r="217" spans="1:8" outlineLevel="6" x14ac:dyDescent="0.3">
      <c r="A217" s="93" t="s">
        <v>11</v>
      </c>
      <c r="B217" s="94" t="s">
        <v>114</v>
      </c>
      <c r="C217" s="94" t="s">
        <v>118</v>
      </c>
      <c r="D217" s="93"/>
      <c r="E217" s="95" t="s">
        <v>433</v>
      </c>
      <c r="F217" s="96">
        <f>F218</f>
        <v>755.40000000000009</v>
      </c>
      <c r="G217" s="96">
        <f>G218</f>
        <v>755.4</v>
      </c>
      <c r="H217" s="2"/>
    </row>
    <row r="218" spans="1:8" ht="26.4" outlineLevel="7" x14ac:dyDescent="0.3">
      <c r="A218" s="93" t="s">
        <v>11</v>
      </c>
      <c r="B218" s="94" t="s">
        <v>114</v>
      </c>
      <c r="C218" s="94" t="s">
        <v>118</v>
      </c>
      <c r="D218" s="93" t="s">
        <v>7</v>
      </c>
      <c r="E218" s="95" t="s">
        <v>335</v>
      </c>
      <c r="F218" s="96">
        <f>1800-1700+647.7+7.7</f>
        <v>755.40000000000009</v>
      </c>
      <c r="G218" s="96">
        <v>755.4</v>
      </c>
      <c r="H218" s="2"/>
    </row>
    <row r="219" spans="1:8" ht="26.4" outlineLevel="6" x14ac:dyDescent="0.3">
      <c r="A219" s="93" t="s">
        <v>11</v>
      </c>
      <c r="B219" s="94" t="s">
        <v>114</v>
      </c>
      <c r="C219" s="94" t="s">
        <v>119</v>
      </c>
      <c r="D219" s="93"/>
      <c r="E219" s="95" t="s">
        <v>722</v>
      </c>
      <c r="F219" s="96">
        <f>F220</f>
        <v>2525.2000000000003</v>
      </c>
      <c r="G219" s="96">
        <f>G220</f>
        <v>2525.1999999999998</v>
      </c>
      <c r="H219" s="2"/>
    </row>
    <row r="220" spans="1:8" ht="26.4" outlineLevel="7" x14ac:dyDescent="0.3">
      <c r="A220" s="93" t="s">
        <v>11</v>
      </c>
      <c r="B220" s="94" t="s">
        <v>114</v>
      </c>
      <c r="C220" s="94" t="s">
        <v>119</v>
      </c>
      <c r="D220" s="93" t="s">
        <v>7</v>
      </c>
      <c r="E220" s="95" t="s">
        <v>335</v>
      </c>
      <c r="F220" s="96">
        <f>1500-1450+1500-160-535.4+1065.7+144.9+460</f>
        <v>2525.2000000000003</v>
      </c>
      <c r="G220" s="96">
        <v>2525.1999999999998</v>
      </c>
      <c r="H220" s="2"/>
    </row>
    <row r="221" spans="1:8" ht="39.6" outlineLevel="6" x14ac:dyDescent="0.3">
      <c r="A221" s="93" t="s">
        <v>11</v>
      </c>
      <c r="B221" s="94" t="s">
        <v>114</v>
      </c>
      <c r="C221" s="94" t="s">
        <v>120</v>
      </c>
      <c r="D221" s="93"/>
      <c r="E221" s="95" t="s">
        <v>434</v>
      </c>
      <c r="F221" s="96">
        <f>F222</f>
        <v>116.5</v>
      </c>
      <c r="G221" s="96">
        <f>G222</f>
        <v>116.5</v>
      </c>
      <c r="H221" s="2"/>
    </row>
    <row r="222" spans="1:8" ht="26.4" outlineLevel="7" x14ac:dyDescent="0.3">
      <c r="A222" s="93" t="s">
        <v>11</v>
      </c>
      <c r="B222" s="94" t="s">
        <v>114</v>
      </c>
      <c r="C222" s="94" t="s">
        <v>120</v>
      </c>
      <c r="D222" s="93" t="s">
        <v>7</v>
      </c>
      <c r="E222" s="95" t="s">
        <v>335</v>
      </c>
      <c r="F222" s="96">
        <f>200-83.5</f>
        <v>116.5</v>
      </c>
      <c r="G222" s="96">
        <v>116.5</v>
      </c>
      <c r="H222" s="2"/>
    </row>
    <row r="223" spans="1:8" ht="52.8" outlineLevel="6" x14ac:dyDescent="0.3">
      <c r="A223" s="93" t="s">
        <v>11</v>
      </c>
      <c r="B223" s="94" t="s">
        <v>114</v>
      </c>
      <c r="C223" s="94" t="s">
        <v>592</v>
      </c>
      <c r="D223" s="93"/>
      <c r="E223" s="95" t="s">
        <v>651</v>
      </c>
      <c r="F223" s="96">
        <f>F224</f>
        <v>795.40000000000055</v>
      </c>
      <c r="G223" s="96">
        <f>G224</f>
        <v>0</v>
      </c>
      <c r="H223" s="2"/>
    </row>
    <row r="224" spans="1:8" outlineLevel="7" x14ac:dyDescent="0.3">
      <c r="A224" s="93" t="s">
        <v>11</v>
      </c>
      <c r="B224" s="94" t="s">
        <v>114</v>
      </c>
      <c r="C224" s="94" t="s">
        <v>592</v>
      </c>
      <c r="D224" s="93" t="s">
        <v>8</v>
      </c>
      <c r="E224" s="95" t="s">
        <v>336</v>
      </c>
      <c r="F224" s="96">
        <f>1000+3500+3500-1713.4-1145-745-2541.2-400-200-460</f>
        <v>795.40000000000055</v>
      </c>
      <c r="G224" s="96">
        <v>0</v>
      </c>
      <c r="H224" s="2"/>
    </row>
    <row r="225" spans="1:8" ht="26.4" outlineLevel="7" x14ac:dyDescent="0.3">
      <c r="A225" s="93" t="s">
        <v>11</v>
      </c>
      <c r="B225" s="94" t="s">
        <v>114</v>
      </c>
      <c r="C225" s="94" t="s">
        <v>661</v>
      </c>
      <c r="D225" s="93"/>
      <c r="E225" s="95" t="s">
        <v>662</v>
      </c>
      <c r="F225" s="96">
        <f>F226</f>
        <v>2322.6000000000004</v>
      </c>
      <c r="G225" s="96">
        <f>G226</f>
        <v>2112.6</v>
      </c>
      <c r="H225" s="2"/>
    </row>
    <row r="226" spans="1:8" ht="26.4" outlineLevel="7" x14ac:dyDescent="0.3">
      <c r="A226" s="93" t="s">
        <v>11</v>
      </c>
      <c r="B226" s="94" t="s">
        <v>114</v>
      </c>
      <c r="C226" s="94" t="s">
        <v>661</v>
      </c>
      <c r="D226" s="93">
        <v>200</v>
      </c>
      <c r="E226" s="95" t="s">
        <v>335</v>
      </c>
      <c r="F226" s="96">
        <f>160+535.4+1145+495-7.7-5.1</f>
        <v>2322.6000000000004</v>
      </c>
      <c r="G226" s="96">
        <v>2112.6</v>
      </c>
      <c r="H226" s="2"/>
    </row>
    <row r="227" spans="1:8" ht="26.4" outlineLevel="5" x14ac:dyDescent="0.3">
      <c r="A227" s="93" t="s">
        <v>11</v>
      </c>
      <c r="B227" s="94" t="s">
        <v>114</v>
      </c>
      <c r="C227" s="94" t="s">
        <v>121</v>
      </c>
      <c r="D227" s="93"/>
      <c r="E227" s="95" t="s">
        <v>435</v>
      </c>
      <c r="F227" s="98">
        <f>F232+F230+F228</f>
        <v>5385.2</v>
      </c>
      <c r="G227" s="98">
        <f>G232+G230+G228</f>
        <v>4388</v>
      </c>
      <c r="H227" s="2"/>
    </row>
    <row r="228" spans="1:8" ht="32.25" customHeight="1" outlineLevel="5" x14ac:dyDescent="0.3">
      <c r="A228" s="93" t="s">
        <v>11</v>
      </c>
      <c r="B228" s="94" t="s">
        <v>114</v>
      </c>
      <c r="C228" s="94" t="s">
        <v>734</v>
      </c>
      <c r="D228" s="93"/>
      <c r="E228" s="95" t="s">
        <v>735</v>
      </c>
      <c r="F228" s="98">
        <f>F229</f>
        <v>1000</v>
      </c>
      <c r="G228" s="98">
        <f>G229</f>
        <v>1000</v>
      </c>
      <c r="H228" s="2"/>
    </row>
    <row r="229" spans="1:8" outlineLevel="5" x14ac:dyDescent="0.3">
      <c r="A229" s="93" t="s">
        <v>11</v>
      </c>
      <c r="B229" s="94" t="s">
        <v>114</v>
      </c>
      <c r="C229" s="94" t="s">
        <v>734</v>
      </c>
      <c r="D229" s="93">
        <v>800</v>
      </c>
      <c r="E229" s="95" t="s">
        <v>336</v>
      </c>
      <c r="F229" s="98">
        <v>1000</v>
      </c>
      <c r="G229" s="98">
        <v>1000</v>
      </c>
      <c r="H229" s="2"/>
    </row>
    <row r="230" spans="1:8" ht="52.8" outlineLevel="5" x14ac:dyDescent="0.3">
      <c r="A230" s="93" t="s">
        <v>11</v>
      </c>
      <c r="B230" s="94" t="s">
        <v>114</v>
      </c>
      <c r="C230" s="94" t="s">
        <v>711</v>
      </c>
      <c r="D230" s="93"/>
      <c r="E230" s="95" t="s">
        <v>712</v>
      </c>
      <c r="F230" s="98">
        <f>F231</f>
        <v>3508.2</v>
      </c>
      <c r="G230" s="98">
        <f>G231</f>
        <v>2710.4</v>
      </c>
      <c r="H230" s="2"/>
    </row>
    <row r="231" spans="1:8" ht="26.4" outlineLevel="5" x14ac:dyDescent="0.3">
      <c r="A231" s="93" t="s">
        <v>11</v>
      </c>
      <c r="B231" s="94" t="s">
        <v>114</v>
      </c>
      <c r="C231" s="94" t="s">
        <v>711</v>
      </c>
      <c r="D231" s="93">
        <v>200</v>
      </c>
      <c r="E231" s="95" t="s">
        <v>335</v>
      </c>
      <c r="F231" s="98">
        <v>3508.2</v>
      </c>
      <c r="G231" s="98">
        <v>2710.4</v>
      </c>
      <c r="H231" s="2"/>
    </row>
    <row r="232" spans="1:8" ht="52.8" outlineLevel="6" x14ac:dyDescent="0.3">
      <c r="A232" s="93" t="s">
        <v>11</v>
      </c>
      <c r="B232" s="94" t="s">
        <v>114</v>
      </c>
      <c r="C232" s="94" t="s">
        <v>644</v>
      </c>
      <c r="D232" s="93"/>
      <c r="E232" s="95" t="s">
        <v>721</v>
      </c>
      <c r="F232" s="96">
        <f>F233</f>
        <v>877</v>
      </c>
      <c r="G232" s="96">
        <f>G233</f>
        <v>677.6</v>
      </c>
      <c r="H232" s="2"/>
    </row>
    <row r="233" spans="1:8" ht="26.4" outlineLevel="7" x14ac:dyDescent="0.3">
      <c r="A233" s="93" t="s">
        <v>11</v>
      </c>
      <c r="B233" s="94" t="s">
        <v>114</v>
      </c>
      <c r="C233" s="94" t="s">
        <v>644</v>
      </c>
      <c r="D233" s="93" t="s">
        <v>7</v>
      </c>
      <c r="E233" s="95" t="s">
        <v>335</v>
      </c>
      <c r="F233" s="96">
        <f>1000-89-34</f>
        <v>877</v>
      </c>
      <c r="G233" s="96">
        <v>677.6</v>
      </c>
      <c r="H233" s="2"/>
    </row>
    <row r="234" spans="1:8" outlineLevel="2" x14ac:dyDescent="0.3">
      <c r="A234" s="93" t="s">
        <v>11</v>
      </c>
      <c r="B234" s="94" t="s">
        <v>122</v>
      </c>
      <c r="C234" s="94"/>
      <c r="D234" s="93"/>
      <c r="E234" s="95" t="s">
        <v>307</v>
      </c>
      <c r="F234" s="96">
        <f>F235+F270</f>
        <v>37748.9</v>
      </c>
      <c r="G234" s="96">
        <f>G235+G270</f>
        <v>36530.300000000003</v>
      </c>
      <c r="H234" s="2"/>
    </row>
    <row r="235" spans="1:8" ht="52.8" outlineLevel="3" x14ac:dyDescent="0.3">
      <c r="A235" s="93" t="s">
        <v>11</v>
      </c>
      <c r="B235" s="94" t="s">
        <v>122</v>
      </c>
      <c r="C235" s="94" t="s">
        <v>79</v>
      </c>
      <c r="D235" s="93"/>
      <c r="E235" s="95" t="s">
        <v>300</v>
      </c>
      <c r="F235" s="96">
        <f>F236</f>
        <v>22157.8</v>
      </c>
      <c r="G235" s="96">
        <f>G236</f>
        <v>21020.100000000002</v>
      </c>
      <c r="H235" s="2"/>
    </row>
    <row r="236" spans="1:8" ht="26.4" outlineLevel="4" x14ac:dyDescent="0.3">
      <c r="A236" s="93" t="s">
        <v>11</v>
      </c>
      <c r="B236" s="94" t="s">
        <v>122</v>
      </c>
      <c r="C236" s="94" t="s">
        <v>80</v>
      </c>
      <c r="D236" s="93"/>
      <c r="E236" s="95" t="s">
        <v>397</v>
      </c>
      <c r="F236" s="96">
        <f>F237+F244+F259</f>
        <v>22157.8</v>
      </c>
      <c r="G236" s="96">
        <f>G237+G244+G259</f>
        <v>21020.100000000002</v>
      </c>
      <c r="H236" s="2"/>
    </row>
    <row r="237" spans="1:8" outlineLevel="5" x14ac:dyDescent="0.3">
      <c r="A237" s="93" t="s">
        <v>11</v>
      </c>
      <c r="B237" s="94" t="s">
        <v>122</v>
      </c>
      <c r="C237" s="94" t="s">
        <v>123</v>
      </c>
      <c r="D237" s="93"/>
      <c r="E237" s="95" t="s">
        <v>437</v>
      </c>
      <c r="F237" s="96">
        <f>F238+F240+F242</f>
        <v>12075.7</v>
      </c>
      <c r="G237" s="96">
        <f>G238+G240+G242</f>
        <v>11265.7</v>
      </c>
      <c r="H237" s="2"/>
    </row>
    <row r="238" spans="1:8" ht="26.4" outlineLevel="6" x14ac:dyDescent="0.3">
      <c r="A238" s="93" t="s">
        <v>11</v>
      </c>
      <c r="B238" s="94" t="s">
        <v>122</v>
      </c>
      <c r="C238" s="94" t="s">
        <v>124</v>
      </c>
      <c r="D238" s="93"/>
      <c r="E238" s="95" t="s">
        <v>438</v>
      </c>
      <c r="F238" s="96">
        <f>F239</f>
        <v>9100</v>
      </c>
      <c r="G238" s="96">
        <f>G239</f>
        <v>8290</v>
      </c>
      <c r="H238" s="2"/>
    </row>
    <row r="239" spans="1:8" ht="26.4" outlineLevel="7" x14ac:dyDescent="0.3">
      <c r="A239" s="93" t="s">
        <v>11</v>
      </c>
      <c r="B239" s="94" t="s">
        <v>122</v>
      </c>
      <c r="C239" s="94" t="s">
        <v>124</v>
      </c>
      <c r="D239" s="93" t="s">
        <v>7</v>
      </c>
      <c r="E239" s="95" t="s">
        <v>335</v>
      </c>
      <c r="F239" s="96">
        <f>8400+700</f>
        <v>9100</v>
      </c>
      <c r="G239" s="96">
        <v>8290</v>
      </c>
      <c r="H239" s="2"/>
    </row>
    <row r="240" spans="1:8" ht="26.4" outlineLevel="6" x14ac:dyDescent="0.3">
      <c r="A240" s="93" t="s">
        <v>11</v>
      </c>
      <c r="B240" s="94" t="s">
        <v>122</v>
      </c>
      <c r="C240" s="94" t="s">
        <v>125</v>
      </c>
      <c r="D240" s="93"/>
      <c r="E240" s="95" t="s">
        <v>439</v>
      </c>
      <c r="F240" s="96">
        <f>F241</f>
        <v>1321.1</v>
      </c>
      <c r="G240" s="96">
        <f>G241</f>
        <v>1321.1</v>
      </c>
      <c r="H240" s="2"/>
    </row>
    <row r="241" spans="1:8" ht="26.4" outlineLevel="7" x14ac:dyDescent="0.3">
      <c r="A241" s="93" t="s">
        <v>11</v>
      </c>
      <c r="B241" s="94" t="s">
        <v>122</v>
      </c>
      <c r="C241" s="94" t="s">
        <v>125</v>
      </c>
      <c r="D241" s="93" t="s">
        <v>39</v>
      </c>
      <c r="E241" s="95" t="s">
        <v>361</v>
      </c>
      <c r="F241" s="96">
        <f>1100+71.1+150</f>
        <v>1321.1</v>
      </c>
      <c r="G241" s="96">
        <v>1321.1</v>
      </c>
      <c r="H241" s="2"/>
    </row>
    <row r="242" spans="1:8" ht="39.6" outlineLevel="6" x14ac:dyDescent="0.3">
      <c r="A242" s="93" t="s">
        <v>11</v>
      </c>
      <c r="B242" s="94" t="s">
        <v>122</v>
      </c>
      <c r="C242" s="94" t="s">
        <v>126</v>
      </c>
      <c r="D242" s="93"/>
      <c r="E242" s="95" t="s">
        <v>440</v>
      </c>
      <c r="F242" s="96">
        <f>F243</f>
        <v>1654.6000000000001</v>
      </c>
      <c r="G242" s="96">
        <f>G243</f>
        <v>1654.6</v>
      </c>
      <c r="H242" s="2"/>
    </row>
    <row r="243" spans="1:8" ht="26.4" outlineLevel="7" x14ac:dyDescent="0.3">
      <c r="A243" s="93" t="s">
        <v>11</v>
      </c>
      <c r="B243" s="94" t="s">
        <v>122</v>
      </c>
      <c r="C243" s="94" t="s">
        <v>126</v>
      </c>
      <c r="D243" s="93" t="s">
        <v>7</v>
      </c>
      <c r="E243" s="95" t="s">
        <v>335</v>
      </c>
      <c r="F243" s="96">
        <f>500+700+100+83.5+105.9+15.2+150</f>
        <v>1654.6000000000001</v>
      </c>
      <c r="G243" s="96">
        <v>1654.6</v>
      </c>
      <c r="H243" s="2"/>
    </row>
    <row r="244" spans="1:8" ht="26.4" outlineLevel="5" x14ac:dyDescent="0.3">
      <c r="A244" s="93" t="s">
        <v>11</v>
      </c>
      <c r="B244" s="94" t="s">
        <v>122</v>
      </c>
      <c r="C244" s="94" t="s">
        <v>81</v>
      </c>
      <c r="D244" s="93"/>
      <c r="E244" s="95" t="s">
        <v>398</v>
      </c>
      <c r="F244" s="96">
        <f>F245+F247+F249+F251+F253+F255+F257</f>
        <v>7237.9</v>
      </c>
      <c r="G244" s="96">
        <f>G245+G247+G249+G251+G253+G255+G257</f>
        <v>6874.2</v>
      </c>
      <c r="H244" s="2"/>
    </row>
    <row r="245" spans="1:8" outlineLevel="6" x14ac:dyDescent="0.3">
      <c r="A245" s="99" t="s">
        <v>11</v>
      </c>
      <c r="B245" s="100" t="s">
        <v>122</v>
      </c>
      <c r="C245" s="100" t="s">
        <v>127</v>
      </c>
      <c r="D245" s="99"/>
      <c r="E245" s="97" t="s">
        <v>442</v>
      </c>
      <c r="F245" s="98">
        <f>F246</f>
        <v>5075</v>
      </c>
      <c r="G245" s="96">
        <f>G246</f>
        <v>4722</v>
      </c>
      <c r="H245" s="2"/>
    </row>
    <row r="246" spans="1:8" ht="26.4" outlineLevel="7" x14ac:dyDescent="0.3">
      <c r="A246" s="99" t="s">
        <v>11</v>
      </c>
      <c r="B246" s="100" t="s">
        <v>122</v>
      </c>
      <c r="C246" s="100" t="s">
        <v>127</v>
      </c>
      <c r="D246" s="99" t="s">
        <v>39</v>
      </c>
      <c r="E246" s="97" t="s">
        <v>361</v>
      </c>
      <c r="F246" s="98">
        <f>4600+300+67+63+45</f>
        <v>5075</v>
      </c>
      <c r="G246" s="96">
        <v>4722</v>
      </c>
      <c r="H246" s="2"/>
    </row>
    <row r="247" spans="1:8" ht="26.4" outlineLevel="6" x14ac:dyDescent="0.3">
      <c r="A247" s="93" t="s">
        <v>11</v>
      </c>
      <c r="B247" s="94" t="s">
        <v>122</v>
      </c>
      <c r="C247" s="94" t="s">
        <v>128</v>
      </c>
      <c r="D247" s="93"/>
      <c r="E247" s="95" t="s">
        <v>443</v>
      </c>
      <c r="F247" s="96">
        <f>F248</f>
        <v>294</v>
      </c>
      <c r="G247" s="96">
        <f>G248</f>
        <v>294</v>
      </c>
      <c r="H247" s="2"/>
    </row>
    <row r="248" spans="1:8" ht="26.4" outlineLevel="7" x14ac:dyDescent="0.3">
      <c r="A248" s="93" t="s">
        <v>11</v>
      </c>
      <c r="B248" s="94" t="s">
        <v>122</v>
      </c>
      <c r="C248" s="94" t="s">
        <v>128</v>
      </c>
      <c r="D248" s="93" t="s">
        <v>7</v>
      </c>
      <c r="E248" s="95" t="s">
        <v>335</v>
      </c>
      <c r="F248" s="96">
        <f>300-50+50-6</f>
        <v>294</v>
      </c>
      <c r="G248" s="96">
        <v>294</v>
      </c>
      <c r="H248" s="2"/>
    </row>
    <row r="249" spans="1:8" ht="52.8" outlineLevel="6" x14ac:dyDescent="0.3">
      <c r="A249" s="93" t="s">
        <v>11</v>
      </c>
      <c r="B249" s="94" t="s">
        <v>122</v>
      </c>
      <c r="C249" s="94" t="s">
        <v>129</v>
      </c>
      <c r="D249" s="93"/>
      <c r="E249" s="95" t="s">
        <v>444</v>
      </c>
      <c r="F249" s="96">
        <f>F250</f>
        <v>250</v>
      </c>
      <c r="G249" s="96">
        <f>G250</f>
        <v>250</v>
      </c>
      <c r="H249" s="2"/>
    </row>
    <row r="250" spans="1:8" outlineLevel="7" x14ac:dyDescent="0.3">
      <c r="A250" s="93" t="s">
        <v>11</v>
      </c>
      <c r="B250" s="94" t="s">
        <v>122</v>
      </c>
      <c r="C250" s="94" t="s">
        <v>129</v>
      </c>
      <c r="D250" s="93" t="s">
        <v>8</v>
      </c>
      <c r="E250" s="95" t="s">
        <v>336</v>
      </c>
      <c r="F250" s="96">
        <v>250</v>
      </c>
      <c r="G250" s="96">
        <v>250</v>
      </c>
      <c r="H250" s="2"/>
    </row>
    <row r="251" spans="1:8" outlineLevel="6" x14ac:dyDescent="0.3">
      <c r="A251" s="93" t="s">
        <v>11</v>
      </c>
      <c r="B251" s="94" t="s">
        <v>122</v>
      </c>
      <c r="C251" s="94" t="s">
        <v>130</v>
      </c>
      <c r="D251" s="93"/>
      <c r="E251" s="95" t="s">
        <v>445</v>
      </c>
      <c r="F251" s="96">
        <f>F252</f>
        <v>250</v>
      </c>
      <c r="G251" s="96">
        <f>G252</f>
        <v>250</v>
      </c>
      <c r="H251" s="2"/>
    </row>
    <row r="252" spans="1:8" ht="26.4" outlineLevel="7" x14ac:dyDescent="0.3">
      <c r="A252" s="93" t="s">
        <v>11</v>
      </c>
      <c r="B252" s="94" t="s">
        <v>122</v>
      </c>
      <c r="C252" s="94" t="s">
        <v>130</v>
      </c>
      <c r="D252" s="93" t="s">
        <v>7</v>
      </c>
      <c r="E252" s="95" t="s">
        <v>335</v>
      </c>
      <c r="F252" s="96">
        <f>200+50</f>
        <v>250</v>
      </c>
      <c r="G252" s="96">
        <v>250</v>
      </c>
      <c r="H252" s="2"/>
    </row>
    <row r="253" spans="1:8" ht="39.6" outlineLevel="6" x14ac:dyDescent="0.3">
      <c r="A253" s="93" t="s">
        <v>11</v>
      </c>
      <c r="B253" s="94" t="s">
        <v>122</v>
      </c>
      <c r="C253" s="94" t="s">
        <v>131</v>
      </c>
      <c r="D253" s="93"/>
      <c r="E253" s="95" t="s">
        <v>446</v>
      </c>
      <c r="F253" s="96">
        <f>F254</f>
        <v>878.9</v>
      </c>
      <c r="G253" s="96">
        <f>G254</f>
        <v>868.2</v>
      </c>
      <c r="H253" s="2"/>
    </row>
    <row r="254" spans="1:8" ht="26.4" outlineLevel="7" x14ac:dyDescent="0.3">
      <c r="A254" s="93" t="s">
        <v>11</v>
      </c>
      <c r="B254" s="94" t="s">
        <v>122</v>
      </c>
      <c r="C254" s="94" t="s">
        <v>131</v>
      </c>
      <c r="D254" s="93" t="s">
        <v>7</v>
      </c>
      <c r="E254" s="95" t="s">
        <v>335</v>
      </c>
      <c r="F254" s="96">
        <f>1000-105.9-15.2</f>
        <v>878.9</v>
      </c>
      <c r="G254" s="96">
        <v>868.2</v>
      </c>
      <c r="H254" s="2"/>
    </row>
    <row r="255" spans="1:8" outlineLevel="6" x14ac:dyDescent="0.3">
      <c r="A255" s="93" t="s">
        <v>11</v>
      </c>
      <c r="B255" s="94" t="s">
        <v>122</v>
      </c>
      <c r="C255" s="94" t="s">
        <v>132</v>
      </c>
      <c r="D255" s="93"/>
      <c r="E255" s="95" t="s">
        <v>447</v>
      </c>
      <c r="F255" s="96">
        <f>F256</f>
        <v>200</v>
      </c>
      <c r="G255" s="96">
        <f>G256</f>
        <v>200</v>
      </c>
      <c r="H255" s="2"/>
    </row>
    <row r="256" spans="1:8" ht="26.4" outlineLevel="7" x14ac:dyDescent="0.3">
      <c r="A256" s="93" t="s">
        <v>11</v>
      </c>
      <c r="B256" s="94" t="s">
        <v>122</v>
      </c>
      <c r="C256" s="94" t="s">
        <v>132</v>
      </c>
      <c r="D256" s="93" t="s">
        <v>7</v>
      </c>
      <c r="E256" s="95" t="s">
        <v>335</v>
      </c>
      <c r="F256" s="96">
        <f>200-160-26.2+160+26.2</f>
        <v>200</v>
      </c>
      <c r="G256" s="96">
        <v>200</v>
      </c>
      <c r="H256" s="2"/>
    </row>
    <row r="257" spans="1:8" ht="26.4" outlineLevel="7" x14ac:dyDescent="0.3">
      <c r="A257" s="93" t="s">
        <v>11</v>
      </c>
      <c r="B257" s="94" t="s">
        <v>122</v>
      </c>
      <c r="C257" s="94" t="s">
        <v>593</v>
      </c>
      <c r="D257" s="93"/>
      <c r="E257" s="95" t="s">
        <v>594</v>
      </c>
      <c r="F257" s="96">
        <f>F258</f>
        <v>290</v>
      </c>
      <c r="G257" s="96">
        <f>G258</f>
        <v>290</v>
      </c>
      <c r="H257" s="2"/>
    </row>
    <row r="258" spans="1:8" ht="26.4" outlineLevel="7" x14ac:dyDescent="0.3">
      <c r="A258" s="93" t="s">
        <v>11</v>
      </c>
      <c r="B258" s="94" t="s">
        <v>122</v>
      </c>
      <c r="C258" s="94" t="s">
        <v>593</v>
      </c>
      <c r="D258" s="93" t="s">
        <v>7</v>
      </c>
      <c r="E258" s="95" t="s">
        <v>335</v>
      </c>
      <c r="F258" s="96">
        <f>50+250-10</f>
        <v>290</v>
      </c>
      <c r="G258" s="96">
        <v>290</v>
      </c>
      <c r="H258" s="2"/>
    </row>
    <row r="259" spans="1:8" ht="26.4" outlineLevel="5" x14ac:dyDescent="0.3">
      <c r="A259" s="93" t="s">
        <v>11</v>
      </c>
      <c r="B259" s="94" t="s">
        <v>122</v>
      </c>
      <c r="C259" s="94" t="s">
        <v>99</v>
      </c>
      <c r="D259" s="93"/>
      <c r="E259" s="95" t="s">
        <v>416</v>
      </c>
      <c r="F259" s="96">
        <f>F266+F268+F264+F260+F262</f>
        <v>2844.2000000000003</v>
      </c>
      <c r="G259" s="96">
        <f>G266+G268+G264+G260+G262</f>
        <v>2880.2000000000003</v>
      </c>
      <c r="H259" s="2"/>
    </row>
    <row r="260" spans="1:8" ht="66" outlineLevel="5" x14ac:dyDescent="0.3">
      <c r="A260" s="93" t="s">
        <v>11</v>
      </c>
      <c r="B260" s="94" t="s">
        <v>122</v>
      </c>
      <c r="C260" s="94" t="s">
        <v>730</v>
      </c>
      <c r="D260" s="93"/>
      <c r="E260" s="95" t="s">
        <v>729</v>
      </c>
      <c r="F260" s="96">
        <f>F261</f>
        <v>799.1</v>
      </c>
      <c r="G260" s="96">
        <f>G261</f>
        <v>799.1</v>
      </c>
      <c r="H260" s="2"/>
    </row>
    <row r="261" spans="1:8" ht="26.4" outlineLevel="5" x14ac:dyDescent="0.3">
      <c r="A261" s="93" t="s">
        <v>11</v>
      </c>
      <c r="B261" s="94" t="s">
        <v>122</v>
      </c>
      <c r="C261" s="94" t="s">
        <v>730</v>
      </c>
      <c r="D261" s="93" t="s">
        <v>7</v>
      </c>
      <c r="E261" s="95" t="s">
        <v>335</v>
      </c>
      <c r="F261" s="96">
        <v>799.1</v>
      </c>
      <c r="G261" s="96">
        <v>799.1</v>
      </c>
      <c r="H261" s="2"/>
    </row>
    <row r="262" spans="1:8" ht="52.8" outlineLevel="5" x14ac:dyDescent="0.3">
      <c r="A262" s="93" t="s">
        <v>11</v>
      </c>
      <c r="B262" s="94" t="s">
        <v>122</v>
      </c>
      <c r="C262" s="94" t="s">
        <v>731</v>
      </c>
      <c r="D262" s="93"/>
      <c r="E262" s="95" t="s">
        <v>732</v>
      </c>
      <c r="F262" s="96">
        <f>F263</f>
        <v>536.9</v>
      </c>
      <c r="G262" s="96">
        <f>G263</f>
        <v>536.9</v>
      </c>
      <c r="H262" s="2"/>
    </row>
    <row r="263" spans="1:8" ht="26.4" outlineLevel="5" x14ac:dyDescent="0.3">
      <c r="A263" s="93" t="s">
        <v>11</v>
      </c>
      <c r="B263" s="94" t="s">
        <v>122</v>
      </c>
      <c r="C263" s="94" t="s">
        <v>731</v>
      </c>
      <c r="D263" s="93" t="s">
        <v>7</v>
      </c>
      <c r="E263" s="95" t="s">
        <v>335</v>
      </c>
      <c r="F263" s="96">
        <v>536.9</v>
      </c>
      <c r="G263" s="96">
        <v>536.9</v>
      </c>
      <c r="H263" s="2"/>
    </row>
    <row r="264" spans="1:8" ht="22.5" customHeight="1" outlineLevel="7" x14ac:dyDescent="0.3">
      <c r="A264" s="93" t="s">
        <v>11</v>
      </c>
      <c r="B264" s="94" t="s">
        <v>122</v>
      </c>
      <c r="C264" s="94" t="s">
        <v>723</v>
      </c>
      <c r="D264" s="93"/>
      <c r="E264" s="95" t="s">
        <v>724</v>
      </c>
      <c r="F264" s="96">
        <f>F265</f>
        <v>172.2</v>
      </c>
      <c r="G264" s="96">
        <f>G265</f>
        <v>208.2</v>
      </c>
      <c r="H264" s="2"/>
    </row>
    <row r="265" spans="1:8" ht="26.4" outlineLevel="7" x14ac:dyDescent="0.3">
      <c r="A265" s="93" t="s">
        <v>11</v>
      </c>
      <c r="B265" s="94" t="s">
        <v>122</v>
      </c>
      <c r="C265" s="94" t="s">
        <v>723</v>
      </c>
      <c r="D265" s="93">
        <v>200</v>
      </c>
      <c r="E265" s="95" t="s">
        <v>335</v>
      </c>
      <c r="F265" s="96">
        <v>172.2</v>
      </c>
      <c r="G265" s="96">
        <v>208.2</v>
      </c>
      <c r="H265" s="2"/>
    </row>
    <row r="266" spans="1:8" ht="79.2" outlineLevel="7" x14ac:dyDescent="0.3">
      <c r="A266" s="93" t="s">
        <v>11</v>
      </c>
      <c r="B266" s="94" t="s">
        <v>122</v>
      </c>
      <c r="C266" s="94" t="s">
        <v>659</v>
      </c>
      <c r="D266" s="93"/>
      <c r="E266" s="95" t="s">
        <v>719</v>
      </c>
      <c r="F266" s="96">
        <f>F267</f>
        <v>799.1</v>
      </c>
      <c r="G266" s="96">
        <f>G267</f>
        <v>799.1</v>
      </c>
      <c r="H266" s="2"/>
    </row>
    <row r="267" spans="1:8" ht="26.4" outlineLevel="7" x14ac:dyDescent="0.3">
      <c r="A267" s="93" t="s">
        <v>11</v>
      </c>
      <c r="B267" s="94" t="s">
        <v>122</v>
      </c>
      <c r="C267" s="94" t="s">
        <v>659</v>
      </c>
      <c r="D267" s="93" t="s">
        <v>7</v>
      </c>
      <c r="E267" s="95" t="s">
        <v>335</v>
      </c>
      <c r="F267" s="96">
        <f>654.1+145</f>
        <v>799.1</v>
      </c>
      <c r="G267" s="96">
        <v>799.1</v>
      </c>
      <c r="H267" s="2"/>
    </row>
    <row r="268" spans="1:8" ht="66" outlineLevel="7" x14ac:dyDescent="0.3">
      <c r="A268" s="93" t="s">
        <v>11</v>
      </c>
      <c r="B268" s="94" t="s">
        <v>122</v>
      </c>
      <c r="C268" s="94" t="s">
        <v>660</v>
      </c>
      <c r="D268" s="93"/>
      <c r="E268" s="95" t="s">
        <v>720</v>
      </c>
      <c r="F268" s="96">
        <f>F269</f>
        <v>536.9</v>
      </c>
      <c r="G268" s="96">
        <f>G269</f>
        <v>536.9</v>
      </c>
      <c r="H268" s="2"/>
    </row>
    <row r="269" spans="1:8" ht="26.4" outlineLevel="7" x14ac:dyDescent="0.3">
      <c r="A269" s="93" t="s">
        <v>11</v>
      </c>
      <c r="B269" s="94" t="s">
        <v>122</v>
      </c>
      <c r="C269" s="94" t="s">
        <v>660</v>
      </c>
      <c r="D269" s="93" t="s">
        <v>7</v>
      </c>
      <c r="E269" s="95" t="s">
        <v>335</v>
      </c>
      <c r="F269" s="96">
        <f>421.9+115</f>
        <v>536.9</v>
      </c>
      <c r="G269" s="96">
        <v>536.9</v>
      </c>
      <c r="H269" s="2"/>
    </row>
    <row r="270" spans="1:8" ht="39.6" outlineLevel="3" x14ac:dyDescent="0.3">
      <c r="A270" s="93" t="s">
        <v>11</v>
      </c>
      <c r="B270" s="94" t="s">
        <v>122</v>
      </c>
      <c r="C270" s="94" t="s">
        <v>133</v>
      </c>
      <c r="D270" s="93"/>
      <c r="E270" s="95" t="s">
        <v>308</v>
      </c>
      <c r="F270" s="96">
        <f>F271</f>
        <v>15591.1</v>
      </c>
      <c r="G270" s="96">
        <f>G271</f>
        <v>15510.199999999999</v>
      </c>
      <c r="H270" s="2"/>
    </row>
    <row r="271" spans="1:8" ht="39.6" outlineLevel="4" x14ac:dyDescent="0.3">
      <c r="A271" s="93" t="s">
        <v>11</v>
      </c>
      <c r="B271" s="94" t="s">
        <v>122</v>
      </c>
      <c r="C271" s="94" t="s">
        <v>134</v>
      </c>
      <c r="D271" s="93"/>
      <c r="E271" s="95" t="s">
        <v>450</v>
      </c>
      <c r="F271" s="96">
        <f>F272+F277</f>
        <v>15591.1</v>
      </c>
      <c r="G271" s="96">
        <f>G272+G277</f>
        <v>15510.199999999999</v>
      </c>
      <c r="H271" s="2"/>
    </row>
    <row r="272" spans="1:8" ht="26.4" outlineLevel="5" x14ac:dyDescent="0.3">
      <c r="A272" s="93" t="s">
        <v>11</v>
      </c>
      <c r="B272" s="94" t="s">
        <v>122</v>
      </c>
      <c r="C272" s="94" t="s">
        <v>135</v>
      </c>
      <c r="D272" s="93"/>
      <c r="E272" s="95" t="s">
        <v>558</v>
      </c>
      <c r="F272" s="96">
        <f>F273+F275</f>
        <v>2092</v>
      </c>
      <c r="G272" s="96">
        <f>G273+G275</f>
        <v>2011.9</v>
      </c>
      <c r="H272" s="2"/>
    </row>
    <row r="273" spans="1:8" ht="52.8" outlineLevel="6" x14ac:dyDescent="0.3">
      <c r="A273" s="93" t="s">
        <v>11</v>
      </c>
      <c r="B273" s="94" t="s">
        <v>122</v>
      </c>
      <c r="C273" s="94" t="s">
        <v>136</v>
      </c>
      <c r="D273" s="93"/>
      <c r="E273" s="95" t="s">
        <v>451</v>
      </c>
      <c r="F273" s="96">
        <f>F274</f>
        <v>1092</v>
      </c>
      <c r="G273" s="96">
        <f>G274</f>
        <v>1046.9000000000001</v>
      </c>
      <c r="H273" s="2"/>
    </row>
    <row r="274" spans="1:8" ht="26.4" outlineLevel="7" x14ac:dyDescent="0.3">
      <c r="A274" s="93" t="s">
        <v>11</v>
      </c>
      <c r="B274" s="94" t="s">
        <v>122</v>
      </c>
      <c r="C274" s="94" t="s">
        <v>136</v>
      </c>
      <c r="D274" s="93" t="s">
        <v>7</v>
      </c>
      <c r="E274" s="95" t="s">
        <v>335</v>
      </c>
      <c r="F274" s="96">
        <f>790-33.6-1.4-258.8-63+258.8-184.8+184.8+400</f>
        <v>1092</v>
      </c>
      <c r="G274" s="96">
        <v>1046.9000000000001</v>
      </c>
      <c r="H274" s="2"/>
    </row>
    <row r="275" spans="1:8" ht="26.4" outlineLevel="7" x14ac:dyDescent="0.3">
      <c r="A275" s="93" t="s">
        <v>11</v>
      </c>
      <c r="B275" s="94" t="s">
        <v>122</v>
      </c>
      <c r="C275" s="94" t="s">
        <v>631</v>
      </c>
      <c r="D275" s="93"/>
      <c r="E275" s="95" t="s">
        <v>630</v>
      </c>
      <c r="F275" s="96">
        <f>F276</f>
        <v>1000</v>
      </c>
      <c r="G275" s="96">
        <f>G276</f>
        <v>965</v>
      </c>
      <c r="H275" s="2"/>
    </row>
    <row r="276" spans="1:8" ht="26.4" outlineLevel="7" x14ac:dyDescent="0.3">
      <c r="A276" s="93" t="s">
        <v>11</v>
      </c>
      <c r="B276" s="94" t="s">
        <v>122</v>
      </c>
      <c r="C276" s="94" t="s">
        <v>631</v>
      </c>
      <c r="D276" s="93">
        <v>200</v>
      </c>
      <c r="E276" s="95" t="s">
        <v>335</v>
      </c>
      <c r="F276" s="96">
        <v>1000</v>
      </c>
      <c r="G276" s="96">
        <v>965</v>
      </c>
      <c r="H276" s="2"/>
    </row>
    <row r="277" spans="1:8" ht="39.6" outlineLevel="5" x14ac:dyDescent="0.3">
      <c r="A277" s="93" t="s">
        <v>11</v>
      </c>
      <c r="B277" s="94" t="s">
        <v>122</v>
      </c>
      <c r="C277" s="94" t="s">
        <v>137</v>
      </c>
      <c r="D277" s="93"/>
      <c r="E277" s="95" t="s">
        <v>452</v>
      </c>
      <c r="F277" s="96">
        <f>F278</f>
        <v>13499.1</v>
      </c>
      <c r="G277" s="96">
        <f>G278</f>
        <v>13498.3</v>
      </c>
      <c r="H277" s="2"/>
    </row>
    <row r="278" spans="1:8" ht="39.6" outlineLevel="6" x14ac:dyDescent="0.3">
      <c r="A278" s="93" t="s">
        <v>11</v>
      </c>
      <c r="B278" s="94" t="s">
        <v>122</v>
      </c>
      <c r="C278" s="94" t="s">
        <v>138</v>
      </c>
      <c r="D278" s="93"/>
      <c r="E278" s="95" t="s">
        <v>453</v>
      </c>
      <c r="F278" s="96">
        <f>F279</f>
        <v>13499.1</v>
      </c>
      <c r="G278" s="96">
        <f>G279</f>
        <v>13498.3</v>
      </c>
      <c r="H278" s="2"/>
    </row>
    <row r="279" spans="1:8" ht="26.4" outlineLevel="7" x14ac:dyDescent="0.3">
      <c r="A279" s="93" t="s">
        <v>11</v>
      </c>
      <c r="B279" s="94" t="s">
        <v>122</v>
      </c>
      <c r="C279" s="94" t="s">
        <v>138</v>
      </c>
      <c r="D279" s="93" t="s">
        <v>7</v>
      </c>
      <c r="E279" s="95" t="s">
        <v>335</v>
      </c>
      <c r="F279" s="96">
        <f>100+33.6+13364.1+1.4+258.8-258.8+184.8-184.8</f>
        <v>13499.1</v>
      </c>
      <c r="G279" s="96">
        <v>13498.3</v>
      </c>
      <c r="H279" s="2"/>
    </row>
    <row r="280" spans="1:8" ht="26.4" outlineLevel="2" x14ac:dyDescent="0.3">
      <c r="A280" s="93" t="s">
        <v>11</v>
      </c>
      <c r="B280" s="94" t="s">
        <v>139</v>
      </c>
      <c r="C280" s="94"/>
      <c r="D280" s="93"/>
      <c r="E280" s="95" t="s">
        <v>309</v>
      </c>
      <c r="F280" s="96">
        <f t="shared" ref="F280:G284" si="12">F281</f>
        <v>18140.8</v>
      </c>
      <c r="G280" s="96">
        <f t="shared" si="12"/>
        <v>17766.599999999999</v>
      </c>
      <c r="H280" s="2"/>
    </row>
    <row r="281" spans="1:8" ht="52.8" outlineLevel="3" x14ac:dyDescent="0.3">
      <c r="A281" s="93" t="s">
        <v>11</v>
      </c>
      <c r="B281" s="94" t="s">
        <v>139</v>
      </c>
      <c r="C281" s="94" t="s">
        <v>79</v>
      </c>
      <c r="D281" s="93"/>
      <c r="E281" s="95" t="s">
        <v>300</v>
      </c>
      <c r="F281" s="96">
        <f t="shared" si="12"/>
        <v>18140.8</v>
      </c>
      <c r="G281" s="96">
        <f t="shared" si="12"/>
        <v>17766.599999999999</v>
      </c>
      <c r="H281" s="2"/>
    </row>
    <row r="282" spans="1:8" ht="26.4" outlineLevel="4" x14ac:dyDescent="0.3">
      <c r="A282" s="93" t="s">
        <v>11</v>
      </c>
      <c r="B282" s="94" t="s">
        <v>139</v>
      </c>
      <c r="C282" s="94" t="s">
        <v>104</v>
      </c>
      <c r="D282" s="93"/>
      <c r="E282" s="95" t="s">
        <v>420</v>
      </c>
      <c r="F282" s="96">
        <f t="shared" si="12"/>
        <v>18140.8</v>
      </c>
      <c r="G282" s="96">
        <f t="shared" si="12"/>
        <v>17766.599999999999</v>
      </c>
      <c r="H282" s="2"/>
    </row>
    <row r="283" spans="1:8" ht="26.4" outlineLevel="5" x14ac:dyDescent="0.3">
      <c r="A283" s="93" t="s">
        <v>11</v>
      </c>
      <c r="B283" s="94" t="s">
        <v>139</v>
      </c>
      <c r="C283" s="94" t="s">
        <v>117</v>
      </c>
      <c r="D283" s="93"/>
      <c r="E283" s="95" t="s">
        <v>432</v>
      </c>
      <c r="F283" s="96">
        <f t="shared" si="12"/>
        <v>18140.8</v>
      </c>
      <c r="G283" s="96">
        <f t="shared" si="12"/>
        <v>17766.599999999999</v>
      </c>
      <c r="H283" s="2"/>
    </row>
    <row r="284" spans="1:8" ht="26.4" outlineLevel="6" x14ac:dyDescent="0.3">
      <c r="A284" s="93" t="s">
        <v>11</v>
      </c>
      <c r="B284" s="94" t="s">
        <v>139</v>
      </c>
      <c r="C284" s="94" t="s">
        <v>140</v>
      </c>
      <c r="D284" s="93"/>
      <c r="E284" s="95" t="s">
        <v>454</v>
      </c>
      <c r="F284" s="96">
        <f t="shared" si="12"/>
        <v>18140.8</v>
      </c>
      <c r="G284" s="96">
        <f t="shared" si="12"/>
        <v>17766.599999999999</v>
      </c>
      <c r="H284" s="2"/>
    </row>
    <row r="285" spans="1:8" ht="26.4" outlineLevel="7" x14ac:dyDescent="0.3">
      <c r="A285" s="93" t="s">
        <v>11</v>
      </c>
      <c r="B285" s="94" t="s">
        <v>139</v>
      </c>
      <c r="C285" s="94" t="s">
        <v>140</v>
      </c>
      <c r="D285" s="93" t="s">
        <v>39</v>
      </c>
      <c r="E285" s="95" t="s">
        <v>361</v>
      </c>
      <c r="F285" s="96">
        <f>16599.6+1541.2</f>
        <v>18140.8</v>
      </c>
      <c r="G285" s="96">
        <v>17766.599999999999</v>
      </c>
      <c r="H285" s="2"/>
    </row>
    <row r="286" spans="1:8" outlineLevel="1" x14ac:dyDescent="0.3">
      <c r="A286" s="93" t="s">
        <v>11</v>
      </c>
      <c r="B286" s="94" t="s">
        <v>143</v>
      </c>
      <c r="C286" s="94"/>
      <c r="D286" s="93"/>
      <c r="E286" s="95" t="s">
        <v>282</v>
      </c>
      <c r="F286" s="96">
        <f>F287+F293+F311</f>
        <v>10986.8</v>
      </c>
      <c r="G286" s="96">
        <f>G287+G293+G311</f>
        <v>10761.300000000001</v>
      </c>
      <c r="H286" s="21"/>
    </row>
    <row r="287" spans="1:8" outlineLevel="2" x14ac:dyDescent="0.3">
      <c r="A287" s="93" t="s">
        <v>11</v>
      </c>
      <c r="B287" s="94" t="s">
        <v>144</v>
      </c>
      <c r="C287" s="94"/>
      <c r="D287" s="93"/>
      <c r="E287" s="95" t="s">
        <v>311</v>
      </c>
      <c r="F287" s="96">
        <f t="shared" ref="F287:G291" si="13">F288</f>
        <v>1277</v>
      </c>
      <c r="G287" s="96">
        <f t="shared" si="13"/>
        <v>1263</v>
      </c>
      <c r="H287" s="2"/>
    </row>
    <row r="288" spans="1:8" ht="52.8" outlineLevel="3" x14ac:dyDescent="0.3">
      <c r="A288" s="93" t="s">
        <v>11</v>
      </c>
      <c r="B288" s="94" t="s">
        <v>144</v>
      </c>
      <c r="C288" s="94" t="s">
        <v>13</v>
      </c>
      <c r="D288" s="93"/>
      <c r="E288" s="95" t="s">
        <v>289</v>
      </c>
      <c r="F288" s="96">
        <f t="shared" si="13"/>
        <v>1277</v>
      </c>
      <c r="G288" s="96">
        <f t="shared" si="13"/>
        <v>1263</v>
      </c>
      <c r="H288" s="2"/>
    </row>
    <row r="289" spans="1:8" ht="39.6" outlineLevel="4" x14ac:dyDescent="0.3">
      <c r="A289" s="93" t="s">
        <v>11</v>
      </c>
      <c r="B289" s="94" t="s">
        <v>144</v>
      </c>
      <c r="C289" s="94" t="s">
        <v>41</v>
      </c>
      <c r="D289" s="93"/>
      <c r="E289" s="95" t="s">
        <v>363</v>
      </c>
      <c r="F289" s="96">
        <f t="shared" si="13"/>
        <v>1277</v>
      </c>
      <c r="G289" s="96">
        <f t="shared" si="13"/>
        <v>1263</v>
      </c>
      <c r="H289" s="2"/>
    </row>
    <row r="290" spans="1:8" ht="52.8" outlineLevel="5" x14ac:dyDescent="0.3">
      <c r="A290" s="93" t="s">
        <v>11</v>
      </c>
      <c r="B290" s="94" t="s">
        <v>144</v>
      </c>
      <c r="C290" s="94" t="s">
        <v>145</v>
      </c>
      <c r="D290" s="93"/>
      <c r="E290" s="95" t="s">
        <v>455</v>
      </c>
      <c r="F290" s="96">
        <f t="shared" si="13"/>
        <v>1277</v>
      </c>
      <c r="G290" s="96">
        <f t="shared" si="13"/>
        <v>1263</v>
      </c>
      <c r="H290" s="2"/>
    </row>
    <row r="291" spans="1:8" ht="26.4" outlineLevel="6" x14ac:dyDescent="0.3">
      <c r="A291" s="93" t="s">
        <v>11</v>
      </c>
      <c r="B291" s="94" t="s">
        <v>144</v>
      </c>
      <c r="C291" s="94" t="s">
        <v>146</v>
      </c>
      <c r="D291" s="93"/>
      <c r="E291" s="95" t="s">
        <v>456</v>
      </c>
      <c r="F291" s="96">
        <f t="shared" si="13"/>
        <v>1277</v>
      </c>
      <c r="G291" s="96">
        <f t="shared" si="13"/>
        <v>1263</v>
      </c>
      <c r="H291" s="2"/>
    </row>
    <row r="292" spans="1:8" outlineLevel="7" x14ac:dyDescent="0.3">
      <c r="A292" s="93" t="s">
        <v>11</v>
      </c>
      <c r="B292" s="94" t="s">
        <v>144</v>
      </c>
      <c r="C292" s="94" t="s">
        <v>146</v>
      </c>
      <c r="D292" s="93" t="s">
        <v>21</v>
      </c>
      <c r="E292" s="95" t="s">
        <v>346</v>
      </c>
      <c r="F292" s="96">
        <f>1700-123-300</f>
        <v>1277</v>
      </c>
      <c r="G292" s="96">
        <v>1263</v>
      </c>
      <c r="H292" s="2"/>
    </row>
    <row r="293" spans="1:8" outlineLevel="2" x14ac:dyDescent="0.3">
      <c r="A293" s="93" t="s">
        <v>11</v>
      </c>
      <c r="B293" s="94" t="s">
        <v>147</v>
      </c>
      <c r="C293" s="94"/>
      <c r="D293" s="93"/>
      <c r="E293" s="95" t="s">
        <v>312</v>
      </c>
      <c r="F293" s="96">
        <f>F294+F299+F306</f>
        <v>900</v>
      </c>
      <c r="G293" s="96">
        <f>G294+G299+G306</f>
        <v>688.6</v>
      </c>
      <c r="H293" s="2"/>
    </row>
    <row r="294" spans="1:8" ht="39.6" outlineLevel="3" x14ac:dyDescent="0.3">
      <c r="A294" s="93" t="s">
        <v>11</v>
      </c>
      <c r="B294" s="94" t="s">
        <v>147</v>
      </c>
      <c r="C294" s="94" t="s">
        <v>148</v>
      </c>
      <c r="D294" s="93"/>
      <c r="E294" s="95" t="s">
        <v>313</v>
      </c>
      <c r="F294" s="96">
        <f t="shared" ref="F294:G297" si="14">F295</f>
        <v>100</v>
      </c>
      <c r="G294" s="96">
        <f t="shared" si="14"/>
        <v>0</v>
      </c>
      <c r="H294" s="2"/>
    </row>
    <row r="295" spans="1:8" ht="26.4" outlineLevel="4" x14ac:dyDescent="0.3">
      <c r="A295" s="93" t="s">
        <v>11</v>
      </c>
      <c r="B295" s="94" t="s">
        <v>147</v>
      </c>
      <c r="C295" s="94" t="s">
        <v>149</v>
      </c>
      <c r="D295" s="93"/>
      <c r="E295" s="95" t="s">
        <v>457</v>
      </c>
      <c r="F295" s="96">
        <f t="shared" si="14"/>
        <v>100</v>
      </c>
      <c r="G295" s="96">
        <f t="shared" si="14"/>
        <v>0</v>
      </c>
      <c r="H295" s="2"/>
    </row>
    <row r="296" spans="1:8" ht="26.4" outlineLevel="5" x14ac:dyDescent="0.3">
      <c r="A296" s="93" t="s">
        <v>11</v>
      </c>
      <c r="B296" s="94" t="s">
        <v>147</v>
      </c>
      <c r="C296" s="94" t="s">
        <v>150</v>
      </c>
      <c r="D296" s="93"/>
      <c r="E296" s="95" t="s">
        <v>458</v>
      </c>
      <c r="F296" s="96">
        <f t="shared" si="14"/>
        <v>100</v>
      </c>
      <c r="G296" s="96">
        <f t="shared" si="14"/>
        <v>0</v>
      </c>
      <c r="H296" s="2"/>
    </row>
    <row r="297" spans="1:8" ht="39.6" outlineLevel="6" x14ac:dyDescent="0.3">
      <c r="A297" s="93" t="s">
        <v>11</v>
      </c>
      <c r="B297" s="94" t="s">
        <v>147</v>
      </c>
      <c r="C297" s="94" t="s">
        <v>151</v>
      </c>
      <c r="D297" s="93"/>
      <c r="E297" s="95" t="s">
        <v>459</v>
      </c>
      <c r="F297" s="96">
        <f t="shared" si="14"/>
        <v>100</v>
      </c>
      <c r="G297" s="96">
        <f t="shared" si="14"/>
        <v>0</v>
      </c>
      <c r="H297" s="2"/>
    </row>
    <row r="298" spans="1:8" outlineLevel="7" x14ac:dyDescent="0.3">
      <c r="A298" s="93" t="s">
        <v>11</v>
      </c>
      <c r="B298" s="94" t="s">
        <v>147</v>
      </c>
      <c r="C298" s="94" t="s">
        <v>151</v>
      </c>
      <c r="D298" s="93" t="s">
        <v>21</v>
      </c>
      <c r="E298" s="95" t="s">
        <v>346</v>
      </c>
      <c r="F298" s="96">
        <v>100</v>
      </c>
      <c r="G298" s="96">
        <v>0</v>
      </c>
      <c r="H298" s="2"/>
    </row>
    <row r="299" spans="1:8" ht="52.8" outlineLevel="3" x14ac:dyDescent="0.3">
      <c r="A299" s="93" t="s">
        <v>11</v>
      </c>
      <c r="B299" s="94" t="s">
        <v>147</v>
      </c>
      <c r="C299" s="94" t="s">
        <v>13</v>
      </c>
      <c r="D299" s="93"/>
      <c r="E299" s="95" t="s">
        <v>289</v>
      </c>
      <c r="F299" s="96">
        <f>F300</f>
        <v>580</v>
      </c>
      <c r="G299" s="96">
        <f>G300</f>
        <v>508.6</v>
      </c>
      <c r="H299" s="2"/>
    </row>
    <row r="300" spans="1:8" ht="39.6" outlineLevel="4" x14ac:dyDescent="0.3">
      <c r="A300" s="93" t="s">
        <v>11</v>
      </c>
      <c r="B300" s="94" t="s">
        <v>147</v>
      </c>
      <c r="C300" s="94" t="s">
        <v>41</v>
      </c>
      <c r="D300" s="93"/>
      <c r="E300" s="95" t="s">
        <v>363</v>
      </c>
      <c r="F300" s="96">
        <f>F301</f>
        <v>580</v>
      </c>
      <c r="G300" s="96">
        <f>G301</f>
        <v>508.6</v>
      </c>
      <c r="H300" s="2"/>
    </row>
    <row r="301" spans="1:8" ht="52.8" outlineLevel="5" x14ac:dyDescent="0.3">
      <c r="A301" s="93" t="s">
        <v>11</v>
      </c>
      <c r="B301" s="94" t="s">
        <v>147</v>
      </c>
      <c r="C301" s="94" t="s">
        <v>145</v>
      </c>
      <c r="D301" s="93"/>
      <c r="E301" s="95" t="s">
        <v>455</v>
      </c>
      <c r="F301" s="96">
        <f>F302+F304</f>
        <v>580</v>
      </c>
      <c r="G301" s="96">
        <f>G302+G304</f>
        <v>508.6</v>
      </c>
      <c r="H301" s="2"/>
    </row>
    <row r="302" spans="1:8" ht="26.4" outlineLevel="6" x14ac:dyDescent="0.3">
      <c r="A302" s="93" t="s">
        <v>11</v>
      </c>
      <c r="B302" s="94" t="s">
        <v>147</v>
      </c>
      <c r="C302" s="94" t="s">
        <v>152</v>
      </c>
      <c r="D302" s="93"/>
      <c r="E302" s="95" t="s">
        <v>460</v>
      </c>
      <c r="F302" s="96">
        <f>F303</f>
        <v>210</v>
      </c>
      <c r="G302" s="96">
        <f>G303</f>
        <v>205</v>
      </c>
      <c r="H302" s="2"/>
    </row>
    <row r="303" spans="1:8" outlineLevel="7" x14ac:dyDescent="0.3">
      <c r="A303" s="93" t="s">
        <v>11</v>
      </c>
      <c r="B303" s="94" t="s">
        <v>147</v>
      </c>
      <c r="C303" s="94" t="s">
        <v>152</v>
      </c>
      <c r="D303" s="93" t="s">
        <v>21</v>
      </c>
      <c r="E303" s="95" t="s">
        <v>346</v>
      </c>
      <c r="F303" s="96">
        <f>87+123</f>
        <v>210</v>
      </c>
      <c r="G303" s="96">
        <v>205</v>
      </c>
      <c r="H303" s="2"/>
    </row>
    <row r="304" spans="1:8" ht="39.6" outlineLevel="6" x14ac:dyDescent="0.3">
      <c r="A304" s="93" t="s">
        <v>11</v>
      </c>
      <c r="B304" s="94" t="s">
        <v>147</v>
      </c>
      <c r="C304" s="94" t="s">
        <v>153</v>
      </c>
      <c r="D304" s="93"/>
      <c r="E304" s="95" t="s">
        <v>565</v>
      </c>
      <c r="F304" s="96">
        <f>F305</f>
        <v>370</v>
      </c>
      <c r="G304" s="96">
        <f>G305</f>
        <v>303.60000000000002</v>
      </c>
      <c r="H304" s="2"/>
    </row>
    <row r="305" spans="1:8" outlineLevel="7" x14ac:dyDescent="0.3">
      <c r="A305" s="93" t="s">
        <v>11</v>
      </c>
      <c r="B305" s="94" t="s">
        <v>147</v>
      </c>
      <c r="C305" s="94" t="s">
        <v>153</v>
      </c>
      <c r="D305" s="93" t="s">
        <v>21</v>
      </c>
      <c r="E305" s="95" t="s">
        <v>346</v>
      </c>
      <c r="F305" s="96">
        <v>370</v>
      </c>
      <c r="G305" s="96">
        <v>303.60000000000002</v>
      </c>
      <c r="H305" s="2"/>
    </row>
    <row r="306" spans="1:8" ht="39.6" outlineLevel="3" x14ac:dyDescent="0.3">
      <c r="A306" s="93" t="s">
        <v>11</v>
      </c>
      <c r="B306" s="94" t="s">
        <v>147</v>
      </c>
      <c r="C306" s="94" t="s">
        <v>154</v>
      </c>
      <c r="D306" s="93"/>
      <c r="E306" s="95" t="s">
        <v>314</v>
      </c>
      <c r="F306" s="96">
        <f t="shared" ref="F306:G309" si="15">F307</f>
        <v>220</v>
      </c>
      <c r="G306" s="96">
        <f t="shared" si="15"/>
        <v>180</v>
      </c>
      <c r="H306" s="2"/>
    </row>
    <row r="307" spans="1:8" ht="39.6" outlineLevel="4" x14ac:dyDescent="0.3">
      <c r="A307" s="93" t="s">
        <v>11</v>
      </c>
      <c r="B307" s="94" t="s">
        <v>147</v>
      </c>
      <c r="C307" s="94" t="s">
        <v>155</v>
      </c>
      <c r="D307" s="93"/>
      <c r="E307" s="95" t="s">
        <v>461</v>
      </c>
      <c r="F307" s="96">
        <f t="shared" si="15"/>
        <v>220</v>
      </c>
      <c r="G307" s="96">
        <f t="shared" si="15"/>
        <v>180</v>
      </c>
      <c r="H307" s="2"/>
    </row>
    <row r="308" spans="1:8" ht="39.6" outlineLevel="5" x14ac:dyDescent="0.3">
      <c r="A308" s="93" t="s">
        <v>11</v>
      </c>
      <c r="B308" s="94" t="s">
        <v>147</v>
      </c>
      <c r="C308" s="94" t="s">
        <v>156</v>
      </c>
      <c r="D308" s="93"/>
      <c r="E308" s="95" t="s">
        <v>462</v>
      </c>
      <c r="F308" s="96">
        <f t="shared" si="15"/>
        <v>220</v>
      </c>
      <c r="G308" s="96">
        <f t="shared" si="15"/>
        <v>180</v>
      </c>
      <c r="H308" s="2"/>
    </row>
    <row r="309" spans="1:8" ht="39.6" outlineLevel="6" x14ac:dyDescent="0.3">
      <c r="A309" s="93" t="s">
        <v>11</v>
      </c>
      <c r="B309" s="94" t="s">
        <v>147</v>
      </c>
      <c r="C309" s="94" t="s">
        <v>157</v>
      </c>
      <c r="D309" s="93"/>
      <c r="E309" s="95" t="s">
        <v>463</v>
      </c>
      <c r="F309" s="96">
        <f t="shared" si="15"/>
        <v>220</v>
      </c>
      <c r="G309" s="96">
        <f t="shared" si="15"/>
        <v>180</v>
      </c>
      <c r="H309" s="2"/>
    </row>
    <row r="310" spans="1:8" outlineLevel="7" x14ac:dyDescent="0.3">
      <c r="A310" s="93" t="s">
        <v>11</v>
      </c>
      <c r="B310" s="94" t="s">
        <v>147</v>
      </c>
      <c r="C310" s="94" t="s">
        <v>157</v>
      </c>
      <c r="D310" s="93" t="s">
        <v>21</v>
      </c>
      <c r="E310" s="95" t="s">
        <v>346</v>
      </c>
      <c r="F310" s="96">
        <f>180+40</f>
        <v>220</v>
      </c>
      <c r="G310" s="96">
        <v>180</v>
      </c>
      <c r="H310" s="2"/>
    </row>
    <row r="311" spans="1:8" outlineLevel="2" x14ac:dyDescent="0.3">
      <c r="A311" s="93" t="s">
        <v>11</v>
      </c>
      <c r="B311" s="94" t="s">
        <v>161</v>
      </c>
      <c r="C311" s="94"/>
      <c r="D311" s="93"/>
      <c r="E311" s="95" t="s">
        <v>315</v>
      </c>
      <c r="F311" s="96">
        <f>F312+F324</f>
        <v>8809.7999999999993</v>
      </c>
      <c r="G311" s="96">
        <f>G312+G324</f>
        <v>8809.7000000000007</v>
      </c>
      <c r="H311" s="2"/>
    </row>
    <row r="312" spans="1:8" ht="52.8" outlineLevel="3" x14ac:dyDescent="0.3">
      <c r="A312" s="93" t="s">
        <v>11</v>
      </c>
      <c r="B312" s="94" t="s">
        <v>161</v>
      </c>
      <c r="C312" s="94" t="s">
        <v>162</v>
      </c>
      <c r="D312" s="93"/>
      <c r="E312" s="95" t="s">
        <v>316</v>
      </c>
      <c r="F312" s="96">
        <f>F313</f>
        <v>5785.7999999999993</v>
      </c>
      <c r="G312" s="96">
        <f>G313</f>
        <v>5785.7000000000007</v>
      </c>
      <c r="H312" s="2"/>
    </row>
    <row r="313" spans="1:8" ht="26.4" outlineLevel="4" x14ac:dyDescent="0.3">
      <c r="A313" s="93" t="s">
        <v>11</v>
      </c>
      <c r="B313" s="94" t="s">
        <v>161</v>
      </c>
      <c r="C313" s="94" t="s">
        <v>163</v>
      </c>
      <c r="D313" s="93"/>
      <c r="E313" s="95" t="s">
        <v>632</v>
      </c>
      <c r="F313" s="96">
        <f>F314+F319</f>
        <v>5785.7999999999993</v>
      </c>
      <c r="G313" s="96">
        <f>G314+G319</f>
        <v>5785.7000000000007</v>
      </c>
      <c r="H313" s="2"/>
    </row>
    <row r="314" spans="1:8" ht="79.2" outlineLevel="5" x14ac:dyDescent="0.3">
      <c r="A314" s="93" t="s">
        <v>11</v>
      </c>
      <c r="B314" s="94" t="s">
        <v>161</v>
      </c>
      <c r="C314" s="94" t="s">
        <v>164</v>
      </c>
      <c r="D314" s="93"/>
      <c r="E314" s="95" t="s">
        <v>468</v>
      </c>
      <c r="F314" s="96">
        <f>F315+F317</f>
        <v>4194.7999999999993</v>
      </c>
      <c r="G314" s="96">
        <f>G315+G317</f>
        <v>4194.7000000000007</v>
      </c>
      <c r="H314" s="2"/>
    </row>
    <row r="315" spans="1:8" ht="52.8" outlineLevel="6" x14ac:dyDescent="0.3">
      <c r="A315" s="93" t="s">
        <v>11</v>
      </c>
      <c r="B315" s="94" t="s">
        <v>161</v>
      </c>
      <c r="C315" s="94" t="s">
        <v>165</v>
      </c>
      <c r="D315" s="93"/>
      <c r="E315" s="95" t="s">
        <v>469</v>
      </c>
      <c r="F315" s="96">
        <f>F316</f>
        <v>2516.8999999999996</v>
      </c>
      <c r="G315" s="96">
        <f>G316</f>
        <v>2516.8000000000002</v>
      </c>
      <c r="H315" s="2"/>
    </row>
    <row r="316" spans="1:8" ht="26.4" outlineLevel="7" x14ac:dyDescent="0.3">
      <c r="A316" s="93" t="s">
        <v>11</v>
      </c>
      <c r="B316" s="94" t="s">
        <v>161</v>
      </c>
      <c r="C316" s="94" t="s">
        <v>165</v>
      </c>
      <c r="D316" s="93" t="s">
        <v>112</v>
      </c>
      <c r="E316" s="95" t="s">
        <v>427</v>
      </c>
      <c r="F316" s="96">
        <f>5033.7-2516.8</f>
        <v>2516.8999999999996</v>
      </c>
      <c r="G316" s="96">
        <v>2516.8000000000002</v>
      </c>
      <c r="H316" s="2"/>
    </row>
    <row r="317" spans="1:8" ht="52.8" outlineLevel="7" x14ac:dyDescent="0.3">
      <c r="A317" s="93" t="s">
        <v>11</v>
      </c>
      <c r="B317" s="94" t="s">
        <v>161</v>
      </c>
      <c r="C317" s="94" t="s">
        <v>645</v>
      </c>
      <c r="D317" s="93"/>
      <c r="E317" s="95" t="s">
        <v>469</v>
      </c>
      <c r="F317" s="96">
        <f>F318</f>
        <v>1677.9</v>
      </c>
      <c r="G317" s="96">
        <f>G318</f>
        <v>1677.9</v>
      </c>
      <c r="H317" s="2"/>
    </row>
    <row r="318" spans="1:8" ht="26.4" outlineLevel="7" x14ac:dyDescent="0.3">
      <c r="A318" s="93" t="s">
        <v>11</v>
      </c>
      <c r="B318" s="94" t="s">
        <v>161</v>
      </c>
      <c r="C318" s="94" t="s">
        <v>645</v>
      </c>
      <c r="D318" s="93" t="s">
        <v>112</v>
      </c>
      <c r="E318" s="95" t="s">
        <v>427</v>
      </c>
      <c r="F318" s="96">
        <v>1677.9</v>
      </c>
      <c r="G318" s="96">
        <v>1677.9</v>
      </c>
      <c r="H318" s="2"/>
    </row>
    <row r="319" spans="1:8" ht="26.4" outlineLevel="7" x14ac:dyDescent="0.3">
      <c r="A319" s="93" t="s">
        <v>11</v>
      </c>
      <c r="B319" s="94" t="s">
        <v>161</v>
      </c>
      <c r="C319" s="94" t="s">
        <v>595</v>
      </c>
      <c r="D319" s="93"/>
      <c r="E319" s="95" t="s">
        <v>596</v>
      </c>
      <c r="F319" s="96">
        <f>F322+F320</f>
        <v>1591</v>
      </c>
      <c r="G319" s="96">
        <f>G322+G320</f>
        <v>1591</v>
      </c>
      <c r="H319" s="2"/>
    </row>
    <row r="320" spans="1:8" ht="39.6" outlineLevel="7" x14ac:dyDescent="0.3">
      <c r="A320" s="93" t="s">
        <v>11</v>
      </c>
      <c r="B320" s="94" t="s">
        <v>161</v>
      </c>
      <c r="C320" s="94" t="s">
        <v>725</v>
      </c>
      <c r="D320" s="93"/>
      <c r="E320" s="95" t="s">
        <v>726</v>
      </c>
      <c r="F320" s="96">
        <f>F321</f>
        <v>1272.8</v>
      </c>
      <c r="G320" s="96">
        <f>G321</f>
        <v>1272.8</v>
      </c>
      <c r="H320" s="2"/>
    </row>
    <row r="321" spans="1:8" ht="26.4" outlineLevel="7" x14ac:dyDescent="0.3">
      <c r="A321" s="93" t="s">
        <v>11</v>
      </c>
      <c r="B321" s="94" t="s">
        <v>161</v>
      </c>
      <c r="C321" s="94" t="s">
        <v>725</v>
      </c>
      <c r="D321" s="93">
        <v>400</v>
      </c>
      <c r="E321" s="95" t="s">
        <v>427</v>
      </c>
      <c r="F321" s="96">
        <v>1272.8</v>
      </c>
      <c r="G321" s="96">
        <v>1272.8</v>
      </c>
      <c r="H321" s="2"/>
    </row>
    <row r="322" spans="1:8" ht="39.6" outlineLevel="7" x14ac:dyDescent="0.3">
      <c r="A322" s="93" t="s">
        <v>11</v>
      </c>
      <c r="B322" s="94" t="s">
        <v>161</v>
      </c>
      <c r="C322" s="94" t="s">
        <v>597</v>
      </c>
      <c r="D322" s="93"/>
      <c r="E322" s="95" t="s">
        <v>680</v>
      </c>
      <c r="F322" s="96">
        <f>F323</f>
        <v>318.2</v>
      </c>
      <c r="G322" s="96">
        <f>G323</f>
        <v>318.2</v>
      </c>
      <c r="H322" s="2"/>
    </row>
    <row r="323" spans="1:8" ht="26.4" outlineLevel="7" x14ac:dyDescent="0.3">
      <c r="A323" s="93" t="s">
        <v>11</v>
      </c>
      <c r="B323" s="94" t="s">
        <v>161</v>
      </c>
      <c r="C323" s="94" t="s">
        <v>597</v>
      </c>
      <c r="D323" s="93">
        <v>400</v>
      </c>
      <c r="E323" s="95" t="s">
        <v>427</v>
      </c>
      <c r="F323" s="96">
        <f>431.5-113.3</f>
        <v>318.2</v>
      </c>
      <c r="G323" s="96">
        <v>318.2</v>
      </c>
      <c r="H323" s="2"/>
    </row>
    <row r="324" spans="1:8" ht="39.6" outlineLevel="7" x14ac:dyDescent="0.3">
      <c r="A324" s="93" t="s">
        <v>11</v>
      </c>
      <c r="B324" s="94" t="s">
        <v>161</v>
      </c>
      <c r="C324" s="94" t="s">
        <v>154</v>
      </c>
      <c r="D324" s="93"/>
      <c r="E324" s="95" t="s">
        <v>314</v>
      </c>
      <c r="F324" s="96">
        <f t="shared" ref="F324:G327" si="16">F325</f>
        <v>3024</v>
      </c>
      <c r="G324" s="96">
        <f t="shared" si="16"/>
        <v>3024</v>
      </c>
      <c r="H324" s="2"/>
    </row>
    <row r="325" spans="1:8" ht="26.4" outlineLevel="7" x14ac:dyDescent="0.3">
      <c r="A325" s="93" t="s">
        <v>11</v>
      </c>
      <c r="B325" s="94" t="s">
        <v>161</v>
      </c>
      <c r="C325" s="94" t="s">
        <v>158</v>
      </c>
      <c r="D325" s="93"/>
      <c r="E325" s="95" t="s">
        <v>464</v>
      </c>
      <c r="F325" s="96">
        <f t="shared" si="16"/>
        <v>3024</v>
      </c>
      <c r="G325" s="96">
        <f t="shared" si="16"/>
        <v>3024</v>
      </c>
      <c r="H325" s="2"/>
    </row>
    <row r="326" spans="1:8" ht="26.4" outlineLevel="7" x14ac:dyDescent="0.3">
      <c r="A326" s="93" t="s">
        <v>11</v>
      </c>
      <c r="B326" s="94" t="s">
        <v>161</v>
      </c>
      <c r="C326" s="94" t="s">
        <v>159</v>
      </c>
      <c r="D326" s="93"/>
      <c r="E326" s="95" t="s">
        <v>465</v>
      </c>
      <c r="F326" s="96">
        <f t="shared" si="16"/>
        <v>3024</v>
      </c>
      <c r="G326" s="96">
        <f t="shared" si="16"/>
        <v>3024</v>
      </c>
      <c r="H326" s="2"/>
    </row>
    <row r="327" spans="1:8" ht="39.6" outlineLevel="7" x14ac:dyDescent="0.3">
      <c r="A327" s="93" t="s">
        <v>11</v>
      </c>
      <c r="B327" s="94" t="s">
        <v>161</v>
      </c>
      <c r="C327" s="94" t="s">
        <v>160</v>
      </c>
      <c r="D327" s="93"/>
      <c r="E327" s="95" t="s">
        <v>466</v>
      </c>
      <c r="F327" s="96">
        <f t="shared" si="16"/>
        <v>3024</v>
      </c>
      <c r="G327" s="96">
        <f t="shared" si="16"/>
        <v>3024</v>
      </c>
      <c r="H327" s="2"/>
    </row>
    <row r="328" spans="1:8" outlineLevel="7" x14ac:dyDescent="0.3">
      <c r="A328" s="93" t="s">
        <v>11</v>
      </c>
      <c r="B328" s="94" t="s">
        <v>161</v>
      </c>
      <c r="C328" s="94" t="s">
        <v>160</v>
      </c>
      <c r="D328" s="93" t="s">
        <v>21</v>
      </c>
      <c r="E328" s="95" t="s">
        <v>346</v>
      </c>
      <c r="F328" s="96">
        <f>604.8+1980.4+438.8</f>
        <v>3024</v>
      </c>
      <c r="G328" s="96">
        <v>3024</v>
      </c>
      <c r="H328" s="2"/>
    </row>
    <row r="329" spans="1:8" outlineLevel="1" x14ac:dyDescent="0.3">
      <c r="A329" s="93" t="s">
        <v>11</v>
      </c>
      <c r="B329" s="94" t="s">
        <v>166</v>
      </c>
      <c r="C329" s="94"/>
      <c r="D329" s="93"/>
      <c r="E329" s="95" t="s">
        <v>283</v>
      </c>
      <c r="F329" s="96">
        <f t="shared" ref="F329:F336" si="17">F330</f>
        <v>2283.5</v>
      </c>
      <c r="G329" s="96">
        <f>G330</f>
        <v>2283.5</v>
      </c>
      <c r="H329" s="2"/>
    </row>
    <row r="330" spans="1:8" outlineLevel="2" x14ac:dyDescent="0.3">
      <c r="A330" s="93" t="s">
        <v>11</v>
      </c>
      <c r="B330" s="94" t="s">
        <v>167</v>
      </c>
      <c r="C330" s="94"/>
      <c r="D330" s="93"/>
      <c r="E330" s="95" t="s">
        <v>317</v>
      </c>
      <c r="F330" s="96">
        <f t="shared" si="17"/>
        <v>2283.5</v>
      </c>
      <c r="G330" s="96">
        <f>G331</f>
        <v>2283.5</v>
      </c>
      <c r="H330" s="2"/>
    </row>
    <row r="331" spans="1:8" ht="52.8" outlineLevel="3" x14ac:dyDescent="0.3">
      <c r="A331" s="93" t="s">
        <v>11</v>
      </c>
      <c r="B331" s="94" t="s">
        <v>167</v>
      </c>
      <c r="C331" s="94" t="s">
        <v>13</v>
      </c>
      <c r="D331" s="93"/>
      <c r="E331" s="95" t="s">
        <v>289</v>
      </c>
      <c r="F331" s="96">
        <f t="shared" si="17"/>
        <v>2283.5</v>
      </c>
      <c r="G331" s="96">
        <f>G332</f>
        <v>2283.5</v>
      </c>
      <c r="H331" s="2"/>
    </row>
    <row r="332" spans="1:8" ht="26.4" outlineLevel="4" x14ac:dyDescent="0.3">
      <c r="A332" s="93" t="s">
        <v>11</v>
      </c>
      <c r="B332" s="94" t="s">
        <v>167</v>
      </c>
      <c r="C332" s="94" t="s">
        <v>168</v>
      </c>
      <c r="D332" s="93"/>
      <c r="E332" s="95" t="s">
        <v>470</v>
      </c>
      <c r="F332" s="96">
        <f>F333+F338</f>
        <v>2283.5</v>
      </c>
      <c r="G332" s="96">
        <f>G333+G338</f>
        <v>2283.5</v>
      </c>
      <c r="H332" s="2"/>
    </row>
    <row r="333" spans="1:8" outlineLevel="5" x14ac:dyDescent="0.3">
      <c r="A333" s="93" t="s">
        <v>11</v>
      </c>
      <c r="B333" s="94" t="s">
        <v>167</v>
      </c>
      <c r="C333" s="94" t="s">
        <v>169</v>
      </c>
      <c r="D333" s="93"/>
      <c r="E333" s="95" t="s">
        <v>566</v>
      </c>
      <c r="F333" s="96">
        <f>F336+F334</f>
        <v>2183.5</v>
      </c>
      <c r="G333" s="96">
        <f>G336+G334</f>
        <v>2183.5</v>
      </c>
      <c r="H333" s="2"/>
    </row>
    <row r="334" spans="1:8" ht="26.4" outlineLevel="5" x14ac:dyDescent="0.3">
      <c r="A334" s="93" t="s">
        <v>11</v>
      </c>
      <c r="B334" s="94" t="s">
        <v>167</v>
      </c>
      <c r="C334" s="94" t="s">
        <v>613</v>
      </c>
      <c r="D334" s="93"/>
      <c r="E334" s="95" t="s">
        <v>614</v>
      </c>
      <c r="F334" s="96">
        <f>F335</f>
        <v>947.9</v>
      </c>
      <c r="G334" s="96">
        <f>G335</f>
        <v>947.9</v>
      </c>
      <c r="H334" s="2"/>
    </row>
    <row r="335" spans="1:8" ht="26.4" outlineLevel="5" x14ac:dyDescent="0.3">
      <c r="A335" s="93" t="s">
        <v>11</v>
      </c>
      <c r="B335" s="94" t="s">
        <v>167</v>
      </c>
      <c r="C335" s="94" t="s">
        <v>613</v>
      </c>
      <c r="D335" s="93" t="s">
        <v>39</v>
      </c>
      <c r="E335" s="95" t="s">
        <v>361</v>
      </c>
      <c r="F335" s="96">
        <f>936.9+11</f>
        <v>947.9</v>
      </c>
      <c r="G335" s="96">
        <v>947.9</v>
      </c>
      <c r="H335" s="2"/>
    </row>
    <row r="336" spans="1:8" outlineLevel="6" x14ac:dyDescent="0.3">
      <c r="A336" s="93" t="s">
        <v>11</v>
      </c>
      <c r="B336" s="94" t="s">
        <v>167</v>
      </c>
      <c r="C336" s="94" t="s">
        <v>170</v>
      </c>
      <c r="D336" s="93"/>
      <c r="E336" s="95" t="s">
        <v>471</v>
      </c>
      <c r="F336" s="96">
        <f t="shared" si="17"/>
        <v>1235.5999999999999</v>
      </c>
      <c r="G336" s="96">
        <f>G337</f>
        <v>1235.5999999999999</v>
      </c>
      <c r="H336" s="2"/>
    </row>
    <row r="337" spans="1:8" ht="26.4" outlineLevel="7" x14ac:dyDescent="0.3">
      <c r="A337" s="93" t="s">
        <v>11</v>
      </c>
      <c r="B337" s="94" t="s">
        <v>167</v>
      </c>
      <c r="C337" s="94" t="s">
        <v>170</v>
      </c>
      <c r="D337" s="93" t="s">
        <v>39</v>
      </c>
      <c r="E337" s="95" t="s">
        <v>361</v>
      </c>
      <c r="F337" s="96">
        <v>1235.5999999999999</v>
      </c>
      <c r="G337" s="96">
        <v>1235.5999999999999</v>
      </c>
      <c r="H337" s="2"/>
    </row>
    <row r="338" spans="1:8" ht="26.4" outlineLevel="7" x14ac:dyDescent="0.3">
      <c r="A338" s="93" t="s">
        <v>11</v>
      </c>
      <c r="B338" s="94" t="s">
        <v>167</v>
      </c>
      <c r="C338" s="94" t="s">
        <v>699</v>
      </c>
      <c r="D338" s="93"/>
      <c r="E338" s="95" t="s">
        <v>700</v>
      </c>
      <c r="F338" s="96">
        <f>F339+F341</f>
        <v>100</v>
      </c>
      <c r="G338" s="96">
        <f>G339+G341</f>
        <v>100</v>
      </c>
      <c r="H338" s="2"/>
    </row>
    <row r="339" spans="1:8" ht="39.6" outlineLevel="7" x14ac:dyDescent="0.3">
      <c r="A339" s="93" t="s">
        <v>11</v>
      </c>
      <c r="B339" s="94" t="s">
        <v>167</v>
      </c>
      <c r="C339" s="94" t="s">
        <v>733</v>
      </c>
      <c r="D339" s="93"/>
      <c r="E339" s="95" t="s">
        <v>701</v>
      </c>
      <c r="F339" s="96">
        <f>F340</f>
        <v>75</v>
      </c>
      <c r="G339" s="96">
        <f>G340</f>
        <v>75</v>
      </c>
      <c r="H339" s="2"/>
    </row>
    <row r="340" spans="1:8" ht="26.4" outlineLevel="7" x14ac:dyDescent="0.3">
      <c r="A340" s="93" t="s">
        <v>11</v>
      </c>
      <c r="B340" s="94" t="s">
        <v>167</v>
      </c>
      <c r="C340" s="94" t="s">
        <v>733</v>
      </c>
      <c r="D340" s="93">
        <v>600</v>
      </c>
      <c r="E340" s="95" t="s">
        <v>361</v>
      </c>
      <c r="F340" s="96">
        <v>75</v>
      </c>
      <c r="G340" s="96">
        <v>75</v>
      </c>
      <c r="H340" s="2"/>
    </row>
    <row r="341" spans="1:8" ht="39.6" outlineLevel="7" x14ac:dyDescent="0.3">
      <c r="A341" s="93" t="s">
        <v>11</v>
      </c>
      <c r="B341" s="94" t="s">
        <v>167</v>
      </c>
      <c r="C341" s="94" t="s">
        <v>698</v>
      </c>
      <c r="D341" s="93"/>
      <c r="E341" s="95" t="s">
        <v>701</v>
      </c>
      <c r="F341" s="96">
        <f>F342</f>
        <v>25</v>
      </c>
      <c r="G341" s="96">
        <f>G342</f>
        <v>25</v>
      </c>
      <c r="H341" s="2"/>
    </row>
    <row r="342" spans="1:8" ht="26.4" outlineLevel="7" x14ac:dyDescent="0.3">
      <c r="A342" s="93" t="s">
        <v>11</v>
      </c>
      <c r="B342" s="94" t="s">
        <v>167</v>
      </c>
      <c r="C342" s="94" t="s">
        <v>698</v>
      </c>
      <c r="D342" s="93">
        <v>600</v>
      </c>
      <c r="E342" s="95" t="s">
        <v>361</v>
      </c>
      <c r="F342" s="96">
        <v>25</v>
      </c>
      <c r="G342" s="96">
        <v>25</v>
      </c>
      <c r="H342" s="2"/>
    </row>
    <row r="343" spans="1:8" s="3" customFormat="1" ht="26.4" x14ac:dyDescent="0.3">
      <c r="A343" s="89" t="s">
        <v>171</v>
      </c>
      <c r="B343" s="90"/>
      <c r="C343" s="90"/>
      <c r="D343" s="89"/>
      <c r="E343" s="91" t="s">
        <v>274</v>
      </c>
      <c r="F343" s="92">
        <f>F344+F351+F465+F483</f>
        <v>347988.00000000006</v>
      </c>
      <c r="G343" s="92">
        <f>G344+G351+G465+G483</f>
        <v>336202.89999999997</v>
      </c>
      <c r="H343" s="4"/>
    </row>
    <row r="344" spans="1:8" outlineLevel="1" x14ac:dyDescent="0.3">
      <c r="A344" s="93" t="s">
        <v>171</v>
      </c>
      <c r="B344" s="94" t="s">
        <v>77</v>
      </c>
      <c r="C344" s="94"/>
      <c r="D344" s="93"/>
      <c r="E344" s="95" t="s">
        <v>279</v>
      </c>
      <c r="F344" s="96">
        <f t="shared" ref="F344:F349" si="18">F345</f>
        <v>40</v>
      </c>
      <c r="G344" s="96">
        <f t="shared" ref="G344:G349" si="19">G345</f>
        <v>18.5</v>
      </c>
      <c r="H344" s="2"/>
    </row>
    <row r="345" spans="1:8" outlineLevel="2" x14ac:dyDescent="0.3">
      <c r="A345" s="93" t="s">
        <v>171</v>
      </c>
      <c r="B345" s="94" t="s">
        <v>172</v>
      </c>
      <c r="C345" s="94"/>
      <c r="D345" s="93"/>
      <c r="E345" s="95" t="s">
        <v>318</v>
      </c>
      <c r="F345" s="96">
        <f t="shared" si="18"/>
        <v>40</v>
      </c>
      <c r="G345" s="96">
        <f t="shared" si="19"/>
        <v>18.5</v>
      </c>
      <c r="H345" s="2"/>
    </row>
    <row r="346" spans="1:8" ht="52.8" outlineLevel="3" x14ac:dyDescent="0.3">
      <c r="A346" s="93" t="s">
        <v>171</v>
      </c>
      <c r="B346" s="94" t="s">
        <v>172</v>
      </c>
      <c r="C346" s="94" t="s">
        <v>162</v>
      </c>
      <c r="D346" s="93"/>
      <c r="E346" s="95" t="s">
        <v>316</v>
      </c>
      <c r="F346" s="96">
        <f t="shared" si="18"/>
        <v>40</v>
      </c>
      <c r="G346" s="96">
        <f t="shared" si="19"/>
        <v>18.5</v>
      </c>
      <c r="H346" s="2"/>
    </row>
    <row r="347" spans="1:8" ht="26.4" outlineLevel="4" x14ac:dyDescent="0.3">
      <c r="A347" s="93" t="s">
        <v>171</v>
      </c>
      <c r="B347" s="94" t="s">
        <v>172</v>
      </c>
      <c r="C347" s="94" t="s">
        <v>173</v>
      </c>
      <c r="D347" s="93"/>
      <c r="E347" s="95" t="s">
        <v>472</v>
      </c>
      <c r="F347" s="96">
        <f t="shared" si="18"/>
        <v>40</v>
      </c>
      <c r="G347" s="96">
        <f t="shared" si="19"/>
        <v>18.5</v>
      </c>
      <c r="H347" s="2"/>
    </row>
    <row r="348" spans="1:8" ht="39.6" outlineLevel="5" x14ac:dyDescent="0.3">
      <c r="A348" s="93" t="s">
        <v>171</v>
      </c>
      <c r="B348" s="94" t="s">
        <v>172</v>
      </c>
      <c r="C348" s="94" t="s">
        <v>174</v>
      </c>
      <c r="D348" s="93"/>
      <c r="E348" s="95" t="s">
        <v>473</v>
      </c>
      <c r="F348" s="96">
        <f t="shared" si="18"/>
        <v>40</v>
      </c>
      <c r="G348" s="96">
        <f t="shared" si="19"/>
        <v>18.5</v>
      </c>
      <c r="H348" s="2"/>
    </row>
    <row r="349" spans="1:8" ht="26.4" outlineLevel="6" x14ac:dyDescent="0.3">
      <c r="A349" s="93" t="s">
        <v>171</v>
      </c>
      <c r="B349" s="94" t="s">
        <v>172</v>
      </c>
      <c r="C349" s="94" t="s">
        <v>175</v>
      </c>
      <c r="D349" s="93"/>
      <c r="E349" s="95" t="s">
        <v>474</v>
      </c>
      <c r="F349" s="96">
        <f t="shared" si="18"/>
        <v>40</v>
      </c>
      <c r="G349" s="96">
        <f t="shared" si="19"/>
        <v>18.5</v>
      </c>
      <c r="H349" s="2"/>
    </row>
    <row r="350" spans="1:8" ht="26.4" outlineLevel="7" x14ac:dyDescent="0.3">
      <c r="A350" s="93" t="s">
        <v>171</v>
      </c>
      <c r="B350" s="94" t="s">
        <v>172</v>
      </c>
      <c r="C350" s="94" t="s">
        <v>175</v>
      </c>
      <c r="D350" s="93" t="s">
        <v>39</v>
      </c>
      <c r="E350" s="95" t="s">
        <v>361</v>
      </c>
      <c r="F350" s="96">
        <v>40</v>
      </c>
      <c r="G350" s="96">
        <v>18.5</v>
      </c>
      <c r="H350" s="2"/>
    </row>
    <row r="351" spans="1:8" outlineLevel="1" x14ac:dyDescent="0.3">
      <c r="A351" s="93" t="s">
        <v>171</v>
      </c>
      <c r="B351" s="94" t="s">
        <v>176</v>
      </c>
      <c r="C351" s="94"/>
      <c r="D351" s="93"/>
      <c r="E351" s="95" t="s">
        <v>284</v>
      </c>
      <c r="F351" s="96">
        <f>F352+F370+F421+F433+F439+F454</f>
        <v>338701.4</v>
      </c>
      <c r="G351" s="96">
        <f>G352+G370+G421+G433+G439+G454</f>
        <v>327199.59999999998</v>
      </c>
      <c r="H351" s="2"/>
    </row>
    <row r="352" spans="1:8" outlineLevel="2" x14ac:dyDescent="0.3">
      <c r="A352" s="93" t="s">
        <v>171</v>
      </c>
      <c r="B352" s="94" t="s">
        <v>177</v>
      </c>
      <c r="C352" s="94"/>
      <c r="D352" s="93"/>
      <c r="E352" s="95" t="s">
        <v>319</v>
      </c>
      <c r="F352" s="96">
        <f t="shared" ref="F352:G354" si="20">F353</f>
        <v>111878.29999999999</v>
      </c>
      <c r="G352" s="96">
        <f t="shared" si="20"/>
        <v>106493.89999999998</v>
      </c>
      <c r="H352" s="2"/>
    </row>
    <row r="353" spans="1:8" ht="39.6" outlineLevel="3" x14ac:dyDescent="0.3">
      <c r="A353" s="93" t="s">
        <v>171</v>
      </c>
      <c r="B353" s="94" t="s">
        <v>177</v>
      </c>
      <c r="C353" s="94" t="s">
        <v>178</v>
      </c>
      <c r="D353" s="93"/>
      <c r="E353" s="95" t="s">
        <v>320</v>
      </c>
      <c r="F353" s="96">
        <f t="shared" si="20"/>
        <v>111878.29999999999</v>
      </c>
      <c r="G353" s="96">
        <f t="shared" si="20"/>
        <v>106493.89999999998</v>
      </c>
      <c r="H353" s="2"/>
    </row>
    <row r="354" spans="1:8" ht="26.4" outlineLevel="4" x14ac:dyDescent="0.3">
      <c r="A354" s="93" t="s">
        <v>171</v>
      </c>
      <c r="B354" s="94" t="s">
        <v>177</v>
      </c>
      <c r="C354" s="94" t="s">
        <v>179</v>
      </c>
      <c r="D354" s="93"/>
      <c r="E354" s="95" t="s">
        <v>475</v>
      </c>
      <c r="F354" s="96">
        <f t="shared" si="20"/>
        <v>111878.29999999999</v>
      </c>
      <c r="G354" s="96">
        <f t="shared" si="20"/>
        <v>106493.89999999998</v>
      </c>
      <c r="H354" s="2"/>
    </row>
    <row r="355" spans="1:8" ht="26.4" outlineLevel="5" x14ac:dyDescent="0.3">
      <c r="A355" s="93" t="s">
        <v>171</v>
      </c>
      <c r="B355" s="94" t="s">
        <v>177</v>
      </c>
      <c r="C355" s="94" t="s">
        <v>180</v>
      </c>
      <c r="D355" s="93"/>
      <c r="E355" s="95" t="s">
        <v>476</v>
      </c>
      <c r="F355" s="96">
        <f>F358+F362+F364+F368+F366+F356+F360</f>
        <v>111878.29999999999</v>
      </c>
      <c r="G355" s="96">
        <f>G358+G362+G364+G368+G366+G356+G360</f>
        <v>106493.89999999998</v>
      </c>
      <c r="H355" s="2"/>
    </row>
    <row r="356" spans="1:8" ht="39.6" outlineLevel="5" x14ac:dyDescent="0.3">
      <c r="A356" s="93" t="s">
        <v>171</v>
      </c>
      <c r="B356" s="94" t="s">
        <v>177</v>
      </c>
      <c r="C356" s="94" t="s">
        <v>691</v>
      </c>
      <c r="D356" s="93"/>
      <c r="E356" s="95" t="s">
        <v>692</v>
      </c>
      <c r="F356" s="96">
        <f>F357</f>
        <v>4731.8</v>
      </c>
      <c r="G356" s="96">
        <f>G357</f>
        <v>2051.6999999999998</v>
      </c>
      <c r="H356" s="2"/>
    </row>
    <row r="357" spans="1:8" ht="26.4" outlineLevel="5" x14ac:dyDescent="0.3">
      <c r="A357" s="93" t="s">
        <v>171</v>
      </c>
      <c r="B357" s="94" t="s">
        <v>177</v>
      </c>
      <c r="C357" s="94" t="s">
        <v>691</v>
      </c>
      <c r="D357" s="93">
        <v>600</v>
      </c>
      <c r="E357" s="95" t="s">
        <v>361</v>
      </c>
      <c r="F357" s="96">
        <v>4731.8</v>
      </c>
      <c r="G357" s="96">
        <v>2051.6999999999998</v>
      </c>
      <c r="H357" s="2"/>
    </row>
    <row r="358" spans="1:8" ht="52.8" outlineLevel="6" x14ac:dyDescent="0.3">
      <c r="A358" s="93" t="s">
        <v>171</v>
      </c>
      <c r="B358" s="94" t="s">
        <v>177</v>
      </c>
      <c r="C358" s="94" t="s">
        <v>181</v>
      </c>
      <c r="D358" s="93"/>
      <c r="E358" s="95" t="s">
        <v>477</v>
      </c>
      <c r="F358" s="96">
        <f>F359</f>
        <v>49795.4</v>
      </c>
      <c r="G358" s="96">
        <f>G359</f>
        <v>49144.7</v>
      </c>
      <c r="H358" s="2"/>
    </row>
    <row r="359" spans="1:8" ht="26.4" outlineLevel="7" x14ac:dyDescent="0.3">
      <c r="A359" s="93" t="s">
        <v>171</v>
      </c>
      <c r="B359" s="94" t="s">
        <v>177</v>
      </c>
      <c r="C359" s="94" t="s">
        <v>181</v>
      </c>
      <c r="D359" s="93" t="s">
        <v>39</v>
      </c>
      <c r="E359" s="95" t="s">
        <v>361</v>
      </c>
      <c r="F359" s="96">
        <f>49049+746.4</f>
        <v>49795.4</v>
      </c>
      <c r="G359" s="96">
        <v>49144.7</v>
      </c>
      <c r="H359" s="2"/>
    </row>
    <row r="360" spans="1:8" ht="39.6" outlineLevel="7" x14ac:dyDescent="0.3">
      <c r="A360" s="93" t="s">
        <v>171</v>
      </c>
      <c r="B360" s="94" t="s">
        <v>177</v>
      </c>
      <c r="C360" s="94" t="s">
        <v>718</v>
      </c>
      <c r="D360" s="93"/>
      <c r="E360" s="95" t="s">
        <v>716</v>
      </c>
      <c r="F360" s="96">
        <f>F361</f>
        <v>250</v>
      </c>
      <c r="G360" s="96">
        <f>G361</f>
        <v>250</v>
      </c>
      <c r="H360" s="2"/>
    </row>
    <row r="361" spans="1:8" ht="26.4" outlineLevel="7" x14ac:dyDescent="0.3">
      <c r="A361" s="93" t="s">
        <v>171</v>
      </c>
      <c r="B361" s="94" t="s">
        <v>177</v>
      </c>
      <c r="C361" s="94" t="s">
        <v>718</v>
      </c>
      <c r="D361" s="93" t="s">
        <v>39</v>
      </c>
      <c r="E361" s="95" t="s">
        <v>361</v>
      </c>
      <c r="F361" s="96">
        <v>250</v>
      </c>
      <c r="G361" s="96">
        <v>250</v>
      </c>
      <c r="H361" s="2"/>
    </row>
    <row r="362" spans="1:8" ht="52.8" outlineLevel="6" x14ac:dyDescent="0.3">
      <c r="A362" s="93" t="s">
        <v>171</v>
      </c>
      <c r="B362" s="94" t="s">
        <v>177</v>
      </c>
      <c r="C362" s="94" t="s">
        <v>182</v>
      </c>
      <c r="D362" s="93"/>
      <c r="E362" s="95" t="s">
        <v>478</v>
      </c>
      <c r="F362" s="96">
        <f>F363</f>
        <v>54008.499999999993</v>
      </c>
      <c r="G362" s="96">
        <f>G363</f>
        <v>53091.6</v>
      </c>
      <c r="H362" s="2"/>
    </row>
    <row r="363" spans="1:8" ht="26.4" outlineLevel="7" x14ac:dyDescent="0.3">
      <c r="A363" s="93" t="s">
        <v>171</v>
      </c>
      <c r="B363" s="94" t="s">
        <v>177</v>
      </c>
      <c r="C363" s="94" t="s">
        <v>182</v>
      </c>
      <c r="D363" s="93" t="s">
        <v>39</v>
      </c>
      <c r="E363" s="95" t="s">
        <v>361</v>
      </c>
      <c r="F363" s="96">
        <f>48026.6+493.2+344.4+1391-14.1-160+410-557.7-16.3+1175.1+500-135+1271.2+1280.1</f>
        <v>54008.499999999993</v>
      </c>
      <c r="G363" s="96">
        <v>53091.6</v>
      </c>
      <c r="H363" s="2"/>
    </row>
    <row r="364" spans="1:8" ht="26.4" outlineLevel="6" x14ac:dyDescent="0.3">
      <c r="A364" s="93" t="s">
        <v>171</v>
      </c>
      <c r="B364" s="94" t="s">
        <v>177</v>
      </c>
      <c r="C364" s="94" t="s">
        <v>183</v>
      </c>
      <c r="D364" s="93"/>
      <c r="E364" s="95" t="s">
        <v>479</v>
      </c>
      <c r="F364" s="96">
        <f>F365</f>
        <v>1512</v>
      </c>
      <c r="G364" s="96">
        <f>G365</f>
        <v>1094.3</v>
      </c>
      <c r="H364" s="2"/>
    </row>
    <row r="365" spans="1:8" ht="26.4" outlineLevel="7" x14ac:dyDescent="0.3">
      <c r="A365" s="93" t="s">
        <v>171</v>
      </c>
      <c r="B365" s="94" t="s">
        <v>177</v>
      </c>
      <c r="C365" s="94" t="s">
        <v>183</v>
      </c>
      <c r="D365" s="93" t="s">
        <v>39</v>
      </c>
      <c r="E365" s="95" t="s">
        <v>361</v>
      </c>
      <c r="F365" s="96">
        <f>1000+1000-488</f>
        <v>1512</v>
      </c>
      <c r="G365" s="96">
        <v>1094.3</v>
      </c>
      <c r="H365" s="2"/>
    </row>
    <row r="366" spans="1:8" ht="39.6" outlineLevel="7" x14ac:dyDescent="0.3">
      <c r="A366" s="93" t="s">
        <v>171</v>
      </c>
      <c r="B366" s="94" t="s">
        <v>177</v>
      </c>
      <c r="C366" s="94" t="s">
        <v>686</v>
      </c>
      <c r="D366" s="93"/>
      <c r="E366" s="95" t="s">
        <v>687</v>
      </c>
      <c r="F366" s="96">
        <f>F367</f>
        <v>325.39999999999998</v>
      </c>
      <c r="G366" s="96">
        <f>G367</f>
        <v>325.39999999999998</v>
      </c>
      <c r="H366" s="2"/>
    </row>
    <row r="367" spans="1:8" ht="26.4" outlineLevel="7" x14ac:dyDescent="0.3">
      <c r="A367" s="93" t="s">
        <v>171</v>
      </c>
      <c r="B367" s="94" t="s">
        <v>177</v>
      </c>
      <c r="C367" s="94" t="s">
        <v>686</v>
      </c>
      <c r="D367" s="93">
        <v>600</v>
      </c>
      <c r="E367" s="95" t="s">
        <v>361</v>
      </c>
      <c r="F367" s="96">
        <f>14.1+160+16.3+135</f>
        <v>325.39999999999998</v>
      </c>
      <c r="G367" s="96">
        <v>325.39999999999998</v>
      </c>
      <c r="H367" s="2"/>
    </row>
    <row r="368" spans="1:8" ht="38.25" customHeight="1" outlineLevel="6" x14ac:dyDescent="0.3">
      <c r="A368" s="93" t="s">
        <v>171</v>
      </c>
      <c r="B368" s="94" t="s">
        <v>177</v>
      </c>
      <c r="C368" s="94" t="s">
        <v>184</v>
      </c>
      <c r="D368" s="93"/>
      <c r="E368" s="95" t="s">
        <v>480</v>
      </c>
      <c r="F368" s="96">
        <f>F369</f>
        <v>1255.2000000000003</v>
      </c>
      <c r="G368" s="96">
        <f>G369</f>
        <v>536.20000000000005</v>
      </c>
      <c r="H368" s="2"/>
    </row>
    <row r="369" spans="1:8" ht="25.5" customHeight="1" outlineLevel="7" x14ac:dyDescent="0.3">
      <c r="A369" s="93" t="s">
        <v>171</v>
      </c>
      <c r="B369" s="94" t="s">
        <v>177</v>
      </c>
      <c r="C369" s="94" t="s">
        <v>184</v>
      </c>
      <c r="D369" s="93" t="s">
        <v>39</v>
      </c>
      <c r="E369" s="95" t="s">
        <v>361</v>
      </c>
      <c r="F369" s="96">
        <f>706+802.4+557.7-811+0.1</f>
        <v>1255.2000000000003</v>
      </c>
      <c r="G369" s="96">
        <v>536.20000000000005</v>
      </c>
      <c r="H369" s="2"/>
    </row>
    <row r="370" spans="1:8" outlineLevel="2" x14ac:dyDescent="0.3">
      <c r="A370" s="93" t="s">
        <v>171</v>
      </c>
      <c r="B370" s="94" t="s">
        <v>185</v>
      </c>
      <c r="C370" s="94"/>
      <c r="D370" s="93"/>
      <c r="E370" s="95" t="s">
        <v>321</v>
      </c>
      <c r="F370" s="96">
        <f>F371+F412</f>
        <v>187941.80000000002</v>
      </c>
      <c r="G370" s="96">
        <f>G371+G412</f>
        <v>183664.1</v>
      </c>
      <c r="H370" s="2"/>
    </row>
    <row r="371" spans="1:8" ht="39.6" outlineLevel="3" x14ac:dyDescent="0.3">
      <c r="A371" s="93" t="s">
        <v>171</v>
      </c>
      <c r="B371" s="94" t="s">
        <v>185</v>
      </c>
      <c r="C371" s="94" t="s">
        <v>178</v>
      </c>
      <c r="D371" s="93"/>
      <c r="E371" s="95" t="s">
        <v>320</v>
      </c>
      <c r="F371" s="96">
        <f>F372</f>
        <v>187741.80000000002</v>
      </c>
      <c r="G371" s="96">
        <f>G372</f>
        <v>183495.4</v>
      </c>
      <c r="H371" s="2"/>
    </row>
    <row r="372" spans="1:8" ht="26.4" outlineLevel="4" x14ac:dyDescent="0.3">
      <c r="A372" s="93" t="s">
        <v>171</v>
      </c>
      <c r="B372" s="94" t="s">
        <v>185</v>
      </c>
      <c r="C372" s="94" t="s">
        <v>186</v>
      </c>
      <c r="D372" s="93"/>
      <c r="E372" s="95" t="s">
        <v>481</v>
      </c>
      <c r="F372" s="96">
        <f>F373+F400+F409</f>
        <v>187741.80000000002</v>
      </c>
      <c r="G372" s="96">
        <f>G373+G400+G409</f>
        <v>183495.4</v>
      </c>
      <c r="H372" s="2"/>
    </row>
    <row r="373" spans="1:8" ht="39.6" outlineLevel="5" x14ac:dyDescent="0.3">
      <c r="A373" s="93" t="s">
        <v>171</v>
      </c>
      <c r="B373" s="94" t="s">
        <v>185</v>
      </c>
      <c r="C373" s="94" t="s">
        <v>187</v>
      </c>
      <c r="D373" s="93"/>
      <c r="E373" s="95" t="s">
        <v>482</v>
      </c>
      <c r="F373" s="96">
        <f>F378+F382+F394+F396+F380+F374+F398+F392+F384+F376+F390+F388+F386</f>
        <v>177491.80000000002</v>
      </c>
      <c r="G373" s="96">
        <f>G378+G382+G394+G396+G380+G374+G398+G392+G384+G376+G390+G388+G386</f>
        <v>174489.1</v>
      </c>
      <c r="H373" s="2"/>
    </row>
    <row r="374" spans="1:8" ht="39.6" outlineLevel="5" x14ac:dyDescent="0.3">
      <c r="A374" s="93" t="s">
        <v>171</v>
      </c>
      <c r="B374" s="94" t="s">
        <v>185</v>
      </c>
      <c r="C374" s="94" t="s">
        <v>628</v>
      </c>
      <c r="D374" s="93"/>
      <c r="E374" s="95" t="s">
        <v>629</v>
      </c>
      <c r="F374" s="96">
        <f>F375</f>
        <v>947.00000000000011</v>
      </c>
      <c r="G374" s="96">
        <f>G375</f>
        <v>947</v>
      </c>
      <c r="H374" s="2"/>
    </row>
    <row r="375" spans="1:8" ht="26.4" outlineLevel="5" x14ac:dyDescent="0.3">
      <c r="A375" s="93" t="s">
        <v>171</v>
      </c>
      <c r="B375" s="94" t="s">
        <v>185</v>
      </c>
      <c r="C375" s="94" t="s">
        <v>628</v>
      </c>
      <c r="D375" s="93">
        <v>600</v>
      </c>
      <c r="E375" s="95" t="s">
        <v>361</v>
      </c>
      <c r="F375" s="96">
        <f>1812.9-865.9</f>
        <v>947.00000000000011</v>
      </c>
      <c r="G375" s="96">
        <v>947</v>
      </c>
      <c r="H375" s="2"/>
    </row>
    <row r="376" spans="1:8" ht="39.6" outlineLevel="5" x14ac:dyDescent="0.3">
      <c r="A376" s="93" t="s">
        <v>171</v>
      </c>
      <c r="B376" s="94" t="s">
        <v>185</v>
      </c>
      <c r="C376" s="94" t="s">
        <v>693</v>
      </c>
      <c r="D376" s="93"/>
      <c r="E376" s="95" t="s">
        <v>694</v>
      </c>
      <c r="F376" s="96">
        <f>F377</f>
        <v>3210.1000000000004</v>
      </c>
      <c r="G376" s="96">
        <f>G377</f>
        <v>2880.1</v>
      </c>
      <c r="H376" s="2"/>
    </row>
    <row r="377" spans="1:8" ht="26.4" outlineLevel="5" x14ac:dyDescent="0.3">
      <c r="A377" s="93" t="s">
        <v>171</v>
      </c>
      <c r="B377" s="94" t="s">
        <v>185</v>
      </c>
      <c r="C377" s="94" t="s">
        <v>693</v>
      </c>
      <c r="D377" s="93">
        <v>600</v>
      </c>
      <c r="E377" s="95" t="s">
        <v>361</v>
      </c>
      <c r="F377" s="96">
        <f>3751.9-541.8</f>
        <v>3210.1000000000004</v>
      </c>
      <c r="G377" s="96">
        <v>2880.1</v>
      </c>
      <c r="H377" s="2"/>
    </row>
    <row r="378" spans="1:8" ht="52.8" outlineLevel="6" x14ac:dyDescent="0.3">
      <c r="A378" s="93" t="s">
        <v>171</v>
      </c>
      <c r="B378" s="94" t="s">
        <v>185</v>
      </c>
      <c r="C378" s="94" t="s">
        <v>188</v>
      </c>
      <c r="D378" s="93"/>
      <c r="E378" s="95" t="s">
        <v>483</v>
      </c>
      <c r="F378" s="96">
        <f>F379</f>
        <v>119363.8</v>
      </c>
      <c r="G378" s="96">
        <f>G379</f>
        <v>119679.6</v>
      </c>
      <c r="H378" s="2"/>
    </row>
    <row r="379" spans="1:8" ht="26.4" outlineLevel="7" x14ac:dyDescent="0.3">
      <c r="A379" s="93" t="s">
        <v>171</v>
      </c>
      <c r="B379" s="94" t="s">
        <v>185</v>
      </c>
      <c r="C379" s="94" t="s">
        <v>188</v>
      </c>
      <c r="D379" s="93" t="s">
        <v>39</v>
      </c>
      <c r="E379" s="95" t="s">
        <v>361</v>
      </c>
      <c r="F379" s="96">
        <f>105686.6+13677.2</f>
        <v>119363.8</v>
      </c>
      <c r="G379" s="96">
        <v>119679.6</v>
      </c>
      <c r="H379" s="2"/>
    </row>
    <row r="380" spans="1:8" ht="39.6" outlineLevel="7" x14ac:dyDescent="0.3">
      <c r="A380" s="93" t="s">
        <v>171</v>
      </c>
      <c r="B380" s="94" t="s">
        <v>185</v>
      </c>
      <c r="C380" s="94" t="s">
        <v>615</v>
      </c>
      <c r="D380" s="93"/>
      <c r="E380" s="95" t="s">
        <v>616</v>
      </c>
      <c r="F380" s="96">
        <f>F381</f>
        <v>86.7</v>
      </c>
      <c r="G380" s="96">
        <f>G381</f>
        <v>86.7</v>
      </c>
      <c r="H380" s="2"/>
    </row>
    <row r="381" spans="1:8" ht="26.4" outlineLevel="7" x14ac:dyDescent="0.3">
      <c r="A381" s="93" t="s">
        <v>171</v>
      </c>
      <c r="B381" s="94" t="s">
        <v>185</v>
      </c>
      <c r="C381" s="94" t="s">
        <v>615</v>
      </c>
      <c r="D381" s="93">
        <v>600</v>
      </c>
      <c r="E381" s="95" t="s">
        <v>361</v>
      </c>
      <c r="F381" s="96">
        <v>86.7</v>
      </c>
      <c r="G381" s="96">
        <v>86.7</v>
      </c>
      <c r="H381" s="2"/>
    </row>
    <row r="382" spans="1:8" ht="52.8" outlineLevel="6" x14ac:dyDescent="0.3">
      <c r="A382" s="93" t="s">
        <v>171</v>
      </c>
      <c r="B382" s="94" t="s">
        <v>185</v>
      </c>
      <c r="C382" s="94" t="s">
        <v>189</v>
      </c>
      <c r="D382" s="93"/>
      <c r="E382" s="95" t="s">
        <v>484</v>
      </c>
      <c r="F382" s="96">
        <f>F383</f>
        <v>40275.599999999991</v>
      </c>
      <c r="G382" s="96">
        <f>G383</f>
        <v>38218.9</v>
      </c>
      <c r="H382" s="2"/>
    </row>
    <row r="383" spans="1:8" ht="26.4" outlineLevel="7" x14ac:dyDescent="0.3">
      <c r="A383" s="93" t="s">
        <v>171</v>
      </c>
      <c r="B383" s="94" t="s">
        <v>185</v>
      </c>
      <c r="C383" s="94" t="s">
        <v>189</v>
      </c>
      <c r="D383" s="93" t="s">
        <v>39</v>
      </c>
      <c r="E383" s="95" t="s">
        <v>361</v>
      </c>
      <c r="F383" s="96">
        <f>38781.1+97.1+820-40-129.4+135-37.4-32.4+490+95.6-591.4+687.4</f>
        <v>40275.599999999991</v>
      </c>
      <c r="G383" s="96">
        <v>38218.9</v>
      </c>
      <c r="H383" s="2"/>
    </row>
    <row r="384" spans="1:8" ht="39.6" outlineLevel="7" x14ac:dyDescent="0.3">
      <c r="A384" s="93" t="s">
        <v>171</v>
      </c>
      <c r="B384" s="94" t="s">
        <v>185</v>
      </c>
      <c r="C384" s="94" t="s">
        <v>688</v>
      </c>
      <c r="D384" s="93"/>
      <c r="E384" s="95" t="s">
        <v>689</v>
      </c>
      <c r="F384" s="96">
        <f>F385</f>
        <v>770</v>
      </c>
      <c r="G384" s="96">
        <f>G385</f>
        <v>1076.2</v>
      </c>
      <c r="H384" s="2"/>
    </row>
    <row r="385" spans="1:8" ht="26.4" outlineLevel="7" x14ac:dyDescent="0.3">
      <c r="A385" s="93" t="s">
        <v>171</v>
      </c>
      <c r="B385" s="94" t="s">
        <v>185</v>
      </c>
      <c r="C385" s="94" t="s">
        <v>688</v>
      </c>
      <c r="D385" s="93" t="s">
        <v>39</v>
      </c>
      <c r="E385" s="95" t="s">
        <v>361</v>
      </c>
      <c r="F385" s="96">
        <f>129.4+410.6+37.4+32.4+160.2</f>
        <v>770</v>
      </c>
      <c r="G385" s="96">
        <v>1076.2</v>
      </c>
      <c r="H385" s="2"/>
    </row>
    <row r="386" spans="1:8" ht="39.6" outlineLevel="7" x14ac:dyDescent="0.3">
      <c r="A386" s="93" t="s">
        <v>171</v>
      </c>
      <c r="B386" s="94" t="s">
        <v>185</v>
      </c>
      <c r="C386" s="94" t="s">
        <v>750</v>
      </c>
      <c r="D386" s="93"/>
      <c r="E386" s="95" t="s">
        <v>751</v>
      </c>
      <c r="F386" s="96">
        <f>F387</f>
        <v>542.4</v>
      </c>
      <c r="G386" s="96">
        <f>G387</f>
        <v>459.5</v>
      </c>
      <c r="H386" s="2"/>
    </row>
    <row r="387" spans="1:8" ht="26.4" outlineLevel="7" x14ac:dyDescent="0.3">
      <c r="A387" s="93" t="s">
        <v>171</v>
      </c>
      <c r="B387" s="94" t="s">
        <v>185</v>
      </c>
      <c r="C387" s="94" t="s">
        <v>750</v>
      </c>
      <c r="D387" s="93">
        <v>600</v>
      </c>
      <c r="E387" s="95" t="s">
        <v>752</v>
      </c>
      <c r="F387" s="96">
        <v>542.4</v>
      </c>
      <c r="G387" s="96">
        <v>459.5</v>
      </c>
      <c r="H387" s="2"/>
    </row>
    <row r="388" spans="1:8" ht="39.6" outlineLevel="7" x14ac:dyDescent="0.3">
      <c r="A388" s="93" t="s">
        <v>171</v>
      </c>
      <c r="B388" s="94" t="s">
        <v>185</v>
      </c>
      <c r="C388" s="94" t="s">
        <v>746</v>
      </c>
      <c r="D388" s="93"/>
      <c r="E388" s="95" t="s">
        <v>745</v>
      </c>
      <c r="F388" s="96">
        <f>F389</f>
        <v>3255</v>
      </c>
      <c r="G388" s="96">
        <f>G389</f>
        <v>3072.5</v>
      </c>
      <c r="H388" s="2"/>
    </row>
    <row r="389" spans="1:8" ht="26.4" outlineLevel="7" x14ac:dyDescent="0.3">
      <c r="A389" s="93" t="s">
        <v>171</v>
      </c>
      <c r="B389" s="94" t="s">
        <v>185</v>
      </c>
      <c r="C389" s="94" t="s">
        <v>746</v>
      </c>
      <c r="D389" s="93" t="s">
        <v>39</v>
      </c>
      <c r="E389" s="95" t="s">
        <v>361</v>
      </c>
      <c r="F389" s="96">
        <v>3255</v>
      </c>
      <c r="G389" s="96">
        <v>3072.5</v>
      </c>
      <c r="H389" s="2"/>
    </row>
    <row r="390" spans="1:8" ht="39.6" outlineLevel="7" x14ac:dyDescent="0.3">
      <c r="A390" s="93" t="s">
        <v>171</v>
      </c>
      <c r="B390" s="94" t="s">
        <v>185</v>
      </c>
      <c r="C390" s="94" t="s">
        <v>739</v>
      </c>
      <c r="D390" s="93"/>
      <c r="E390" s="95" t="s">
        <v>740</v>
      </c>
      <c r="F390" s="96">
        <f>F391</f>
        <v>3904.7</v>
      </c>
      <c r="G390" s="96">
        <f>G391</f>
        <v>3469.6</v>
      </c>
      <c r="H390" s="2"/>
    </row>
    <row r="391" spans="1:8" ht="26.4" outlineLevel="7" x14ac:dyDescent="0.3">
      <c r="A391" s="93" t="s">
        <v>171</v>
      </c>
      <c r="B391" s="94" t="s">
        <v>185</v>
      </c>
      <c r="C391" s="94" t="s">
        <v>739</v>
      </c>
      <c r="D391" s="93" t="s">
        <v>39</v>
      </c>
      <c r="E391" s="95" t="s">
        <v>361</v>
      </c>
      <c r="F391" s="96">
        <f>3514.2+390.5</f>
        <v>3904.7</v>
      </c>
      <c r="G391" s="96">
        <v>3469.6</v>
      </c>
      <c r="H391" s="2"/>
    </row>
    <row r="392" spans="1:8" ht="52.8" outlineLevel="7" x14ac:dyDescent="0.3">
      <c r="A392" s="93" t="s">
        <v>171</v>
      </c>
      <c r="B392" s="94" t="s">
        <v>185</v>
      </c>
      <c r="C392" s="94" t="s">
        <v>650</v>
      </c>
      <c r="D392" s="93"/>
      <c r="E392" s="95" t="s">
        <v>697</v>
      </c>
      <c r="F392" s="96">
        <f>F393</f>
        <v>1408.3999999999999</v>
      </c>
      <c r="G392" s="96">
        <f>G393</f>
        <v>997.4</v>
      </c>
      <c r="H392" s="2"/>
    </row>
    <row r="393" spans="1:8" ht="26.4" outlineLevel="7" x14ac:dyDescent="0.3">
      <c r="A393" s="93" t="s">
        <v>171</v>
      </c>
      <c r="B393" s="94" t="s">
        <v>185</v>
      </c>
      <c r="C393" s="94" t="s">
        <v>650</v>
      </c>
      <c r="D393" s="93">
        <v>600</v>
      </c>
      <c r="E393" s="95" t="s">
        <v>361</v>
      </c>
      <c r="F393" s="96">
        <f>142.3+1266.1</f>
        <v>1408.3999999999999</v>
      </c>
      <c r="G393" s="96">
        <v>997.4</v>
      </c>
      <c r="H393" s="2"/>
    </row>
    <row r="394" spans="1:8" ht="26.4" outlineLevel="6" x14ac:dyDescent="0.3">
      <c r="A394" s="93" t="s">
        <v>171</v>
      </c>
      <c r="B394" s="94" t="s">
        <v>185</v>
      </c>
      <c r="C394" s="94" t="s">
        <v>190</v>
      </c>
      <c r="D394" s="93"/>
      <c r="E394" s="95" t="s">
        <v>485</v>
      </c>
      <c r="F394" s="96">
        <f>F395</f>
        <v>1344.1000000000001</v>
      </c>
      <c r="G394" s="96">
        <f>G395</f>
        <v>1341.8</v>
      </c>
      <c r="H394" s="2"/>
    </row>
    <row r="395" spans="1:8" ht="26.4" outlineLevel="7" x14ac:dyDescent="0.3">
      <c r="A395" s="93" t="s">
        <v>171</v>
      </c>
      <c r="B395" s="94" t="s">
        <v>185</v>
      </c>
      <c r="C395" s="94" t="s">
        <v>190</v>
      </c>
      <c r="D395" s="93" t="s">
        <v>39</v>
      </c>
      <c r="E395" s="95" t="s">
        <v>361</v>
      </c>
      <c r="F395" s="96">
        <f>2800-390.5-969.8-95.6</f>
        <v>1344.1000000000001</v>
      </c>
      <c r="G395" s="96">
        <v>1341.8</v>
      </c>
      <c r="H395" s="2"/>
    </row>
    <row r="396" spans="1:8" ht="26.4" outlineLevel="6" x14ac:dyDescent="0.3">
      <c r="A396" s="93" t="s">
        <v>171</v>
      </c>
      <c r="B396" s="94" t="s">
        <v>185</v>
      </c>
      <c r="C396" s="94" t="s">
        <v>191</v>
      </c>
      <c r="D396" s="93"/>
      <c r="E396" s="95" t="s">
        <v>486</v>
      </c>
      <c r="F396" s="96">
        <f>F397</f>
        <v>2374.1</v>
      </c>
      <c r="G396" s="96">
        <f>G397</f>
        <v>2249.9</v>
      </c>
      <c r="H396" s="2"/>
    </row>
    <row r="397" spans="1:8" ht="26.4" outlineLevel="7" x14ac:dyDescent="0.3">
      <c r="A397" s="93" t="s">
        <v>171</v>
      </c>
      <c r="B397" s="94" t="s">
        <v>185</v>
      </c>
      <c r="C397" s="94" t="s">
        <v>191</v>
      </c>
      <c r="D397" s="93" t="s">
        <v>39</v>
      </c>
      <c r="E397" s="95" t="s">
        <v>361</v>
      </c>
      <c r="F397" s="96">
        <f>4003-142.3-190.6+190.6-693.4-793.1-0.1</f>
        <v>2374.1</v>
      </c>
      <c r="G397" s="96">
        <v>2249.9</v>
      </c>
      <c r="H397" s="2"/>
    </row>
    <row r="398" spans="1:8" ht="39.6" outlineLevel="7" x14ac:dyDescent="0.3">
      <c r="A398" s="93" t="s">
        <v>171</v>
      </c>
      <c r="B398" s="94" t="s">
        <v>185</v>
      </c>
      <c r="C398" s="94" t="s">
        <v>639</v>
      </c>
      <c r="D398" s="93"/>
      <c r="E398" s="95" t="s">
        <v>640</v>
      </c>
      <c r="F398" s="96">
        <f>F399</f>
        <v>9.9</v>
      </c>
      <c r="G398" s="96">
        <f>G399</f>
        <v>9.9</v>
      </c>
      <c r="H398" s="2"/>
    </row>
    <row r="399" spans="1:8" ht="26.4" outlineLevel="7" x14ac:dyDescent="0.3">
      <c r="A399" s="93" t="s">
        <v>171</v>
      </c>
      <c r="B399" s="94" t="s">
        <v>185</v>
      </c>
      <c r="C399" s="94" t="s">
        <v>639</v>
      </c>
      <c r="D399" s="93" t="s">
        <v>39</v>
      </c>
      <c r="E399" s="95" t="s">
        <v>361</v>
      </c>
      <c r="F399" s="96">
        <v>9.9</v>
      </c>
      <c r="G399" s="96">
        <v>9.9</v>
      </c>
      <c r="H399" s="2"/>
    </row>
    <row r="400" spans="1:8" outlineLevel="5" x14ac:dyDescent="0.3">
      <c r="A400" s="93" t="s">
        <v>171</v>
      </c>
      <c r="B400" s="94" t="s">
        <v>185</v>
      </c>
      <c r="C400" s="94" t="s">
        <v>192</v>
      </c>
      <c r="D400" s="93"/>
      <c r="E400" s="95" t="s">
        <v>487</v>
      </c>
      <c r="F400" s="96">
        <f>F405+F407+F401+F403</f>
        <v>10210</v>
      </c>
      <c r="G400" s="96">
        <f>G405+G407+G401+G403</f>
        <v>8980.8000000000011</v>
      </c>
      <c r="H400" s="2"/>
    </row>
    <row r="401" spans="1:8" ht="105.6" outlineLevel="5" x14ac:dyDescent="0.3">
      <c r="A401" s="93" t="s">
        <v>171</v>
      </c>
      <c r="B401" s="94" t="s">
        <v>185</v>
      </c>
      <c r="C401" s="94" t="s">
        <v>617</v>
      </c>
      <c r="D401" s="93"/>
      <c r="E401" s="95" t="s">
        <v>664</v>
      </c>
      <c r="F401" s="96">
        <f>F402</f>
        <v>1830.8</v>
      </c>
      <c r="G401" s="96">
        <f>G402</f>
        <v>1416.7</v>
      </c>
      <c r="H401" s="2"/>
    </row>
    <row r="402" spans="1:8" ht="26.4" outlineLevel="5" x14ac:dyDescent="0.3">
      <c r="A402" s="93" t="s">
        <v>171</v>
      </c>
      <c r="B402" s="94" t="s">
        <v>185</v>
      </c>
      <c r="C402" s="94" t="s">
        <v>617</v>
      </c>
      <c r="D402" s="93">
        <v>600</v>
      </c>
      <c r="E402" s="95" t="s">
        <v>361</v>
      </c>
      <c r="F402" s="96">
        <v>1830.8</v>
      </c>
      <c r="G402" s="96">
        <v>1416.7</v>
      </c>
      <c r="H402" s="2"/>
    </row>
    <row r="403" spans="1:8" ht="39.6" outlineLevel="5" x14ac:dyDescent="0.3">
      <c r="A403" s="93" t="s">
        <v>171</v>
      </c>
      <c r="B403" s="94" t="s">
        <v>185</v>
      </c>
      <c r="C403" s="94" t="s">
        <v>717</v>
      </c>
      <c r="D403" s="93"/>
      <c r="E403" s="95" t="s">
        <v>716</v>
      </c>
      <c r="F403" s="96">
        <f>F404</f>
        <v>50</v>
      </c>
      <c r="G403" s="96">
        <f>G404</f>
        <v>50</v>
      </c>
      <c r="H403" s="2"/>
    </row>
    <row r="404" spans="1:8" ht="26.4" outlineLevel="5" x14ac:dyDescent="0.3">
      <c r="A404" s="93" t="s">
        <v>171</v>
      </c>
      <c r="B404" s="94" t="s">
        <v>185</v>
      </c>
      <c r="C404" s="94" t="s">
        <v>717</v>
      </c>
      <c r="D404" s="93">
        <v>600</v>
      </c>
      <c r="E404" s="95" t="s">
        <v>361</v>
      </c>
      <c r="F404" s="96">
        <v>50</v>
      </c>
      <c r="G404" s="96">
        <v>50</v>
      </c>
      <c r="H404" s="2"/>
    </row>
    <row r="405" spans="1:8" ht="26.4" outlineLevel="6" x14ac:dyDescent="0.3">
      <c r="A405" s="93" t="s">
        <v>171</v>
      </c>
      <c r="B405" s="94" t="s">
        <v>185</v>
      </c>
      <c r="C405" s="94" t="s">
        <v>193</v>
      </c>
      <c r="D405" s="93"/>
      <c r="E405" s="95" t="s">
        <v>488</v>
      </c>
      <c r="F405" s="96">
        <f>F406</f>
        <v>3832.8</v>
      </c>
      <c r="G405" s="96">
        <f>G406</f>
        <v>3813</v>
      </c>
      <c r="H405" s="2"/>
    </row>
    <row r="406" spans="1:8" ht="26.4" outlineLevel="7" x14ac:dyDescent="0.3">
      <c r="A406" s="93" t="s">
        <v>171</v>
      </c>
      <c r="B406" s="94" t="s">
        <v>185</v>
      </c>
      <c r="C406" s="94" t="s">
        <v>193</v>
      </c>
      <c r="D406" s="93" t="s">
        <v>39</v>
      </c>
      <c r="E406" s="95" t="s">
        <v>361</v>
      </c>
      <c r="F406" s="96">
        <f>3505.5+154.4+59.6+113.3</f>
        <v>3832.8</v>
      </c>
      <c r="G406" s="96">
        <v>3813</v>
      </c>
      <c r="H406" s="2"/>
    </row>
    <row r="407" spans="1:8" ht="26.4" outlineLevel="6" x14ac:dyDescent="0.3">
      <c r="A407" s="93" t="s">
        <v>171</v>
      </c>
      <c r="B407" s="94" t="s">
        <v>185</v>
      </c>
      <c r="C407" s="94" t="s">
        <v>194</v>
      </c>
      <c r="D407" s="93"/>
      <c r="E407" s="95" t="s">
        <v>489</v>
      </c>
      <c r="F407" s="96">
        <f>F408</f>
        <v>4496.3999999999996</v>
      </c>
      <c r="G407" s="96">
        <f>G408</f>
        <v>3701.1</v>
      </c>
      <c r="H407" s="2"/>
    </row>
    <row r="408" spans="1:8" ht="26.4" outlineLevel="7" x14ac:dyDescent="0.3">
      <c r="A408" s="93" t="s">
        <v>171</v>
      </c>
      <c r="B408" s="94" t="s">
        <v>185</v>
      </c>
      <c r="C408" s="94" t="s">
        <v>194</v>
      </c>
      <c r="D408" s="93" t="s">
        <v>39</v>
      </c>
      <c r="E408" s="95" t="s">
        <v>361</v>
      </c>
      <c r="F408" s="96">
        <f>4252-135+379.4</f>
        <v>4496.3999999999996</v>
      </c>
      <c r="G408" s="96">
        <v>3701.1</v>
      </c>
      <c r="H408" s="2"/>
    </row>
    <row r="409" spans="1:8" ht="26.4" outlineLevel="7" x14ac:dyDescent="0.3">
      <c r="A409" s="93" t="s">
        <v>171</v>
      </c>
      <c r="B409" s="94" t="s">
        <v>185</v>
      </c>
      <c r="C409" s="94" t="s">
        <v>655</v>
      </c>
      <c r="D409" s="93"/>
      <c r="E409" s="95" t="s">
        <v>658</v>
      </c>
      <c r="F409" s="96">
        <f>F410</f>
        <v>40</v>
      </c>
      <c r="G409" s="96">
        <f>G410</f>
        <v>25.5</v>
      </c>
      <c r="H409" s="2"/>
    </row>
    <row r="410" spans="1:8" ht="52.8" outlineLevel="7" x14ac:dyDescent="0.3">
      <c r="A410" s="93" t="s">
        <v>171</v>
      </c>
      <c r="B410" s="94" t="s">
        <v>185</v>
      </c>
      <c r="C410" s="94" t="s">
        <v>657</v>
      </c>
      <c r="D410" s="93"/>
      <c r="E410" s="95" t="s">
        <v>656</v>
      </c>
      <c r="F410" s="96">
        <f>F411</f>
        <v>40</v>
      </c>
      <c r="G410" s="96">
        <f>G411</f>
        <v>25.5</v>
      </c>
      <c r="H410" s="2"/>
    </row>
    <row r="411" spans="1:8" ht="26.4" outlineLevel="7" x14ac:dyDescent="0.3">
      <c r="A411" s="93" t="s">
        <v>171</v>
      </c>
      <c r="B411" s="94" t="s">
        <v>185</v>
      </c>
      <c r="C411" s="94" t="s">
        <v>657</v>
      </c>
      <c r="D411" s="93" t="s">
        <v>39</v>
      </c>
      <c r="E411" s="95" t="s">
        <v>361</v>
      </c>
      <c r="F411" s="96">
        <v>40</v>
      </c>
      <c r="G411" s="96">
        <v>25.5</v>
      </c>
      <c r="H411" s="2"/>
    </row>
    <row r="412" spans="1:8" ht="39.6" outlineLevel="3" x14ac:dyDescent="0.3">
      <c r="A412" s="93" t="s">
        <v>171</v>
      </c>
      <c r="B412" s="94" t="s">
        <v>185</v>
      </c>
      <c r="C412" s="94" t="s">
        <v>45</v>
      </c>
      <c r="D412" s="93"/>
      <c r="E412" s="95" t="s">
        <v>295</v>
      </c>
      <c r="F412" s="96">
        <f>F413+F417</f>
        <v>200</v>
      </c>
      <c r="G412" s="96">
        <f>G413+G417</f>
        <v>168.7</v>
      </c>
      <c r="H412" s="2"/>
    </row>
    <row r="413" spans="1:8" ht="26.4" outlineLevel="4" x14ac:dyDescent="0.3">
      <c r="A413" s="93" t="s">
        <v>171</v>
      </c>
      <c r="B413" s="94" t="s">
        <v>185</v>
      </c>
      <c r="C413" s="94" t="s">
        <v>195</v>
      </c>
      <c r="D413" s="93"/>
      <c r="E413" s="95" t="s">
        <v>490</v>
      </c>
      <c r="F413" s="96">
        <f t="shared" ref="F413:G415" si="21">F414</f>
        <v>150</v>
      </c>
      <c r="G413" s="96">
        <f t="shared" si="21"/>
        <v>146.69999999999999</v>
      </c>
      <c r="H413" s="2"/>
    </row>
    <row r="414" spans="1:8" ht="52.8" outlineLevel="5" x14ac:dyDescent="0.3">
      <c r="A414" s="93" t="s">
        <v>171</v>
      </c>
      <c r="B414" s="94" t="s">
        <v>185</v>
      </c>
      <c r="C414" s="94" t="s">
        <v>196</v>
      </c>
      <c r="D414" s="93"/>
      <c r="E414" s="95" t="s">
        <v>491</v>
      </c>
      <c r="F414" s="96">
        <f t="shared" si="21"/>
        <v>150</v>
      </c>
      <c r="G414" s="96">
        <f t="shared" si="21"/>
        <v>146.69999999999999</v>
      </c>
      <c r="H414" s="2"/>
    </row>
    <row r="415" spans="1:8" outlineLevel="6" x14ac:dyDescent="0.3">
      <c r="A415" s="93" t="s">
        <v>171</v>
      </c>
      <c r="B415" s="94" t="s">
        <v>185</v>
      </c>
      <c r="C415" s="94" t="s">
        <v>197</v>
      </c>
      <c r="D415" s="93"/>
      <c r="E415" s="95" t="s">
        <v>492</v>
      </c>
      <c r="F415" s="96">
        <f t="shared" si="21"/>
        <v>150</v>
      </c>
      <c r="G415" s="96">
        <f t="shared" si="21"/>
        <v>146.69999999999999</v>
      </c>
      <c r="H415" s="2"/>
    </row>
    <row r="416" spans="1:8" ht="26.4" outlineLevel="7" x14ac:dyDescent="0.3">
      <c r="A416" s="93" t="s">
        <v>171</v>
      </c>
      <c r="B416" s="94" t="s">
        <v>185</v>
      </c>
      <c r="C416" s="94" t="s">
        <v>197</v>
      </c>
      <c r="D416" s="93" t="s">
        <v>39</v>
      </c>
      <c r="E416" s="95" t="s">
        <v>361</v>
      </c>
      <c r="F416" s="96">
        <v>150</v>
      </c>
      <c r="G416" s="96">
        <v>146.69999999999999</v>
      </c>
      <c r="H416" s="2"/>
    </row>
    <row r="417" spans="1:8" ht="52.8" outlineLevel="4" x14ac:dyDescent="0.3">
      <c r="A417" s="93" t="s">
        <v>171</v>
      </c>
      <c r="B417" s="94" t="s">
        <v>185</v>
      </c>
      <c r="C417" s="94" t="s">
        <v>198</v>
      </c>
      <c r="D417" s="93"/>
      <c r="E417" s="95" t="s">
        <v>493</v>
      </c>
      <c r="F417" s="96">
        <f t="shared" ref="F417:G419" si="22">F418</f>
        <v>50</v>
      </c>
      <c r="G417" s="96">
        <f t="shared" si="22"/>
        <v>22</v>
      </c>
      <c r="H417" s="2"/>
    </row>
    <row r="418" spans="1:8" ht="26.4" outlineLevel="5" x14ac:dyDescent="0.3">
      <c r="A418" s="93" t="s">
        <v>171</v>
      </c>
      <c r="B418" s="94" t="s">
        <v>185</v>
      </c>
      <c r="C418" s="94" t="s">
        <v>199</v>
      </c>
      <c r="D418" s="93"/>
      <c r="E418" s="95" t="s">
        <v>494</v>
      </c>
      <c r="F418" s="96">
        <f t="shared" si="22"/>
        <v>50</v>
      </c>
      <c r="G418" s="96">
        <f t="shared" si="22"/>
        <v>22</v>
      </c>
      <c r="H418" s="2"/>
    </row>
    <row r="419" spans="1:8" ht="26.4" outlineLevel="6" x14ac:dyDescent="0.3">
      <c r="A419" s="93" t="s">
        <v>171</v>
      </c>
      <c r="B419" s="94" t="s">
        <v>185</v>
      </c>
      <c r="C419" s="94" t="s">
        <v>200</v>
      </c>
      <c r="D419" s="93"/>
      <c r="E419" s="95" t="s">
        <v>495</v>
      </c>
      <c r="F419" s="96">
        <f t="shared" si="22"/>
        <v>50</v>
      </c>
      <c r="G419" s="96">
        <f t="shared" si="22"/>
        <v>22</v>
      </c>
      <c r="H419" s="2"/>
    </row>
    <row r="420" spans="1:8" ht="26.4" outlineLevel="7" x14ac:dyDescent="0.3">
      <c r="A420" s="93" t="s">
        <v>171</v>
      </c>
      <c r="B420" s="94" t="s">
        <v>185</v>
      </c>
      <c r="C420" s="94" t="s">
        <v>200</v>
      </c>
      <c r="D420" s="93" t="s">
        <v>39</v>
      </c>
      <c r="E420" s="95" t="s">
        <v>361</v>
      </c>
      <c r="F420" s="96">
        <v>50</v>
      </c>
      <c r="G420" s="96">
        <v>22</v>
      </c>
      <c r="H420" s="2"/>
    </row>
    <row r="421" spans="1:8" outlineLevel="2" x14ac:dyDescent="0.3">
      <c r="A421" s="93" t="s">
        <v>171</v>
      </c>
      <c r="B421" s="94" t="s">
        <v>201</v>
      </c>
      <c r="C421" s="94"/>
      <c r="D421" s="93"/>
      <c r="E421" s="95" t="s">
        <v>322</v>
      </c>
      <c r="F421" s="96">
        <f t="shared" ref="F421:G423" si="23">F422</f>
        <v>16089.900000000001</v>
      </c>
      <c r="G421" s="96">
        <f t="shared" si="23"/>
        <v>16116.1</v>
      </c>
      <c r="H421" s="2"/>
    </row>
    <row r="422" spans="1:8" ht="39.6" outlineLevel="3" x14ac:dyDescent="0.3">
      <c r="A422" s="93" t="s">
        <v>171</v>
      </c>
      <c r="B422" s="94" t="s">
        <v>201</v>
      </c>
      <c r="C422" s="94" t="s">
        <v>178</v>
      </c>
      <c r="D422" s="93"/>
      <c r="E422" s="95" t="s">
        <v>320</v>
      </c>
      <c r="F422" s="96">
        <f t="shared" si="23"/>
        <v>16089.900000000001</v>
      </c>
      <c r="G422" s="96">
        <f t="shared" si="23"/>
        <v>16116.1</v>
      </c>
      <c r="H422" s="2"/>
    </row>
    <row r="423" spans="1:8" ht="26.4" outlineLevel="4" x14ac:dyDescent="0.3">
      <c r="A423" s="93" t="s">
        <v>171</v>
      </c>
      <c r="B423" s="94" t="s">
        <v>201</v>
      </c>
      <c r="C423" s="94" t="s">
        <v>202</v>
      </c>
      <c r="D423" s="93"/>
      <c r="E423" s="95" t="s">
        <v>496</v>
      </c>
      <c r="F423" s="96">
        <f t="shared" si="23"/>
        <v>16089.900000000001</v>
      </c>
      <c r="G423" s="96">
        <f t="shared" si="23"/>
        <v>16116.1</v>
      </c>
      <c r="H423" s="2"/>
    </row>
    <row r="424" spans="1:8" ht="26.4" outlineLevel="5" x14ac:dyDescent="0.3">
      <c r="A424" s="93" t="s">
        <v>171</v>
      </c>
      <c r="B424" s="94" t="s">
        <v>201</v>
      </c>
      <c r="C424" s="94" t="s">
        <v>203</v>
      </c>
      <c r="D424" s="93"/>
      <c r="E424" s="95" t="s">
        <v>497</v>
      </c>
      <c r="F424" s="96">
        <f>F429+F425+F431+F427</f>
        <v>16089.900000000001</v>
      </c>
      <c r="G424" s="96">
        <f>G429+G425+G431+G427</f>
        <v>16116.1</v>
      </c>
      <c r="H424" s="2"/>
    </row>
    <row r="425" spans="1:8" ht="52.8" outlineLevel="5" x14ac:dyDescent="0.3">
      <c r="A425" s="93" t="s">
        <v>171</v>
      </c>
      <c r="B425" s="93" t="s">
        <v>201</v>
      </c>
      <c r="C425" s="94" t="s">
        <v>622</v>
      </c>
      <c r="D425" s="94"/>
      <c r="E425" s="95" t="s">
        <v>623</v>
      </c>
      <c r="F425" s="96">
        <f>F426</f>
        <v>2097.9</v>
      </c>
      <c r="G425" s="96">
        <f>G426</f>
        <v>2097.9</v>
      </c>
      <c r="H425" s="2"/>
    </row>
    <row r="426" spans="1:8" ht="26.4" outlineLevel="5" x14ac:dyDescent="0.3">
      <c r="A426" s="93" t="s">
        <v>171</v>
      </c>
      <c r="B426" s="93" t="s">
        <v>201</v>
      </c>
      <c r="C426" s="94" t="s">
        <v>622</v>
      </c>
      <c r="D426" s="94" t="s">
        <v>39</v>
      </c>
      <c r="E426" s="95" t="s">
        <v>361</v>
      </c>
      <c r="F426" s="96">
        <v>2097.9</v>
      </c>
      <c r="G426" s="96">
        <v>2097.9</v>
      </c>
      <c r="H426" s="2"/>
    </row>
    <row r="427" spans="1:8" ht="39.75" customHeight="1" outlineLevel="5" x14ac:dyDescent="0.3">
      <c r="A427" s="93" t="s">
        <v>171</v>
      </c>
      <c r="B427" s="93" t="s">
        <v>201</v>
      </c>
      <c r="C427" s="94" t="s">
        <v>715</v>
      </c>
      <c r="D427" s="94"/>
      <c r="E427" s="95" t="s">
        <v>716</v>
      </c>
      <c r="F427" s="96">
        <f>F428</f>
        <v>100</v>
      </c>
      <c r="G427" s="96">
        <f>G428</f>
        <v>100</v>
      </c>
      <c r="H427" s="2"/>
    </row>
    <row r="428" spans="1:8" ht="26.4" outlineLevel="5" x14ac:dyDescent="0.3">
      <c r="A428" s="93" t="s">
        <v>171</v>
      </c>
      <c r="B428" s="93" t="s">
        <v>201</v>
      </c>
      <c r="C428" s="94" t="s">
        <v>715</v>
      </c>
      <c r="D428" s="93" t="s">
        <v>39</v>
      </c>
      <c r="E428" s="95" t="s">
        <v>361</v>
      </c>
      <c r="F428" s="96">
        <v>100</v>
      </c>
      <c r="G428" s="96">
        <v>100</v>
      </c>
      <c r="H428" s="2"/>
    </row>
    <row r="429" spans="1:8" ht="39.6" outlineLevel="6" x14ac:dyDescent="0.3">
      <c r="A429" s="93" t="s">
        <v>171</v>
      </c>
      <c r="B429" s="94" t="s">
        <v>201</v>
      </c>
      <c r="C429" s="94" t="s">
        <v>204</v>
      </c>
      <c r="D429" s="93"/>
      <c r="E429" s="95" t="s">
        <v>665</v>
      </c>
      <c r="F429" s="96">
        <f>F430</f>
        <v>13871.000000000002</v>
      </c>
      <c r="G429" s="96">
        <f>G430</f>
        <v>13897.2</v>
      </c>
      <c r="H429" s="2"/>
    </row>
    <row r="430" spans="1:8" ht="26.4" outlineLevel="7" x14ac:dyDescent="0.3">
      <c r="A430" s="93" t="s">
        <v>171</v>
      </c>
      <c r="B430" s="94" t="s">
        <v>201</v>
      </c>
      <c r="C430" s="94" t="s">
        <v>204</v>
      </c>
      <c r="D430" s="93" t="s">
        <v>39</v>
      </c>
      <c r="E430" s="95" t="s">
        <v>361</v>
      </c>
      <c r="F430" s="96">
        <f>13132.2+58.5+60+400+64.1+156.2</f>
        <v>13871.000000000002</v>
      </c>
      <c r="G430" s="96">
        <v>13897.2</v>
      </c>
      <c r="H430" s="2"/>
    </row>
    <row r="431" spans="1:8" ht="39.6" outlineLevel="7" x14ac:dyDescent="0.3">
      <c r="A431" s="93" t="s">
        <v>171</v>
      </c>
      <c r="B431" s="94" t="s">
        <v>201</v>
      </c>
      <c r="C431" s="94" t="s">
        <v>637</v>
      </c>
      <c r="D431" s="93"/>
      <c r="E431" s="95" t="s">
        <v>636</v>
      </c>
      <c r="F431" s="96">
        <f>F432</f>
        <v>21</v>
      </c>
      <c r="G431" s="96">
        <f>G432</f>
        <v>21</v>
      </c>
      <c r="H431" s="2"/>
    </row>
    <row r="432" spans="1:8" ht="26.4" outlineLevel="7" x14ac:dyDescent="0.3">
      <c r="A432" s="93" t="s">
        <v>171</v>
      </c>
      <c r="B432" s="94" t="s">
        <v>201</v>
      </c>
      <c r="C432" s="94" t="s">
        <v>637</v>
      </c>
      <c r="D432" s="93" t="s">
        <v>39</v>
      </c>
      <c r="E432" s="95" t="s">
        <v>361</v>
      </c>
      <c r="F432" s="96">
        <v>21</v>
      </c>
      <c r="G432" s="96">
        <v>21</v>
      </c>
      <c r="H432" s="2"/>
    </row>
    <row r="433" spans="1:8" ht="26.4" outlineLevel="2" x14ac:dyDescent="0.3">
      <c r="A433" s="93" t="s">
        <v>171</v>
      </c>
      <c r="B433" s="94" t="s">
        <v>205</v>
      </c>
      <c r="C433" s="94"/>
      <c r="D433" s="93"/>
      <c r="E433" s="95" t="s">
        <v>323</v>
      </c>
      <c r="F433" s="96">
        <f t="shared" ref="F433:G437" si="24">F434</f>
        <v>100</v>
      </c>
      <c r="G433" s="96">
        <f t="shared" si="24"/>
        <v>59</v>
      </c>
      <c r="H433" s="2"/>
    </row>
    <row r="434" spans="1:8" ht="39.6" outlineLevel="3" x14ac:dyDescent="0.3">
      <c r="A434" s="93" t="s">
        <v>171</v>
      </c>
      <c r="B434" s="94" t="s">
        <v>205</v>
      </c>
      <c r="C434" s="94" t="s">
        <v>178</v>
      </c>
      <c r="D434" s="93"/>
      <c r="E434" s="95" t="s">
        <v>320</v>
      </c>
      <c r="F434" s="96">
        <f t="shared" si="24"/>
        <v>100</v>
      </c>
      <c r="G434" s="96">
        <f t="shared" si="24"/>
        <v>59</v>
      </c>
      <c r="H434" s="2"/>
    </row>
    <row r="435" spans="1:8" ht="26.4" outlineLevel="4" x14ac:dyDescent="0.3">
      <c r="A435" s="93" t="s">
        <v>171</v>
      </c>
      <c r="B435" s="94" t="s">
        <v>205</v>
      </c>
      <c r="C435" s="94" t="s">
        <v>186</v>
      </c>
      <c r="D435" s="93"/>
      <c r="E435" s="95" t="s">
        <v>481</v>
      </c>
      <c r="F435" s="96">
        <f t="shared" si="24"/>
        <v>100</v>
      </c>
      <c r="G435" s="96">
        <f t="shared" si="24"/>
        <v>59</v>
      </c>
      <c r="H435" s="2"/>
    </row>
    <row r="436" spans="1:8" ht="39.6" outlineLevel="5" x14ac:dyDescent="0.3">
      <c r="A436" s="93" t="s">
        <v>171</v>
      </c>
      <c r="B436" s="94" t="s">
        <v>205</v>
      </c>
      <c r="C436" s="94" t="s">
        <v>187</v>
      </c>
      <c r="D436" s="93"/>
      <c r="E436" s="95" t="s">
        <v>482</v>
      </c>
      <c r="F436" s="96">
        <f t="shared" si="24"/>
        <v>100</v>
      </c>
      <c r="G436" s="96">
        <f t="shared" si="24"/>
        <v>59</v>
      </c>
      <c r="H436" s="2"/>
    </row>
    <row r="437" spans="1:8" outlineLevel="6" x14ac:dyDescent="0.3">
      <c r="A437" s="93" t="s">
        <v>171</v>
      </c>
      <c r="B437" s="94" t="s">
        <v>205</v>
      </c>
      <c r="C437" s="94" t="s">
        <v>207</v>
      </c>
      <c r="D437" s="93"/>
      <c r="E437" s="95" t="s">
        <v>501</v>
      </c>
      <c r="F437" s="96">
        <f t="shared" si="24"/>
        <v>100</v>
      </c>
      <c r="G437" s="96">
        <f t="shared" si="24"/>
        <v>59</v>
      </c>
      <c r="H437" s="2"/>
    </row>
    <row r="438" spans="1:8" ht="26.4" outlineLevel="7" x14ac:dyDescent="0.3">
      <c r="A438" s="93" t="s">
        <v>171</v>
      </c>
      <c r="B438" s="94" t="s">
        <v>205</v>
      </c>
      <c r="C438" s="94" t="s">
        <v>207</v>
      </c>
      <c r="D438" s="93" t="s">
        <v>39</v>
      </c>
      <c r="E438" s="95" t="s">
        <v>361</v>
      </c>
      <c r="F438" s="96">
        <f>50+50</f>
        <v>100</v>
      </c>
      <c r="G438" s="96">
        <v>59</v>
      </c>
      <c r="H438" s="2"/>
    </row>
    <row r="439" spans="1:8" outlineLevel="2" x14ac:dyDescent="0.3">
      <c r="A439" s="93" t="s">
        <v>171</v>
      </c>
      <c r="B439" s="94" t="s">
        <v>208</v>
      </c>
      <c r="C439" s="94"/>
      <c r="D439" s="93"/>
      <c r="E439" s="95" t="s">
        <v>324</v>
      </c>
      <c r="F439" s="96">
        <f>F440</f>
        <v>7140.4</v>
      </c>
      <c r="G439" s="96">
        <f>G440</f>
        <v>5378.3</v>
      </c>
      <c r="H439" s="2"/>
    </row>
    <row r="440" spans="1:8" ht="39.6" outlineLevel="3" x14ac:dyDescent="0.3">
      <c r="A440" s="93" t="s">
        <v>171</v>
      </c>
      <c r="B440" s="94" t="s">
        <v>208</v>
      </c>
      <c r="C440" s="94" t="s">
        <v>178</v>
      </c>
      <c r="D440" s="93"/>
      <c r="E440" s="95" t="s">
        <v>320</v>
      </c>
      <c r="F440" s="96">
        <f>F441</f>
        <v>7140.4</v>
      </c>
      <c r="G440" s="96">
        <f>G441</f>
        <v>5378.3</v>
      </c>
      <c r="H440" s="2"/>
    </row>
    <row r="441" spans="1:8" ht="26.4" outlineLevel="4" x14ac:dyDescent="0.3">
      <c r="A441" s="93" t="s">
        <v>171</v>
      </c>
      <c r="B441" s="94" t="s">
        <v>208</v>
      </c>
      <c r="C441" s="94" t="s">
        <v>209</v>
      </c>
      <c r="D441" s="93"/>
      <c r="E441" s="95" t="s">
        <v>502</v>
      </c>
      <c r="F441" s="96">
        <f>F442+F449</f>
        <v>7140.4</v>
      </c>
      <c r="G441" s="96">
        <f>G442+G449</f>
        <v>5378.3</v>
      </c>
      <c r="H441" s="2"/>
    </row>
    <row r="442" spans="1:8" ht="26.4" outlineLevel="5" x14ac:dyDescent="0.3">
      <c r="A442" s="93" t="s">
        <v>171</v>
      </c>
      <c r="B442" s="94" t="s">
        <v>208</v>
      </c>
      <c r="C442" s="94" t="s">
        <v>210</v>
      </c>
      <c r="D442" s="93"/>
      <c r="E442" s="95" t="s">
        <v>503</v>
      </c>
      <c r="F442" s="96">
        <f>F445+F447+F443</f>
        <v>5378.4</v>
      </c>
      <c r="G442" s="96">
        <f>G445+G447+G443</f>
        <v>5064.6000000000004</v>
      </c>
      <c r="H442" s="2"/>
    </row>
    <row r="443" spans="1:8" ht="39.6" outlineLevel="5" x14ac:dyDescent="0.3">
      <c r="A443" s="93" t="s">
        <v>171</v>
      </c>
      <c r="B443" s="94" t="s">
        <v>208</v>
      </c>
      <c r="C443" s="94" t="s">
        <v>695</v>
      </c>
      <c r="D443" s="93"/>
      <c r="E443" s="95" t="s">
        <v>696</v>
      </c>
      <c r="F443" s="96">
        <f>F444</f>
        <v>1938.4</v>
      </c>
      <c r="G443" s="96">
        <f>G444</f>
        <v>1695.7</v>
      </c>
      <c r="H443" s="2"/>
    </row>
    <row r="444" spans="1:8" ht="26.4" outlineLevel="5" x14ac:dyDescent="0.3">
      <c r="A444" s="93" t="s">
        <v>171</v>
      </c>
      <c r="B444" s="94" t="s">
        <v>208</v>
      </c>
      <c r="C444" s="94" t="s">
        <v>695</v>
      </c>
      <c r="D444" s="93" t="s">
        <v>39</v>
      </c>
      <c r="E444" s="95" t="s">
        <v>361</v>
      </c>
      <c r="F444" s="96">
        <v>1938.4</v>
      </c>
      <c r="G444" s="96">
        <v>1695.7</v>
      </c>
      <c r="H444" s="2"/>
    </row>
    <row r="445" spans="1:8" ht="39.6" outlineLevel="6" x14ac:dyDescent="0.3">
      <c r="A445" s="93" t="s">
        <v>171</v>
      </c>
      <c r="B445" s="94" t="s">
        <v>208</v>
      </c>
      <c r="C445" s="94" t="s">
        <v>211</v>
      </c>
      <c r="D445" s="93"/>
      <c r="E445" s="95" t="s">
        <v>504</v>
      </c>
      <c r="F445" s="96">
        <f>F446</f>
        <v>2988.7</v>
      </c>
      <c r="G445" s="96">
        <f>G446</f>
        <v>2918.1</v>
      </c>
      <c r="H445" s="2"/>
    </row>
    <row r="446" spans="1:8" ht="26.4" outlineLevel="7" x14ac:dyDescent="0.3">
      <c r="A446" s="93" t="s">
        <v>171</v>
      </c>
      <c r="B446" s="94" t="s">
        <v>208</v>
      </c>
      <c r="C446" s="94" t="s">
        <v>211</v>
      </c>
      <c r="D446" s="93" t="s">
        <v>39</v>
      </c>
      <c r="E446" s="95" t="s">
        <v>361</v>
      </c>
      <c r="F446" s="96">
        <f>2114.9-92.9+966.7</f>
        <v>2988.7</v>
      </c>
      <c r="G446" s="96">
        <v>2918.1</v>
      </c>
      <c r="H446" s="2"/>
    </row>
    <row r="447" spans="1:8" ht="26.4" outlineLevel="7" x14ac:dyDescent="0.3">
      <c r="A447" s="93" t="s">
        <v>171</v>
      </c>
      <c r="B447" s="94" t="s">
        <v>208</v>
      </c>
      <c r="C447" s="94" t="s">
        <v>574</v>
      </c>
      <c r="D447" s="94"/>
      <c r="E447" s="95" t="s">
        <v>743</v>
      </c>
      <c r="F447" s="96">
        <f>F448</f>
        <v>451.30000000000007</v>
      </c>
      <c r="G447" s="96">
        <f>G448</f>
        <v>450.8</v>
      </c>
      <c r="H447" s="2"/>
    </row>
    <row r="448" spans="1:8" ht="26.4" outlineLevel="7" x14ac:dyDescent="0.3">
      <c r="A448" s="93" t="s">
        <v>171</v>
      </c>
      <c r="B448" s="94" t="s">
        <v>208</v>
      </c>
      <c r="C448" s="94" t="s">
        <v>574</v>
      </c>
      <c r="D448" s="94" t="s">
        <v>39</v>
      </c>
      <c r="E448" s="95" t="s">
        <v>361</v>
      </c>
      <c r="F448" s="96">
        <f>1380.9-929.6</f>
        <v>451.30000000000007</v>
      </c>
      <c r="G448" s="96">
        <v>450.8</v>
      </c>
      <c r="H448" s="2"/>
    </row>
    <row r="449" spans="1:8" outlineLevel="7" x14ac:dyDescent="0.3">
      <c r="A449" s="93" t="s">
        <v>171</v>
      </c>
      <c r="B449" s="94" t="s">
        <v>208</v>
      </c>
      <c r="C449" s="94" t="s">
        <v>619</v>
      </c>
      <c r="D449" s="94"/>
      <c r="E449" s="95" t="s">
        <v>620</v>
      </c>
      <c r="F449" s="96">
        <f>F452+F450</f>
        <v>1762</v>
      </c>
      <c r="G449" s="96">
        <f>G452+G450</f>
        <v>313.7</v>
      </c>
      <c r="H449" s="2"/>
    </row>
    <row r="450" spans="1:8" ht="26.4" outlineLevel="7" x14ac:dyDescent="0.3">
      <c r="A450" s="93" t="s">
        <v>171</v>
      </c>
      <c r="B450" s="94" t="s">
        <v>208</v>
      </c>
      <c r="C450" s="94" t="s">
        <v>641</v>
      </c>
      <c r="D450" s="94"/>
      <c r="E450" s="95" t="s">
        <v>642</v>
      </c>
      <c r="F450" s="96">
        <f>F451</f>
        <v>178</v>
      </c>
      <c r="G450" s="96">
        <f>G451</f>
        <v>32.799999999999997</v>
      </c>
      <c r="H450" s="2"/>
    </row>
    <row r="451" spans="1:8" ht="26.4" outlineLevel="7" x14ac:dyDescent="0.3">
      <c r="A451" s="93" t="s">
        <v>171</v>
      </c>
      <c r="B451" s="94" t="s">
        <v>208</v>
      </c>
      <c r="C451" s="94" t="s">
        <v>641</v>
      </c>
      <c r="D451" s="94" t="s">
        <v>39</v>
      </c>
      <c r="E451" s="95" t="s">
        <v>361</v>
      </c>
      <c r="F451" s="96">
        <f>85.1+92.9</f>
        <v>178</v>
      </c>
      <c r="G451" s="96">
        <v>32.799999999999997</v>
      </c>
      <c r="H451" s="2"/>
    </row>
    <row r="452" spans="1:8" ht="39.6" outlineLevel="7" x14ac:dyDescent="0.3">
      <c r="A452" s="93" t="s">
        <v>171</v>
      </c>
      <c r="B452" s="94" t="s">
        <v>208</v>
      </c>
      <c r="C452" s="94" t="s">
        <v>618</v>
      </c>
      <c r="D452" s="94"/>
      <c r="E452" s="95" t="s">
        <v>621</v>
      </c>
      <c r="F452" s="96">
        <f>F453</f>
        <v>1584</v>
      </c>
      <c r="G452" s="96">
        <f>G453</f>
        <v>280.89999999999998</v>
      </c>
      <c r="H452" s="2"/>
    </row>
    <row r="453" spans="1:8" ht="26.4" outlineLevel="7" x14ac:dyDescent="0.3">
      <c r="A453" s="93" t="s">
        <v>171</v>
      </c>
      <c r="B453" s="94" t="s">
        <v>208</v>
      </c>
      <c r="C453" s="94" t="s">
        <v>618</v>
      </c>
      <c r="D453" s="94" t="s">
        <v>39</v>
      </c>
      <c r="E453" s="95" t="s">
        <v>361</v>
      </c>
      <c r="F453" s="96">
        <v>1584</v>
      </c>
      <c r="G453" s="96">
        <v>280.89999999999998</v>
      </c>
      <c r="H453" s="2"/>
    </row>
    <row r="454" spans="1:8" outlineLevel="2" x14ac:dyDescent="0.3">
      <c r="A454" s="93" t="s">
        <v>171</v>
      </c>
      <c r="B454" s="94" t="s">
        <v>212</v>
      </c>
      <c r="C454" s="94"/>
      <c r="D454" s="93"/>
      <c r="E454" s="95" t="s">
        <v>325</v>
      </c>
      <c r="F454" s="96">
        <f t="shared" ref="F454:G456" si="25">F455</f>
        <v>15551</v>
      </c>
      <c r="G454" s="96">
        <f t="shared" si="25"/>
        <v>15488.2</v>
      </c>
      <c r="H454" s="2"/>
    </row>
    <row r="455" spans="1:8" ht="39.6" outlineLevel="3" x14ac:dyDescent="0.3">
      <c r="A455" s="93" t="s">
        <v>171</v>
      </c>
      <c r="B455" s="94" t="s">
        <v>212</v>
      </c>
      <c r="C455" s="94" t="s">
        <v>178</v>
      </c>
      <c r="D455" s="93"/>
      <c r="E455" s="95" t="s">
        <v>320</v>
      </c>
      <c r="F455" s="96">
        <f t="shared" si="25"/>
        <v>15551</v>
      </c>
      <c r="G455" s="96">
        <f t="shared" si="25"/>
        <v>15488.2</v>
      </c>
      <c r="H455" s="2"/>
    </row>
    <row r="456" spans="1:8" ht="39.6" outlineLevel="4" x14ac:dyDescent="0.3">
      <c r="A456" s="93" t="s">
        <v>171</v>
      </c>
      <c r="B456" s="94" t="s">
        <v>212</v>
      </c>
      <c r="C456" s="94" t="s">
        <v>213</v>
      </c>
      <c r="D456" s="93"/>
      <c r="E456" s="95" t="s">
        <v>505</v>
      </c>
      <c r="F456" s="96">
        <f t="shared" si="25"/>
        <v>15551</v>
      </c>
      <c r="G456" s="96">
        <f t="shared" si="25"/>
        <v>15488.2</v>
      </c>
      <c r="H456" s="2"/>
    </row>
    <row r="457" spans="1:8" ht="26.4" outlineLevel="5" x14ac:dyDescent="0.3">
      <c r="A457" s="93" t="s">
        <v>171</v>
      </c>
      <c r="B457" s="94" t="s">
        <v>212</v>
      </c>
      <c r="C457" s="94" t="s">
        <v>214</v>
      </c>
      <c r="D457" s="93"/>
      <c r="E457" s="95" t="s">
        <v>506</v>
      </c>
      <c r="F457" s="96">
        <f>F458+F462</f>
        <v>15551</v>
      </c>
      <c r="G457" s="96">
        <f>G458+G462</f>
        <v>15488.2</v>
      </c>
      <c r="H457" s="2"/>
    </row>
    <row r="458" spans="1:8" ht="26.4" outlineLevel="6" x14ac:dyDescent="0.3">
      <c r="A458" s="93" t="s">
        <v>171</v>
      </c>
      <c r="B458" s="94" t="s">
        <v>212</v>
      </c>
      <c r="C458" s="94" t="s">
        <v>215</v>
      </c>
      <c r="D458" s="93"/>
      <c r="E458" s="95" t="s">
        <v>507</v>
      </c>
      <c r="F458" s="96">
        <f>F459+F460+F461</f>
        <v>11029.800000000001</v>
      </c>
      <c r="G458" s="96">
        <f>G459+G460+G461</f>
        <v>10887.4</v>
      </c>
      <c r="H458" s="2"/>
    </row>
    <row r="459" spans="1:8" ht="52.8" outlineLevel="7" x14ac:dyDescent="0.3">
      <c r="A459" s="93" t="s">
        <v>171</v>
      </c>
      <c r="B459" s="94" t="s">
        <v>212</v>
      </c>
      <c r="C459" s="94" t="s">
        <v>215</v>
      </c>
      <c r="D459" s="93" t="s">
        <v>6</v>
      </c>
      <c r="E459" s="95" t="s">
        <v>334</v>
      </c>
      <c r="F459" s="96">
        <v>9201.5</v>
      </c>
      <c r="G459" s="96">
        <v>9201.5</v>
      </c>
      <c r="H459" s="2"/>
    </row>
    <row r="460" spans="1:8" ht="26.4" outlineLevel="7" x14ac:dyDescent="0.3">
      <c r="A460" s="93" t="s">
        <v>171</v>
      </c>
      <c r="B460" s="94" t="s">
        <v>212</v>
      </c>
      <c r="C460" s="94" t="s">
        <v>215</v>
      </c>
      <c r="D460" s="93" t="s">
        <v>7</v>
      </c>
      <c r="E460" s="95" t="s">
        <v>335</v>
      </c>
      <c r="F460" s="96">
        <f>1494-2-1+71.3-0.1+260</f>
        <v>1822.2</v>
      </c>
      <c r="G460" s="96">
        <v>1682.1</v>
      </c>
      <c r="H460" s="2"/>
    </row>
    <row r="461" spans="1:8" outlineLevel="7" x14ac:dyDescent="0.3">
      <c r="A461" s="93" t="s">
        <v>171</v>
      </c>
      <c r="B461" s="94" t="s">
        <v>212</v>
      </c>
      <c r="C461" s="94" t="s">
        <v>215</v>
      </c>
      <c r="D461" s="93" t="s">
        <v>8</v>
      </c>
      <c r="E461" s="95" t="s">
        <v>336</v>
      </c>
      <c r="F461" s="96">
        <f>3+2+1+0.1</f>
        <v>6.1</v>
      </c>
      <c r="G461" s="96">
        <v>3.8</v>
      </c>
      <c r="H461" s="2"/>
    </row>
    <row r="462" spans="1:8" ht="39.6" outlineLevel="6" x14ac:dyDescent="0.3">
      <c r="A462" s="93" t="s">
        <v>171</v>
      </c>
      <c r="B462" s="94" t="s">
        <v>212</v>
      </c>
      <c r="C462" s="94" t="s">
        <v>216</v>
      </c>
      <c r="D462" s="93"/>
      <c r="E462" s="95" t="s">
        <v>508</v>
      </c>
      <c r="F462" s="96">
        <f>F463+F464</f>
        <v>4521.2</v>
      </c>
      <c r="G462" s="96">
        <f>G463+G464</f>
        <v>4600.8</v>
      </c>
      <c r="H462" s="2"/>
    </row>
    <row r="463" spans="1:8" ht="52.8" outlineLevel="7" x14ac:dyDescent="0.3">
      <c r="A463" s="93" t="s">
        <v>171</v>
      </c>
      <c r="B463" s="94" t="s">
        <v>212</v>
      </c>
      <c r="C463" s="94" t="s">
        <v>216</v>
      </c>
      <c r="D463" s="93" t="s">
        <v>6</v>
      </c>
      <c r="E463" s="95" t="s">
        <v>334</v>
      </c>
      <c r="F463" s="96">
        <v>4351.7</v>
      </c>
      <c r="G463" s="96">
        <v>4453</v>
      </c>
      <c r="H463" s="2"/>
    </row>
    <row r="464" spans="1:8" ht="26.4" outlineLevel="7" x14ac:dyDescent="0.3">
      <c r="A464" s="93" t="s">
        <v>171</v>
      </c>
      <c r="B464" s="94" t="s">
        <v>212</v>
      </c>
      <c r="C464" s="94" t="s">
        <v>216</v>
      </c>
      <c r="D464" s="93" t="s">
        <v>7</v>
      </c>
      <c r="E464" s="95" t="s">
        <v>335</v>
      </c>
      <c r="F464" s="96">
        <f>240.8-71.3</f>
        <v>169.5</v>
      </c>
      <c r="G464" s="96">
        <v>147.80000000000001</v>
      </c>
      <c r="H464" s="2"/>
    </row>
    <row r="465" spans="1:8" outlineLevel="1" x14ac:dyDescent="0.3">
      <c r="A465" s="93" t="s">
        <v>171</v>
      </c>
      <c r="B465" s="94" t="s">
        <v>143</v>
      </c>
      <c r="C465" s="94"/>
      <c r="D465" s="93"/>
      <c r="E465" s="95" t="s">
        <v>282</v>
      </c>
      <c r="F465" s="96">
        <f>F466+F476</f>
        <v>6979.4000000000005</v>
      </c>
      <c r="G465" s="96">
        <f>G466+G476</f>
        <v>6638.0999999999995</v>
      </c>
      <c r="H465" s="2"/>
    </row>
    <row r="466" spans="1:8" outlineLevel="2" x14ac:dyDescent="0.3">
      <c r="A466" s="93" t="s">
        <v>171</v>
      </c>
      <c r="B466" s="94" t="s">
        <v>147</v>
      </c>
      <c r="C466" s="94"/>
      <c r="D466" s="93"/>
      <c r="E466" s="95" t="s">
        <v>312</v>
      </c>
      <c r="F466" s="96">
        <f>F467</f>
        <v>1476</v>
      </c>
      <c r="G466" s="96">
        <f>G467</f>
        <v>1430.2</v>
      </c>
      <c r="H466" s="2"/>
    </row>
    <row r="467" spans="1:8" ht="39.6" outlineLevel="3" x14ac:dyDescent="0.3">
      <c r="A467" s="93" t="s">
        <v>171</v>
      </c>
      <c r="B467" s="94" t="s">
        <v>147</v>
      </c>
      <c r="C467" s="94" t="s">
        <v>178</v>
      </c>
      <c r="D467" s="93"/>
      <c r="E467" s="95" t="s">
        <v>320</v>
      </c>
      <c r="F467" s="96">
        <f>F468+F473</f>
        <v>1476</v>
      </c>
      <c r="G467" s="96">
        <f>G468+G473</f>
        <v>1430.2</v>
      </c>
      <c r="H467" s="2"/>
    </row>
    <row r="468" spans="1:8" ht="26.4" outlineLevel="4" x14ac:dyDescent="0.3">
      <c r="A468" s="93" t="s">
        <v>171</v>
      </c>
      <c r="B468" s="94" t="s">
        <v>147</v>
      </c>
      <c r="C468" s="94" t="s">
        <v>179</v>
      </c>
      <c r="D468" s="93"/>
      <c r="E468" s="95" t="s">
        <v>475</v>
      </c>
      <c r="F468" s="96">
        <f t="shared" ref="F468:G470" si="26">F469</f>
        <v>303</v>
      </c>
      <c r="G468" s="96">
        <f t="shared" si="26"/>
        <v>301.7</v>
      </c>
      <c r="H468" s="2"/>
    </row>
    <row r="469" spans="1:8" ht="26.4" outlineLevel="5" x14ac:dyDescent="0.3">
      <c r="A469" s="93" t="s">
        <v>171</v>
      </c>
      <c r="B469" s="94" t="s">
        <v>147</v>
      </c>
      <c r="C469" s="94" t="s">
        <v>206</v>
      </c>
      <c r="D469" s="93"/>
      <c r="E469" s="95" t="s">
        <v>499</v>
      </c>
      <c r="F469" s="96">
        <f t="shared" si="26"/>
        <v>303</v>
      </c>
      <c r="G469" s="96">
        <f t="shared" si="26"/>
        <v>301.7</v>
      </c>
      <c r="H469" s="2"/>
    </row>
    <row r="470" spans="1:8" ht="66" outlineLevel="6" x14ac:dyDescent="0.3">
      <c r="A470" s="93" t="s">
        <v>171</v>
      </c>
      <c r="B470" s="94" t="s">
        <v>147</v>
      </c>
      <c r="C470" s="94" t="s">
        <v>217</v>
      </c>
      <c r="D470" s="93"/>
      <c r="E470" s="95" t="s">
        <v>509</v>
      </c>
      <c r="F470" s="96">
        <f t="shared" si="26"/>
        <v>303</v>
      </c>
      <c r="G470" s="96">
        <f t="shared" si="26"/>
        <v>301.7</v>
      </c>
      <c r="H470" s="2"/>
    </row>
    <row r="471" spans="1:8" outlineLevel="7" x14ac:dyDescent="0.3">
      <c r="A471" s="93" t="s">
        <v>171</v>
      </c>
      <c r="B471" s="94" t="s">
        <v>147</v>
      </c>
      <c r="C471" s="94" t="s">
        <v>217</v>
      </c>
      <c r="D471" s="93" t="s">
        <v>21</v>
      </c>
      <c r="E471" s="95" t="s">
        <v>346</v>
      </c>
      <c r="F471" s="96">
        <f>288+15</f>
        <v>303</v>
      </c>
      <c r="G471" s="96">
        <v>301.7</v>
      </c>
      <c r="H471" s="2"/>
    </row>
    <row r="472" spans="1:8" ht="26.4" outlineLevel="4" x14ac:dyDescent="0.3">
      <c r="A472" s="93" t="s">
        <v>171</v>
      </c>
      <c r="B472" s="94" t="s">
        <v>147</v>
      </c>
      <c r="C472" s="94" t="s">
        <v>186</v>
      </c>
      <c r="D472" s="93"/>
      <c r="E472" s="95" t="s">
        <v>481</v>
      </c>
      <c r="F472" s="96">
        <f t="shared" ref="F472:G474" si="27">F473</f>
        <v>1173</v>
      </c>
      <c r="G472" s="96">
        <f t="shared" si="27"/>
        <v>1128.5</v>
      </c>
      <c r="H472" s="2"/>
    </row>
    <row r="473" spans="1:8" ht="39.6" outlineLevel="5" x14ac:dyDescent="0.3">
      <c r="A473" s="93" t="s">
        <v>171</v>
      </c>
      <c r="B473" s="94" t="s">
        <v>147</v>
      </c>
      <c r="C473" s="94" t="s">
        <v>187</v>
      </c>
      <c r="D473" s="93"/>
      <c r="E473" s="95" t="s">
        <v>482</v>
      </c>
      <c r="F473" s="96">
        <f t="shared" si="27"/>
        <v>1173</v>
      </c>
      <c r="G473" s="96">
        <f t="shared" si="27"/>
        <v>1128.5</v>
      </c>
      <c r="H473" s="2"/>
    </row>
    <row r="474" spans="1:8" ht="66" outlineLevel="6" x14ac:dyDescent="0.3">
      <c r="A474" s="93" t="s">
        <v>171</v>
      </c>
      <c r="B474" s="94" t="s">
        <v>147</v>
      </c>
      <c r="C474" s="94" t="s">
        <v>218</v>
      </c>
      <c r="D474" s="93"/>
      <c r="E474" s="95" t="s">
        <v>509</v>
      </c>
      <c r="F474" s="96">
        <f t="shared" si="27"/>
        <v>1173</v>
      </c>
      <c r="G474" s="96">
        <f t="shared" si="27"/>
        <v>1128.5</v>
      </c>
      <c r="H474" s="2"/>
    </row>
    <row r="475" spans="1:8" outlineLevel="7" x14ac:dyDescent="0.3">
      <c r="A475" s="93" t="s">
        <v>171</v>
      </c>
      <c r="B475" s="94" t="s">
        <v>147</v>
      </c>
      <c r="C475" s="94" t="s">
        <v>218</v>
      </c>
      <c r="D475" s="93" t="s">
        <v>21</v>
      </c>
      <c r="E475" s="95" t="s">
        <v>346</v>
      </c>
      <c r="F475" s="96">
        <f>1188-15</f>
        <v>1173</v>
      </c>
      <c r="G475" s="96">
        <v>1128.5</v>
      </c>
      <c r="H475" s="2"/>
    </row>
    <row r="476" spans="1:8" outlineLevel="2" x14ac:dyDescent="0.3">
      <c r="A476" s="93" t="s">
        <v>171</v>
      </c>
      <c r="B476" s="94" t="s">
        <v>161</v>
      </c>
      <c r="C476" s="94"/>
      <c r="D476" s="93"/>
      <c r="E476" s="95" t="s">
        <v>315</v>
      </c>
      <c r="F476" s="96">
        <f t="shared" ref="F476:G479" si="28">F477</f>
        <v>5503.4000000000005</v>
      </c>
      <c r="G476" s="96">
        <f t="shared" si="28"/>
        <v>5207.8999999999996</v>
      </c>
      <c r="H476" s="2"/>
    </row>
    <row r="477" spans="1:8" ht="39.6" outlineLevel="3" x14ac:dyDescent="0.3">
      <c r="A477" s="93" t="s">
        <v>171</v>
      </c>
      <c r="B477" s="94" t="s">
        <v>161</v>
      </c>
      <c r="C477" s="94" t="s">
        <v>178</v>
      </c>
      <c r="D477" s="93"/>
      <c r="E477" s="95" t="s">
        <v>320</v>
      </c>
      <c r="F477" s="96">
        <f t="shared" si="28"/>
        <v>5503.4000000000005</v>
      </c>
      <c r="G477" s="96">
        <f t="shared" si="28"/>
        <v>5207.8999999999996</v>
      </c>
      <c r="H477" s="2"/>
    </row>
    <row r="478" spans="1:8" ht="26.4" outlineLevel="4" x14ac:dyDescent="0.3">
      <c r="A478" s="93" t="s">
        <v>171</v>
      </c>
      <c r="B478" s="94" t="s">
        <v>161</v>
      </c>
      <c r="C478" s="94" t="s">
        <v>179</v>
      </c>
      <c r="D478" s="93"/>
      <c r="E478" s="95" t="s">
        <v>475</v>
      </c>
      <c r="F478" s="96">
        <f t="shared" si="28"/>
        <v>5503.4000000000005</v>
      </c>
      <c r="G478" s="96">
        <f t="shared" si="28"/>
        <v>5207.8999999999996</v>
      </c>
      <c r="H478" s="2"/>
    </row>
    <row r="479" spans="1:8" ht="26.4" outlineLevel="5" x14ac:dyDescent="0.3">
      <c r="A479" s="93" t="s">
        <v>171</v>
      </c>
      <c r="B479" s="94" t="s">
        <v>161</v>
      </c>
      <c r="C479" s="94" t="s">
        <v>180</v>
      </c>
      <c r="D479" s="93"/>
      <c r="E479" s="95" t="s">
        <v>476</v>
      </c>
      <c r="F479" s="96">
        <f t="shared" si="28"/>
        <v>5503.4000000000005</v>
      </c>
      <c r="G479" s="96">
        <f t="shared" si="28"/>
        <v>5207.8999999999996</v>
      </c>
      <c r="H479" s="2"/>
    </row>
    <row r="480" spans="1:8" ht="52.8" outlineLevel="6" x14ac:dyDescent="0.3">
      <c r="A480" s="93" t="s">
        <v>171</v>
      </c>
      <c r="B480" s="94" t="s">
        <v>161</v>
      </c>
      <c r="C480" s="94" t="s">
        <v>219</v>
      </c>
      <c r="D480" s="93"/>
      <c r="E480" s="95" t="s">
        <v>510</v>
      </c>
      <c r="F480" s="96">
        <f>F481+F482</f>
        <v>5503.4000000000005</v>
      </c>
      <c r="G480" s="96">
        <f>G481+G482</f>
        <v>5207.8999999999996</v>
      </c>
      <c r="H480" s="2"/>
    </row>
    <row r="481" spans="1:8" ht="26.4" outlineLevel="7" x14ac:dyDescent="0.3">
      <c r="A481" s="93" t="s">
        <v>171</v>
      </c>
      <c r="B481" s="94" t="s">
        <v>161</v>
      </c>
      <c r="C481" s="94" t="s">
        <v>219</v>
      </c>
      <c r="D481" s="93" t="s">
        <v>7</v>
      </c>
      <c r="E481" s="95" t="s">
        <v>335</v>
      </c>
      <c r="F481" s="96">
        <v>137.6</v>
      </c>
      <c r="G481" s="96">
        <v>122.9</v>
      </c>
      <c r="H481" s="2"/>
    </row>
    <row r="482" spans="1:8" outlineLevel="7" x14ac:dyDescent="0.3">
      <c r="A482" s="93" t="s">
        <v>171</v>
      </c>
      <c r="B482" s="94" t="s">
        <v>161</v>
      </c>
      <c r="C482" s="94" t="s">
        <v>219</v>
      </c>
      <c r="D482" s="93" t="s">
        <v>21</v>
      </c>
      <c r="E482" s="95" t="s">
        <v>346</v>
      </c>
      <c r="F482" s="96">
        <v>5365.8</v>
      </c>
      <c r="G482" s="96">
        <v>5085</v>
      </c>
      <c r="H482" s="2"/>
    </row>
    <row r="483" spans="1:8" outlineLevel="1" x14ac:dyDescent="0.3">
      <c r="A483" s="93" t="s">
        <v>171</v>
      </c>
      <c r="B483" s="94" t="s">
        <v>220</v>
      </c>
      <c r="C483" s="94"/>
      <c r="D483" s="93"/>
      <c r="E483" s="95" t="s">
        <v>285</v>
      </c>
      <c r="F483" s="96">
        <f t="shared" ref="F483:G488" si="29">F484</f>
        <v>2267.1999999999998</v>
      </c>
      <c r="G483" s="96">
        <f t="shared" si="29"/>
        <v>2346.7000000000003</v>
      </c>
      <c r="H483" s="2"/>
    </row>
    <row r="484" spans="1:8" outlineLevel="2" x14ac:dyDescent="0.3">
      <c r="A484" s="93" t="s">
        <v>171</v>
      </c>
      <c r="B484" s="94" t="s">
        <v>221</v>
      </c>
      <c r="C484" s="94"/>
      <c r="D484" s="93"/>
      <c r="E484" s="95" t="s">
        <v>326</v>
      </c>
      <c r="F484" s="96">
        <f t="shared" si="29"/>
        <v>2267.1999999999998</v>
      </c>
      <c r="G484" s="96">
        <f t="shared" si="29"/>
        <v>2346.7000000000003</v>
      </c>
      <c r="H484" s="2"/>
    </row>
    <row r="485" spans="1:8" ht="39.6" outlineLevel="3" x14ac:dyDescent="0.3">
      <c r="A485" s="93" t="s">
        <v>171</v>
      </c>
      <c r="B485" s="94" t="s">
        <v>221</v>
      </c>
      <c r="C485" s="94" t="s">
        <v>178</v>
      </c>
      <c r="D485" s="93"/>
      <c r="E485" s="95" t="s">
        <v>320</v>
      </c>
      <c r="F485" s="96">
        <f t="shared" si="29"/>
        <v>2267.1999999999998</v>
      </c>
      <c r="G485" s="96">
        <f t="shared" si="29"/>
        <v>2346.7000000000003</v>
      </c>
      <c r="H485" s="2"/>
    </row>
    <row r="486" spans="1:8" ht="26.4" outlineLevel="4" x14ac:dyDescent="0.3">
      <c r="A486" s="93" t="s">
        <v>171</v>
      </c>
      <c r="B486" s="94" t="s">
        <v>221</v>
      </c>
      <c r="C486" s="94" t="s">
        <v>202</v>
      </c>
      <c r="D486" s="93"/>
      <c r="E486" s="95" t="s">
        <v>496</v>
      </c>
      <c r="F486" s="96">
        <f>F487+F490</f>
        <v>2267.1999999999998</v>
      </c>
      <c r="G486" s="96">
        <f>G487+G490</f>
        <v>2346.7000000000003</v>
      </c>
      <c r="H486" s="2"/>
    </row>
    <row r="487" spans="1:8" ht="26.4" outlineLevel="5" x14ac:dyDescent="0.3">
      <c r="A487" s="93" t="s">
        <v>171</v>
      </c>
      <c r="B487" s="94" t="s">
        <v>221</v>
      </c>
      <c r="C487" s="94" t="s">
        <v>203</v>
      </c>
      <c r="D487" s="93"/>
      <c r="E487" s="95" t="s">
        <v>497</v>
      </c>
      <c r="F487" s="96">
        <f t="shared" si="29"/>
        <v>2032.7999999999997</v>
      </c>
      <c r="G487" s="96">
        <f t="shared" si="29"/>
        <v>2112.3000000000002</v>
      </c>
      <c r="H487" s="2"/>
    </row>
    <row r="488" spans="1:8" ht="52.8" outlineLevel="6" x14ac:dyDescent="0.3">
      <c r="A488" s="93" t="s">
        <v>171</v>
      </c>
      <c r="B488" s="94" t="s">
        <v>221</v>
      </c>
      <c r="C488" s="94" t="s">
        <v>222</v>
      </c>
      <c r="D488" s="93"/>
      <c r="E488" s="95" t="s">
        <v>511</v>
      </c>
      <c r="F488" s="96">
        <f t="shared" si="29"/>
        <v>2032.7999999999997</v>
      </c>
      <c r="G488" s="96">
        <f t="shared" si="29"/>
        <v>2112.3000000000002</v>
      </c>
      <c r="H488" s="2"/>
    </row>
    <row r="489" spans="1:8" ht="26.4" outlineLevel="7" x14ac:dyDescent="0.3">
      <c r="A489" s="93" t="s">
        <v>171</v>
      </c>
      <c r="B489" s="94" t="s">
        <v>221</v>
      </c>
      <c r="C489" s="94" t="s">
        <v>222</v>
      </c>
      <c r="D489" s="93" t="s">
        <v>39</v>
      </c>
      <c r="E489" s="95" t="s">
        <v>361</v>
      </c>
      <c r="F489" s="96">
        <f>2057.2-10-14.4</f>
        <v>2032.7999999999997</v>
      </c>
      <c r="G489" s="96">
        <v>2112.3000000000002</v>
      </c>
      <c r="H489" s="2"/>
    </row>
    <row r="490" spans="1:8" ht="26.4" outlineLevel="7" x14ac:dyDescent="0.3">
      <c r="A490" s="93" t="s">
        <v>171</v>
      </c>
      <c r="B490" s="94" t="s">
        <v>221</v>
      </c>
      <c r="C490" s="94" t="s">
        <v>677</v>
      </c>
      <c r="D490" s="93"/>
      <c r="E490" s="95" t="s">
        <v>653</v>
      </c>
      <c r="F490" s="96">
        <f>F493+F491</f>
        <v>234.4</v>
      </c>
      <c r="G490" s="96">
        <f>G493+G491</f>
        <v>234.4</v>
      </c>
      <c r="H490" s="2"/>
    </row>
    <row r="491" spans="1:8" ht="79.2" outlineLevel="7" x14ac:dyDescent="0.3">
      <c r="A491" s="93" t="s">
        <v>171</v>
      </c>
      <c r="B491" s="94" t="s">
        <v>221</v>
      </c>
      <c r="C491" s="94" t="s">
        <v>704</v>
      </c>
      <c r="D491" s="93"/>
      <c r="E491" s="95" t="s">
        <v>705</v>
      </c>
      <c r="F491" s="96">
        <f>F492</f>
        <v>210</v>
      </c>
      <c r="G491" s="96">
        <f>G492</f>
        <v>210</v>
      </c>
      <c r="H491" s="2"/>
    </row>
    <row r="492" spans="1:8" ht="26.4" outlineLevel="7" x14ac:dyDescent="0.3">
      <c r="A492" s="93" t="s">
        <v>171</v>
      </c>
      <c r="B492" s="94" t="s">
        <v>221</v>
      </c>
      <c r="C492" s="94" t="s">
        <v>704</v>
      </c>
      <c r="D492" s="93" t="s">
        <v>39</v>
      </c>
      <c r="E492" s="95" t="s">
        <v>361</v>
      </c>
      <c r="F492" s="96">
        <v>210</v>
      </c>
      <c r="G492" s="96">
        <v>210</v>
      </c>
      <c r="H492" s="2"/>
    </row>
    <row r="493" spans="1:8" ht="79.2" outlineLevel="7" x14ac:dyDescent="0.3">
      <c r="A493" s="93" t="s">
        <v>171</v>
      </c>
      <c r="B493" s="94" t="s">
        <v>221</v>
      </c>
      <c r="C493" s="94" t="s">
        <v>676</v>
      </c>
      <c r="D493" s="93"/>
      <c r="E493" s="95" t="s">
        <v>654</v>
      </c>
      <c r="F493" s="96">
        <f>F494</f>
        <v>24.4</v>
      </c>
      <c r="G493" s="96">
        <f>G494</f>
        <v>24.4</v>
      </c>
      <c r="H493" s="2"/>
    </row>
    <row r="494" spans="1:8" ht="26.4" outlineLevel="7" x14ac:dyDescent="0.3">
      <c r="A494" s="93" t="s">
        <v>171</v>
      </c>
      <c r="B494" s="94" t="s">
        <v>221</v>
      </c>
      <c r="C494" s="94" t="s">
        <v>676</v>
      </c>
      <c r="D494" s="93" t="s">
        <v>39</v>
      </c>
      <c r="E494" s="95" t="s">
        <v>361</v>
      </c>
      <c r="F494" s="96">
        <f>10+14.4</f>
        <v>24.4</v>
      </c>
      <c r="G494" s="96">
        <v>24.4</v>
      </c>
      <c r="H494" s="2"/>
    </row>
    <row r="495" spans="1:8" s="3" customFormat="1" ht="39.6" x14ac:dyDescent="0.3">
      <c r="A495" s="89" t="s">
        <v>223</v>
      </c>
      <c r="B495" s="90"/>
      <c r="C495" s="90"/>
      <c r="D495" s="89"/>
      <c r="E495" s="91" t="s">
        <v>275</v>
      </c>
      <c r="F495" s="92">
        <f>F496+F529+F565+F596+F518</f>
        <v>58224.600000000013</v>
      </c>
      <c r="G495" s="92">
        <f>G496+G529+G565+G596+G518</f>
        <v>55924.100000000013</v>
      </c>
      <c r="H495" s="4"/>
    </row>
    <row r="496" spans="1:8" outlineLevel="1" x14ac:dyDescent="0.3">
      <c r="A496" s="93" t="s">
        <v>223</v>
      </c>
      <c r="B496" s="94" t="s">
        <v>77</v>
      </c>
      <c r="C496" s="94"/>
      <c r="D496" s="93"/>
      <c r="E496" s="95" t="s">
        <v>279</v>
      </c>
      <c r="F496" s="96">
        <f>F497+F504</f>
        <v>405.1</v>
      </c>
      <c r="G496" s="96">
        <f>G497+G504</f>
        <v>165.5</v>
      </c>
      <c r="H496" s="2"/>
    </row>
    <row r="497" spans="1:8" outlineLevel="2" x14ac:dyDescent="0.3">
      <c r="A497" s="93" t="s">
        <v>223</v>
      </c>
      <c r="B497" s="94" t="s">
        <v>172</v>
      </c>
      <c r="C497" s="94"/>
      <c r="D497" s="93"/>
      <c r="E497" s="95" t="s">
        <v>318</v>
      </c>
      <c r="F497" s="96">
        <f t="shared" ref="F497:G501" si="30">F498</f>
        <v>50</v>
      </c>
      <c r="G497" s="96">
        <f t="shared" si="30"/>
        <v>0</v>
      </c>
      <c r="H497" s="2"/>
    </row>
    <row r="498" spans="1:8" ht="52.8" outlineLevel="3" x14ac:dyDescent="0.3">
      <c r="A498" s="93" t="s">
        <v>223</v>
      </c>
      <c r="B498" s="94" t="s">
        <v>172</v>
      </c>
      <c r="C498" s="94" t="s">
        <v>162</v>
      </c>
      <c r="D498" s="93"/>
      <c r="E498" s="95" t="s">
        <v>316</v>
      </c>
      <c r="F498" s="96">
        <f t="shared" si="30"/>
        <v>50</v>
      </c>
      <c r="G498" s="96">
        <f t="shared" si="30"/>
        <v>0</v>
      </c>
      <c r="H498" s="2"/>
    </row>
    <row r="499" spans="1:8" ht="26.4" outlineLevel="4" x14ac:dyDescent="0.3">
      <c r="A499" s="93" t="s">
        <v>223</v>
      </c>
      <c r="B499" s="94" t="s">
        <v>172</v>
      </c>
      <c r="C499" s="94" t="s">
        <v>173</v>
      </c>
      <c r="D499" s="93"/>
      <c r="E499" s="95" t="s">
        <v>472</v>
      </c>
      <c r="F499" s="96">
        <f t="shared" si="30"/>
        <v>50</v>
      </c>
      <c r="G499" s="96">
        <f t="shared" si="30"/>
        <v>0</v>
      </c>
      <c r="H499" s="2"/>
    </row>
    <row r="500" spans="1:8" ht="39.6" outlineLevel="5" x14ac:dyDescent="0.3">
      <c r="A500" s="93" t="s">
        <v>223</v>
      </c>
      <c r="B500" s="94" t="s">
        <v>172</v>
      </c>
      <c r="C500" s="94" t="s">
        <v>224</v>
      </c>
      <c r="D500" s="93"/>
      <c r="E500" s="95" t="s">
        <v>512</v>
      </c>
      <c r="F500" s="96">
        <f t="shared" si="30"/>
        <v>50</v>
      </c>
      <c r="G500" s="96">
        <f t="shared" si="30"/>
        <v>0</v>
      </c>
      <c r="H500" s="2"/>
    </row>
    <row r="501" spans="1:8" ht="26.4" outlineLevel="6" x14ac:dyDescent="0.3">
      <c r="A501" s="93" t="s">
        <v>223</v>
      </c>
      <c r="B501" s="94" t="s">
        <v>172</v>
      </c>
      <c r="C501" s="94" t="s">
        <v>225</v>
      </c>
      <c r="D501" s="93"/>
      <c r="E501" s="95" t="s">
        <v>513</v>
      </c>
      <c r="F501" s="96">
        <f t="shared" si="30"/>
        <v>50</v>
      </c>
      <c r="G501" s="96">
        <f t="shared" si="30"/>
        <v>0</v>
      </c>
      <c r="H501" s="2"/>
    </row>
    <row r="502" spans="1:8" ht="52.8" outlineLevel="7" x14ac:dyDescent="0.3">
      <c r="A502" s="93" t="s">
        <v>223</v>
      </c>
      <c r="B502" s="94" t="s">
        <v>172</v>
      </c>
      <c r="C502" s="94" t="s">
        <v>225</v>
      </c>
      <c r="D502" s="93">
        <v>100</v>
      </c>
      <c r="E502" s="95" t="s">
        <v>334</v>
      </c>
      <c r="F502" s="96">
        <v>50</v>
      </c>
      <c r="G502" s="96">
        <v>0</v>
      </c>
      <c r="H502" s="2"/>
    </row>
    <row r="503" spans="1:8" outlineLevel="2" x14ac:dyDescent="0.3">
      <c r="A503" s="93" t="s">
        <v>223</v>
      </c>
      <c r="B503" s="94" t="s">
        <v>100</v>
      </c>
      <c r="C503" s="94"/>
      <c r="D503" s="93"/>
      <c r="E503" s="95" t="s">
        <v>303</v>
      </c>
      <c r="F503" s="96">
        <f>F504</f>
        <v>355.1</v>
      </c>
      <c r="G503" s="96">
        <f>G504</f>
        <v>165.5</v>
      </c>
      <c r="H503" s="2"/>
    </row>
    <row r="504" spans="1:8" ht="39.6" outlineLevel="3" x14ac:dyDescent="0.3">
      <c r="A504" s="93" t="s">
        <v>223</v>
      </c>
      <c r="B504" s="94" t="s">
        <v>100</v>
      </c>
      <c r="C504" s="94" t="s">
        <v>226</v>
      </c>
      <c r="D504" s="93"/>
      <c r="E504" s="95" t="s">
        <v>327</v>
      </c>
      <c r="F504" s="96">
        <f>F505</f>
        <v>355.1</v>
      </c>
      <c r="G504" s="96">
        <f>G505</f>
        <v>165.5</v>
      </c>
      <c r="H504" s="2"/>
    </row>
    <row r="505" spans="1:8" outlineLevel="4" x14ac:dyDescent="0.3">
      <c r="A505" s="93" t="s">
        <v>223</v>
      </c>
      <c r="B505" s="94" t="s">
        <v>100</v>
      </c>
      <c r="C505" s="94" t="s">
        <v>227</v>
      </c>
      <c r="D505" s="93"/>
      <c r="E505" s="95" t="s">
        <v>514</v>
      </c>
      <c r="F505" s="96">
        <f>F506+F515</f>
        <v>355.1</v>
      </c>
      <c r="G505" s="96">
        <f>G506+G515</f>
        <v>165.5</v>
      </c>
      <c r="H505" s="2"/>
    </row>
    <row r="506" spans="1:8" ht="39.6" outlineLevel="5" x14ac:dyDescent="0.3">
      <c r="A506" s="93" t="s">
        <v>223</v>
      </c>
      <c r="B506" s="94" t="s">
        <v>100</v>
      </c>
      <c r="C506" s="94" t="s">
        <v>228</v>
      </c>
      <c r="D506" s="93"/>
      <c r="E506" s="95" t="s">
        <v>515</v>
      </c>
      <c r="F506" s="96">
        <f>F507+F509+F511+F513</f>
        <v>355.1</v>
      </c>
      <c r="G506" s="96">
        <f>G507+G509+G511+G513</f>
        <v>85.5</v>
      </c>
      <c r="H506" s="2"/>
    </row>
    <row r="507" spans="1:8" ht="39.6" outlineLevel="6" x14ac:dyDescent="0.3">
      <c r="A507" s="93" t="s">
        <v>223</v>
      </c>
      <c r="B507" s="94" t="s">
        <v>100</v>
      </c>
      <c r="C507" s="94" t="s">
        <v>229</v>
      </c>
      <c r="D507" s="93"/>
      <c r="E507" s="95" t="s">
        <v>516</v>
      </c>
      <c r="F507" s="96">
        <f>F508</f>
        <v>30.1</v>
      </c>
      <c r="G507" s="96">
        <f>G508</f>
        <v>30.1</v>
      </c>
      <c r="H507" s="2"/>
    </row>
    <row r="508" spans="1:8" ht="26.4" outlineLevel="7" x14ac:dyDescent="0.3">
      <c r="A508" s="93" t="s">
        <v>223</v>
      </c>
      <c r="B508" s="94" t="s">
        <v>100</v>
      </c>
      <c r="C508" s="94" t="s">
        <v>229</v>
      </c>
      <c r="D508" s="93" t="s">
        <v>7</v>
      </c>
      <c r="E508" s="95" t="s">
        <v>335</v>
      </c>
      <c r="F508" s="96">
        <f>77-46.9</f>
        <v>30.1</v>
      </c>
      <c r="G508" s="96">
        <v>30.1</v>
      </c>
      <c r="H508" s="2"/>
    </row>
    <row r="509" spans="1:8" outlineLevel="6" x14ac:dyDescent="0.3">
      <c r="A509" s="93" t="s">
        <v>223</v>
      </c>
      <c r="B509" s="94" t="s">
        <v>100</v>
      </c>
      <c r="C509" s="94" t="s">
        <v>230</v>
      </c>
      <c r="D509" s="93"/>
      <c r="E509" s="95" t="s">
        <v>517</v>
      </c>
      <c r="F509" s="96">
        <f>F510</f>
        <v>0</v>
      </c>
      <c r="G509" s="96">
        <f>G510</f>
        <v>5.4</v>
      </c>
      <c r="H509" s="2"/>
    </row>
    <row r="510" spans="1:8" ht="26.4" outlineLevel="7" x14ac:dyDescent="0.3">
      <c r="A510" s="93" t="s">
        <v>223</v>
      </c>
      <c r="B510" s="94" t="s">
        <v>100</v>
      </c>
      <c r="C510" s="94" t="s">
        <v>230</v>
      </c>
      <c r="D510" s="93" t="s">
        <v>7</v>
      </c>
      <c r="E510" s="95" t="s">
        <v>335</v>
      </c>
      <c r="F510" s="96">
        <v>0</v>
      </c>
      <c r="G510" s="96">
        <v>5.4</v>
      </c>
      <c r="H510" s="2"/>
    </row>
    <row r="511" spans="1:8" ht="39.6" outlineLevel="7" x14ac:dyDescent="0.3">
      <c r="A511" s="93" t="s">
        <v>223</v>
      </c>
      <c r="B511" s="94" t="s">
        <v>100</v>
      </c>
      <c r="C511" s="94" t="s">
        <v>713</v>
      </c>
      <c r="D511" s="93"/>
      <c r="E511" s="95" t="s">
        <v>741</v>
      </c>
      <c r="F511" s="96">
        <f>F512</f>
        <v>50</v>
      </c>
      <c r="G511" s="96">
        <f>G512</f>
        <v>50</v>
      </c>
      <c r="H511" s="2"/>
    </row>
    <row r="512" spans="1:8" ht="26.4" outlineLevel="7" x14ac:dyDescent="0.3">
      <c r="A512" s="93" t="s">
        <v>223</v>
      </c>
      <c r="B512" s="94" t="s">
        <v>100</v>
      </c>
      <c r="C512" s="94" t="s">
        <v>713</v>
      </c>
      <c r="D512" s="93">
        <v>600</v>
      </c>
      <c r="E512" s="95" t="s">
        <v>361</v>
      </c>
      <c r="F512" s="96">
        <v>50</v>
      </c>
      <c r="G512" s="96">
        <v>50</v>
      </c>
      <c r="H512" s="2"/>
    </row>
    <row r="513" spans="1:8" ht="39.6" outlineLevel="7" x14ac:dyDescent="0.3">
      <c r="A513" s="93" t="s">
        <v>223</v>
      </c>
      <c r="B513" s="94" t="s">
        <v>100</v>
      </c>
      <c r="C513" s="94" t="s">
        <v>736</v>
      </c>
      <c r="D513" s="93"/>
      <c r="E513" s="95" t="s">
        <v>737</v>
      </c>
      <c r="F513" s="96">
        <f>F514</f>
        <v>275</v>
      </c>
      <c r="G513" s="96">
        <f>G514</f>
        <v>0</v>
      </c>
      <c r="H513" s="2"/>
    </row>
    <row r="514" spans="1:8" ht="26.4" outlineLevel="7" x14ac:dyDescent="0.3">
      <c r="A514" s="93" t="s">
        <v>223</v>
      </c>
      <c r="B514" s="94" t="s">
        <v>100</v>
      </c>
      <c r="C514" s="94" t="s">
        <v>736</v>
      </c>
      <c r="D514" s="93">
        <v>200</v>
      </c>
      <c r="E514" s="95" t="s">
        <v>335</v>
      </c>
      <c r="F514" s="96">
        <v>275</v>
      </c>
      <c r="G514" s="96">
        <v>0</v>
      </c>
      <c r="H514" s="2"/>
    </row>
    <row r="515" spans="1:8" ht="39.6" outlineLevel="7" x14ac:dyDescent="0.3">
      <c r="A515" s="93" t="s">
        <v>223</v>
      </c>
      <c r="B515" s="94" t="s">
        <v>100</v>
      </c>
      <c r="C515" s="94" t="s">
        <v>774</v>
      </c>
      <c r="D515" s="93"/>
      <c r="E515" s="95" t="s">
        <v>777</v>
      </c>
      <c r="F515" s="96">
        <f>F516</f>
        <v>0</v>
      </c>
      <c r="G515" s="96">
        <f>G516</f>
        <v>80</v>
      </c>
      <c r="H515" s="2"/>
    </row>
    <row r="516" spans="1:8" ht="39.6" outlineLevel="7" x14ac:dyDescent="0.3">
      <c r="A516" s="93" t="s">
        <v>223</v>
      </c>
      <c r="B516" s="94" t="s">
        <v>100</v>
      </c>
      <c r="C516" s="94" t="s">
        <v>775</v>
      </c>
      <c r="D516" s="93"/>
      <c r="E516" s="95" t="s">
        <v>776</v>
      </c>
      <c r="F516" s="96">
        <f>F517</f>
        <v>0</v>
      </c>
      <c r="G516" s="96">
        <f>G517</f>
        <v>80</v>
      </c>
      <c r="H516" s="2"/>
    </row>
    <row r="517" spans="1:8" ht="26.4" outlineLevel="7" x14ac:dyDescent="0.3">
      <c r="A517" s="93" t="s">
        <v>223</v>
      </c>
      <c r="B517" s="94" t="s">
        <v>100</v>
      </c>
      <c r="C517" s="94" t="s">
        <v>775</v>
      </c>
      <c r="D517" s="93">
        <v>200</v>
      </c>
      <c r="E517" s="95" t="s">
        <v>335</v>
      </c>
      <c r="F517" s="96">
        <v>0</v>
      </c>
      <c r="G517" s="96">
        <v>80</v>
      </c>
      <c r="H517" s="2"/>
    </row>
    <row r="518" spans="1:8" outlineLevel="7" x14ac:dyDescent="0.3">
      <c r="A518" s="93" t="s">
        <v>223</v>
      </c>
      <c r="B518" s="94" t="s">
        <v>102</v>
      </c>
      <c r="C518" s="94"/>
      <c r="D518" s="93"/>
      <c r="E518" s="95" t="s">
        <v>280</v>
      </c>
      <c r="F518" s="96">
        <f t="shared" ref="F518:F527" si="31">F519</f>
        <v>2788.3999999999996</v>
      </c>
      <c r="G518" s="96">
        <f>G519</f>
        <v>2829.7999999999997</v>
      </c>
      <c r="H518" s="2"/>
    </row>
    <row r="519" spans="1:8" outlineLevel="7" x14ac:dyDescent="0.3">
      <c r="A519" s="93" t="s">
        <v>223</v>
      </c>
      <c r="B519" s="94" t="s">
        <v>122</v>
      </c>
      <c r="C519" s="94"/>
      <c r="D519" s="93"/>
      <c r="E519" s="95" t="s">
        <v>307</v>
      </c>
      <c r="F519" s="96">
        <f t="shared" si="31"/>
        <v>2788.3999999999996</v>
      </c>
      <c r="G519" s="96">
        <f>G520</f>
        <v>2829.7999999999997</v>
      </c>
      <c r="H519" s="2"/>
    </row>
    <row r="520" spans="1:8" ht="39.6" outlineLevel="7" x14ac:dyDescent="0.3">
      <c r="A520" s="93" t="s">
        <v>223</v>
      </c>
      <c r="B520" s="94" t="s">
        <v>122</v>
      </c>
      <c r="C520" s="94" t="s">
        <v>154</v>
      </c>
      <c r="D520" s="93"/>
      <c r="E520" s="101" t="s">
        <v>599</v>
      </c>
      <c r="F520" s="96">
        <f t="shared" si="31"/>
        <v>2788.3999999999996</v>
      </c>
      <c r="G520" s="96">
        <f>G521</f>
        <v>2829.7999999999997</v>
      </c>
      <c r="H520" s="2"/>
    </row>
    <row r="521" spans="1:8" ht="26.4" outlineLevel="7" x14ac:dyDescent="0.3">
      <c r="A521" s="93" t="s">
        <v>223</v>
      </c>
      <c r="B521" s="94" t="s">
        <v>122</v>
      </c>
      <c r="C521" s="94" t="s">
        <v>231</v>
      </c>
      <c r="D521" s="93"/>
      <c r="E521" s="101" t="s">
        <v>600</v>
      </c>
      <c r="F521" s="96">
        <f t="shared" si="31"/>
        <v>2788.3999999999996</v>
      </c>
      <c r="G521" s="96">
        <f>G522</f>
        <v>2829.7999999999997</v>
      </c>
      <c r="H521" s="2"/>
    </row>
    <row r="522" spans="1:8" ht="29.25" customHeight="1" outlineLevel="7" x14ac:dyDescent="0.3">
      <c r="A522" s="93" t="s">
        <v>223</v>
      </c>
      <c r="B522" s="94" t="s">
        <v>122</v>
      </c>
      <c r="C522" s="94" t="s">
        <v>598</v>
      </c>
      <c r="D522" s="93"/>
      <c r="E522" s="101" t="s">
        <v>601</v>
      </c>
      <c r="F522" s="96">
        <f>F527+F525+F523</f>
        <v>2788.3999999999996</v>
      </c>
      <c r="G522" s="96">
        <f>G527+G525+G523</f>
        <v>2829.7999999999997</v>
      </c>
      <c r="H522" s="2"/>
    </row>
    <row r="523" spans="1:8" ht="39.6" outlineLevel="7" x14ac:dyDescent="0.3">
      <c r="A523" s="93" t="s">
        <v>223</v>
      </c>
      <c r="B523" s="94" t="s">
        <v>122</v>
      </c>
      <c r="C523" s="94" t="s">
        <v>738</v>
      </c>
      <c r="D523" s="93"/>
      <c r="E523" s="101" t="s">
        <v>744</v>
      </c>
      <c r="F523" s="96">
        <f>F524</f>
        <v>60</v>
      </c>
      <c r="G523" s="96">
        <f>G524</f>
        <v>101.4</v>
      </c>
      <c r="H523" s="2"/>
    </row>
    <row r="524" spans="1:8" ht="26.4" outlineLevel="7" x14ac:dyDescent="0.3">
      <c r="A524" s="93" t="s">
        <v>223</v>
      </c>
      <c r="B524" s="94" t="s">
        <v>122</v>
      </c>
      <c r="C524" s="94" t="s">
        <v>738</v>
      </c>
      <c r="D524" s="93">
        <v>200</v>
      </c>
      <c r="E524" s="101" t="s">
        <v>602</v>
      </c>
      <c r="F524" s="96">
        <v>60</v>
      </c>
      <c r="G524" s="96">
        <v>101.4</v>
      </c>
      <c r="H524" s="2"/>
    </row>
    <row r="525" spans="1:8" ht="26.4" outlineLevel="7" x14ac:dyDescent="0.3">
      <c r="A525" s="93" t="s">
        <v>223</v>
      </c>
      <c r="B525" s="94" t="s">
        <v>122</v>
      </c>
      <c r="C525" s="94" t="s">
        <v>707</v>
      </c>
      <c r="D525" s="93"/>
      <c r="E525" s="101" t="s">
        <v>708</v>
      </c>
      <c r="F525" s="96">
        <f>F526</f>
        <v>2182.6999999999998</v>
      </c>
      <c r="G525" s="96">
        <f>G526</f>
        <v>2182.6999999999998</v>
      </c>
      <c r="H525" s="2"/>
    </row>
    <row r="526" spans="1:8" ht="26.4" outlineLevel="7" x14ac:dyDescent="0.3">
      <c r="A526" s="93" t="s">
        <v>223</v>
      </c>
      <c r="B526" s="94" t="s">
        <v>122</v>
      </c>
      <c r="C526" s="94" t="s">
        <v>707</v>
      </c>
      <c r="D526" s="93">
        <v>200</v>
      </c>
      <c r="E526" s="101" t="s">
        <v>602</v>
      </c>
      <c r="F526" s="96">
        <v>2182.6999999999998</v>
      </c>
      <c r="G526" s="96">
        <v>2182.6999999999998</v>
      </c>
      <c r="H526" s="2"/>
    </row>
    <row r="527" spans="1:8" ht="39.6" outlineLevel="7" x14ac:dyDescent="0.3">
      <c r="A527" s="93" t="s">
        <v>223</v>
      </c>
      <c r="B527" s="94" t="s">
        <v>122</v>
      </c>
      <c r="C527" s="94" t="s">
        <v>690</v>
      </c>
      <c r="D527" s="93"/>
      <c r="E527" s="101" t="s">
        <v>742</v>
      </c>
      <c r="F527" s="96">
        <f t="shared" si="31"/>
        <v>545.70000000000005</v>
      </c>
      <c r="G527" s="96">
        <f>G528</f>
        <v>545.70000000000005</v>
      </c>
      <c r="H527" s="2"/>
    </row>
    <row r="528" spans="1:8" ht="26.4" outlineLevel="7" x14ac:dyDescent="0.3">
      <c r="A528" s="93" t="s">
        <v>223</v>
      </c>
      <c r="B528" s="94" t="s">
        <v>122</v>
      </c>
      <c r="C528" s="94" t="s">
        <v>690</v>
      </c>
      <c r="D528" s="93">
        <v>200</v>
      </c>
      <c r="E528" s="101" t="s">
        <v>602</v>
      </c>
      <c r="F528" s="96">
        <v>545.70000000000005</v>
      </c>
      <c r="G528" s="96">
        <v>545.70000000000005</v>
      </c>
      <c r="H528" s="2"/>
    </row>
    <row r="529" spans="1:8" outlineLevel="1" x14ac:dyDescent="0.3">
      <c r="A529" s="93" t="s">
        <v>223</v>
      </c>
      <c r="B529" s="94" t="s">
        <v>176</v>
      </c>
      <c r="C529" s="94"/>
      <c r="D529" s="93"/>
      <c r="E529" s="95" t="s">
        <v>284</v>
      </c>
      <c r="F529" s="96">
        <f>F530+F542</f>
        <v>6847.8</v>
      </c>
      <c r="G529" s="96">
        <f>G530+G542</f>
        <v>6699.8</v>
      </c>
      <c r="H529" s="2"/>
    </row>
    <row r="530" spans="1:8" outlineLevel="2" x14ac:dyDescent="0.3">
      <c r="A530" s="93" t="s">
        <v>223</v>
      </c>
      <c r="B530" s="94" t="s">
        <v>201</v>
      </c>
      <c r="C530" s="94"/>
      <c r="D530" s="93"/>
      <c r="E530" s="95" t="s">
        <v>322</v>
      </c>
      <c r="F530" s="96">
        <f t="shared" ref="F530:G532" si="32">F531</f>
        <v>6689.8</v>
      </c>
      <c r="G530" s="96">
        <f t="shared" si="32"/>
        <v>6592.7</v>
      </c>
      <c r="H530" s="2"/>
    </row>
    <row r="531" spans="1:8" ht="39.6" outlineLevel="3" x14ac:dyDescent="0.3">
      <c r="A531" s="93" t="s">
        <v>223</v>
      </c>
      <c r="B531" s="94" t="s">
        <v>201</v>
      </c>
      <c r="C531" s="94" t="s">
        <v>232</v>
      </c>
      <c r="D531" s="93"/>
      <c r="E531" s="95" t="s">
        <v>328</v>
      </c>
      <c r="F531" s="96">
        <f t="shared" si="32"/>
        <v>6689.8</v>
      </c>
      <c r="G531" s="96">
        <f t="shared" si="32"/>
        <v>6592.7</v>
      </c>
      <c r="H531" s="2"/>
    </row>
    <row r="532" spans="1:8" ht="39.6" outlineLevel="4" x14ac:dyDescent="0.3">
      <c r="A532" s="93" t="s">
        <v>223</v>
      </c>
      <c r="B532" s="94" t="s">
        <v>201</v>
      </c>
      <c r="C532" s="94" t="s">
        <v>233</v>
      </c>
      <c r="D532" s="93"/>
      <c r="E532" s="95" t="s">
        <v>519</v>
      </c>
      <c r="F532" s="96">
        <f t="shared" si="32"/>
        <v>6689.8</v>
      </c>
      <c r="G532" s="96">
        <f t="shared" si="32"/>
        <v>6592.7</v>
      </c>
      <c r="H532" s="2"/>
    </row>
    <row r="533" spans="1:8" ht="26.4" outlineLevel="5" x14ac:dyDescent="0.3">
      <c r="A533" s="93" t="s">
        <v>223</v>
      </c>
      <c r="B533" s="94" t="s">
        <v>201</v>
      </c>
      <c r="C533" s="94" t="s">
        <v>234</v>
      </c>
      <c r="D533" s="93"/>
      <c r="E533" s="95" t="s">
        <v>520</v>
      </c>
      <c r="F533" s="96">
        <f>F538+F534+F540+F536</f>
        <v>6689.8</v>
      </c>
      <c r="G533" s="96">
        <f>G538+G534+G540+G536</f>
        <v>6592.7</v>
      </c>
      <c r="H533" s="2"/>
    </row>
    <row r="534" spans="1:8" ht="39.6" outlineLevel="5" x14ac:dyDescent="0.3">
      <c r="A534" s="93" t="s">
        <v>223</v>
      </c>
      <c r="B534" s="93" t="s">
        <v>201</v>
      </c>
      <c r="C534" s="94" t="s">
        <v>624</v>
      </c>
      <c r="D534" s="94"/>
      <c r="E534" s="95" t="s">
        <v>625</v>
      </c>
      <c r="F534" s="96">
        <f>F535</f>
        <v>753</v>
      </c>
      <c r="G534" s="96">
        <f>G535</f>
        <v>753</v>
      </c>
      <c r="H534" s="2"/>
    </row>
    <row r="535" spans="1:8" ht="26.4" outlineLevel="5" x14ac:dyDescent="0.3">
      <c r="A535" s="93" t="s">
        <v>223</v>
      </c>
      <c r="B535" s="93" t="s">
        <v>201</v>
      </c>
      <c r="C535" s="94" t="s">
        <v>624</v>
      </c>
      <c r="D535" s="94" t="s">
        <v>39</v>
      </c>
      <c r="E535" s="95" t="s">
        <v>361</v>
      </c>
      <c r="F535" s="96">
        <v>753</v>
      </c>
      <c r="G535" s="96">
        <v>753</v>
      </c>
      <c r="H535" s="2"/>
    </row>
    <row r="536" spans="1:8" ht="26.4" outlineLevel="5" x14ac:dyDescent="0.3">
      <c r="A536" s="93" t="s">
        <v>223</v>
      </c>
      <c r="B536" s="93" t="s">
        <v>201</v>
      </c>
      <c r="C536" s="94" t="s">
        <v>709</v>
      </c>
      <c r="D536" s="94"/>
      <c r="E536" s="95" t="s">
        <v>710</v>
      </c>
      <c r="F536" s="96">
        <f>F537</f>
        <v>100</v>
      </c>
      <c r="G536" s="96">
        <f>G537</f>
        <v>100</v>
      </c>
      <c r="H536" s="2"/>
    </row>
    <row r="537" spans="1:8" ht="26.4" outlineLevel="5" x14ac:dyDescent="0.3">
      <c r="A537" s="93" t="s">
        <v>223</v>
      </c>
      <c r="B537" s="93" t="s">
        <v>201</v>
      </c>
      <c r="C537" s="94" t="s">
        <v>709</v>
      </c>
      <c r="D537" s="94" t="s">
        <v>39</v>
      </c>
      <c r="E537" s="95" t="s">
        <v>361</v>
      </c>
      <c r="F537" s="96">
        <v>100</v>
      </c>
      <c r="G537" s="96">
        <v>100</v>
      </c>
      <c r="H537" s="2"/>
    </row>
    <row r="538" spans="1:8" ht="52.8" outlineLevel="6" x14ac:dyDescent="0.3">
      <c r="A538" s="93" t="s">
        <v>223</v>
      </c>
      <c r="B538" s="94" t="s">
        <v>201</v>
      </c>
      <c r="C538" s="94" t="s">
        <v>235</v>
      </c>
      <c r="D538" s="93"/>
      <c r="E538" s="95" t="s">
        <v>521</v>
      </c>
      <c r="F538" s="96">
        <f>F539</f>
        <v>5829.3</v>
      </c>
      <c r="G538" s="96">
        <f>G539</f>
        <v>5732.2</v>
      </c>
      <c r="H538" s="2"/>
    </row>
    <row r="539" spans="1:8" ht="26.4" outlineLevel="7" x14ac:dyDescent="0.3">
      <c r="A539" s="93" t="s">
        <v>223</v>
      </c>
      <c r="B539" s="94" t="s">
        <v>201</v>
      </c>
      <c r="C539" s="94" t="s">
        <v>235</v>
      </c>
      <c r="D539" s="93" t="s">
        <v>39</v>
      </c>
      <c r="E539" s="95" t="s">
        <v>361</v>
      </c>
      <c r="F539" s="96">
        <f>4827.2+421.3+520.8+60</f>
        <v>5829.3</v>
      </c>
      <c r="G539" s="96">
        <v>5732.2</v>
      </c>
      <c r="H539" s="2"/>
    </row>
    <row r="540" spans="1:8" ht="39.6" outlineLevel="7" x14ac:dyDescent="0.3">
      <c r="A540" s="93" t="s">
        <v>223</v>
      </c>
      <c r="B540" s="94" t="s">
        <v>201</v>
      </c>
      <c r="C540" s="94" t="s">
        <v>638</v>
      </c>
      <c r="D540" s="102"/>
      <c r="E540" s="95" t="s">
        <v>636</v>
      </c>
      <c r="F540" s="96">
        <f>F541</f>
        <v>7.5</v>
      </c>
      <c r="G540" s="96">
        <f>G541</f>
        <v>7.5</v>
      </c>
      <c r="H540" s="2"/>
    </row>
    <row r="541" spans="1:8" ht="26.4" outlineLevel="7" x14ac:dyDescent="0.3">
      <c r="A541" s="93" t="s">
        <v>223</v>
      </c>
      <c r="B541" s="94" t="s">
        <v>201</v>
      </c>
      <c r="C541" s="94" t="s">
        <v>638</v>
      </c>
      <c r="D541" s="93" t="s">
        <v>39</v>
      </c>
      <c r="E541" s="95" t="s">
        <v>361</v>
      </c>
      <c r="F541" s="96">
        <v>7.5</v>
      </c>
      <c r="G541" s="96">
        <v>7.5</v>
      </c>
      <c r="H541" s="2"/>
    </row>
    <row r="542" spans="1:8" outlineLevel="2" x14ac:dyDescent="0.3">
      <c r="A542" s="93" t="s">
        <v>223</v>
      </c>
      <c r="B542" s="94" t="s">
        <v>208</v>
      </c>
      <c r="C542" s="94"/>
      <c r="D542" s="93"/>
      <c r="E542" s="95" t="s">
        <v>324</v>
      </c>
      <c r="F542" s="96">
        <f>F543</f>
        <v>158</v>
      </c>
      <c r="G542" s="96">
        <f>G543</f>
        <v>107.10000000000001</v>
      </c>
      <c r="H542" s="2"/>
    </row>
    <row r="543" spans="1:8" ht="39.6" outlineLevel="3" x14ac:dyDescent="0.3">
      <c r="A543" s="93" t="s">
        <v>223</v>
      </c>
      <c r="B543" s="94" t="s">
        <v>208</v>
      </c>
      <c r="C543" s="94" t="s">
        <v>154</v>
      </c>
      <c r="D543" s="93"/>
      <c r="E543" s="95" t="s">
        <v>314</v>
      </c>
      <c r="F543" s="96">
        <f>F544</f>
        <v>158</v>
      </c>
      <c r="G543" s="96">
        <f>G544</f>
        <v>107.10000000000001</v>
      </c>
      <c r="H543" s="2"/>
    </row>
    <row r="544" spans="1:8" ht="26.4" outlineLevel="4" x14ac:dyDescent="0.3">
      <c r="A544" s="93" t="s">
        <v>223</v>
      </c>
      <c r="B544" s="94" t="s">
        <v>208</v>
      </c>
      <c r="C544" s="94" t="s">
        <v>231</v>
      </c>
      <c r="D544" s="93"/>
      <c r="E544" s="95" t="s">
        <v>518</v>
      </c>
      <c r="F544" s="96">
        <f>F545+F548+F553+F556+F559+F562</f>
        <v>158</v>
      </c>
      <c r="G544" s="96">
        <f>G545+G548+G553+G556+G559+G562</f>
        <v>107.10000000000001</v>
      </c>
      <c r="H544" s="2"/>
    </row>
    <row r="545" spans="1:8" outlineLevel="5" x14ac:dyDescent="0.3">
      <c r="A545" s="93" t="s">
        <v>223</v>
      </c>
      <c r="B545" s="94" t="s">
        <v>208</v>
      </c>
      <c r="C545" s="94" t="s">
        <v>236</v>
      </c>
      <c r="D545" s="93"/>
      <c r="E545" s="95" t="s">
        <v>522</v>
      </c>
      <c r="F545" s="96">
        <f>F546</f>
        <v>32</v>
      </c>
      <c r="G545" s="96">
        <f>G546</f>
        <v>27.3</v>
      </c>
      <c r="H545" s="2"/>
    </row>
    <row r="546" spans="1:8" ht="39.6" outlineLevel="6" x14ac:dyDescent="0.3">
      <c r="A546" s="93" t="s">
        <v>223</v>
      </c>
      <c r="B546" s="94" t="s">
        <v>208</v>
      </c>
      <c r="C546" s="94" t="s">
        <v>237</v>
      </c>
      <c r="D546" s="93"/>
      <c r="E546" s="95" t="s">
        <v>523</v>
      </c>
      <c r="F546" s="96">
        <f>F547</f>
        <v>32</v>
      </c>
      <c r="G546" s="96">
        <f>G547</f>
        <v>27.3</v>
      </c>
      <c r="H546" s="2"/>
    </row>
    <row r="547" spans="1:8" ht="26.4" outlineLevel="7" x14ac:dyDescent="0.3">
      <c r="A547" s="93" t="s">
        <v>223</v>
      </c>
      <c r="B547" s="94" t="s">
        <v>208</v>
      </c>
      <c r="C547" s="94" t="s">
        <v>237</v>
      </c>
      <c r="D547" s="93" t="s">
        <v>7</v>
      </c>
      <c r="E547" s="95" t="s">
        <v>335</v>
      </c>
      <c r="F547" s="96">
        <v>32</v>
      </c>
      <c r="G547" s="96">
        <v>27.3</v>
      </c>
      <c r="H547" s="2"/>
    </row>
    <row r="548" spans="1:8" ht="39.6" outlineLevel="5" x14ac:dyDescent="0.3">
      <c r="A548" s="93" t="s">
        <v>223</v>
      </c>
      <c r="B548" s="94" t="s">
        <v>208</v>
      </c>
      <c r="C548" s="94" t="s">
        <v>238</v>
      </c>
      <c r="D548" s="93"/>
      <c r="E548" s="95" t="s">
        <v>524</v>
      </c>
      <c r="F548" s="96">
        <f>F549+F551</f>
        <v>26</v>
      </c>
      <c r="G548" s="96">
        <f>G549+G551</f>
        <v>18.899999999999999</v>
      </c>
      <c r="H548" s="2"/>
    </row>
    <row r="549" spans="1:8" ht="39.6" outlineLevel="6" x14ac:dyDescent="0.3">
      <c r="A549" s="93" t="s">
        <v>223</v>
      </c>
      <c r="B549" s="94" t="s">
        <v>208</v>
      </c>
      <c r="C549" s="94" t="s">
        <v>239</v>
      </c>
      <c r="D549" s="93"/>
      <c r="E549" s="95" t="s">
        <v>525</v>
      </c>
      <c r="F549" s="96">
        <f>F550</f>
        <v>22</v>
      </c>
      <c r="G549" s="96">
        <f>G550</f>
        <v>18.899999999999999</v>
      </c>
      <c r="H549" s="2"/>
    </row>
    <row r="550" spans="1:8" ht="26.4" outlineLevel="7" x14ac:dyDescent="0.3">
      <c r="A550" s="93" t="s">
        <v>223</v>
      </c>
      <c r="B550" s="94" t="s">
        <v>208</v>
      </c>
      <c r="C550" s="94" t="s">
        <v>239</v>
      </c>
      <c r="D550" s="93" t="s">
        <v>7</v>
      </c>
      <c r="E550" s="95" t="s">
        <v>335</v>
      </c>
      <c r="F550" s="96">
        <v>22</v>
      </c>
      <c r="G550" s="96">
        <v>18.899999999999999</v>
      </c>
      <c r="H550" s="2"/>
    </row>
    <row r="551" spans="1:8" ht="26.4" outlineLevel="6" x14ac:dyDescent="0.3">
      <c r="A551" s="93" t="s">
        <v>223</v>
      </c>
      <c r="B551" s="94" t="s">
        <v>208</v>
      </c>
      <c r="C551" s="94" t="s">
        <v>240</v>
      </c>
      <c r="D551" s="93"/>
      <c r="E551" s="95" t="s">
        <v>526</v>
      </c>
      <c r="F551" s="96">
        <f>F552</f>
        <v>4</v>
      </c>
      <c r="G551" s="96">
        <f>G552</f>
        <v>0</v>
      </c>
      <c r="H551" s="2"/>
    </row>
    <row r="552" spans="1:8" ht="26.4" outlineLevel="7" x14ac:dyDescent="0.3">
      <c r="A552" s="93" t="s">
        <v>223</v>
      </c>
      <c r="B552" s="94" t="s">
        <v>208</v>
      </c>
      <c r="C552" s="94" t="s">
        <v>240</v>
      </c>
      <c r="D552" s="93" t="s">
        <v>7</v>
      </c>
      <c r="E552" s="95" t="s">
        <v>335</v>
      </c>
      <c r="F552" s="96">
        <v>4</v>
      </c>
      <c r="G552" s="96">
        <v>0</v>
      </c>
      <c r="H552" s="2"/>
    </row>
    <row r="553" spans="1:8" ht="26.4" outlineLevel="5" x14ac:dyDescent="0.3">
      <c r="A553" s="93" t="s">
        <v>223</v>
      </c>
      <c r="B553" s="94" t="s">
        <v>208</v>
      </c>
      <c r="C553" s="94" t="s">
        <v>241</v>
      </c>
      <c r="D553" s="93"/>
      <c r="E553" s="95" t="s">
        <v>527</v>
      </c>
      <c r="F553" s="96">
        <f>F554</f>
        <v>40</v>
      </c>
      <c r="G553" s="96">
        <f>G554</f>
        <v>13.3</v>
      </c>
      <c r="H553" s="2"/>
    </row>
    <row r="554" spans="1:8" ht="26.4" outlineLevel="6" x14ac:dyDescent="0.3">
      <c r="A554" s="93" t="s">
        <v>223</v>
      </c>
      <c r="B554" s="94" t="s">
        <v>208</v>
      </c>
      <c r="C554" s="94" t="s">
        <v>242</v>
      </c>
      <c r="D554" s="93"/>
      <c r="E554" s="95" t="s">
        <v>528</v>
      </c>
      <c r="F554" s="96">
        <f>F555</f>
        <v>40</v>
      </c>
      <c r="G554" s="96">
        <f>G555</f>
        <v>13.3</v>
      </c>
      <c r="H554" s="2"/>
    </row>
    <row r="555" spans="1:8" ht="26.4" outlineLevel="7" x14ac:dyDescent="0.3">
      <c r="A555" s="93" t="s">
        <v>223</v>
      </c>
      <c r="B555" s="94" t="s">
        <v>208</v>
      </c>
      <c r="C555" s="94" t="s">
        <v>242</v>
      </c>
      <c r="D555" s="93" t="s">
        <v>7</v>
      </c>
      <c r="E555" s="95" t="s">
        <v>335</v>
      </c>
      <c r="F555" s="96">
        <v>40</v>
      </c>
      <c r="G555" s="96">
        <v>13.3</v>
      </c>
      <c r="H555" s="2"/>
    </row>
    <row r="556" spans="1:8" ht="39.6" outlineLevel="5" x14ac:dyDescent="0.3">
      <c r="A556" s="93" t="s">
        <v>223</v>
      </c>
      <c r="B556" s="94" t="s">
        <v>208</v>
      </c>
      <c r="C556" s="94" t="s">
        <v>243</v>
      </c>
      <c r="D556" s="93"/>
      <c r="E556" s="95" t="s">
        <v>529</v>
      </c>
      <c r="F556" s="96">
        <f>F557</f>
        <v>30</v>
      </c>
      <c r="G556" s="96">
        <f>G557</f>
        <v>25.4</v>
      </c>
      <c r="H556" s="2"/>
    </row>
    <row r="557" spans="1:8" ht="39.6" outlineLevel="6" x14ac:dyDescent="0.3">
      <c r="A557" s="93" t="s">
        <v>223</v>
      </c>
      <c r="B557" s="94" t="s">
        <v>208</v>
      </c>
      <c r="C557" s="94" t="s">
        <v>244</v>
      </c>
      <c r="D557" s="93"/>
      <c r="E557" s="95" t="s">
        <v>530</v>
      </c>
      <c r="F557" s="96">
        <f>F558</f>
        <v>30</v>
      </c>
      <c r="G557" s="96">
        <f>G558</f>
        <v>25.4</v>
      </c>
      <c r="H557" s="2"/>
    </row>
    <row r="558" spans="1:8" ht="26.4" outlineLevel="7" x14ac:dyDescent="0.3">
      <c r="A558" s="93" t="s">
        <v>223</v>
      </c>
      <c r="B558" s="94" t="s">
        <v>208</v>
      </c>
      <c r="C558" s="94" t="s">
        <v>244</v>
      </c>
      <c r="D558" s="93" t="s">
        <v>7</v>
      </c>
      <c r="E558" s="95" t="s">
        <v>335</v>
      </c>
      <c r="F558" s="96">
        <v>30</v>
      </c>
      <c r="G558" s="96">
        <v>25.4</v>
      </c>
      <c r="H558" s="2"/>
    </row>
    <row r="559" spans="1:8" ht="26.4" outlineLevel="5" x14ac:dyDescent="0.3">
      <c r="A559" s="93" t="s">
        <v>223</v>
      </c>
      <c r="B559" s="94" t="s">
        <v>208</v>
      </c>
      <c r="C559" s="94" t="s">
        <v>245</v>
      </c>
      <c r="D559" s="93"/>
      <c r="E559" s="95" t="s">
        <v>531</v>
      </c>
      <c r="F559" s="96">
        <f>F560</f>
        <v>29</v>
      </c>
      <c r="G559" s="96">
        <f>G560</f>
        <v>21.4</v>
      </c>
      <c r="H559" s="2"/>
    </row>
    <row r="560" spans="1:8" ht="26.4" outlineLevel="6" x14ac:dyDescent="0.3">
      <c r="A560" s="93" t="s">
        <v>223</v>
      </c>
      <c r="B560" s="94" t="s">
        <v>208</v>
      </c>
      <c r="C560" s="94" t="s">
        <v>246</v>
      </c>
      <c r="D560" s="93"/>
      <c r="E560" s="95" t="s">
        <v>532</v>
      </c>
      <c r="F560" s="96">
        <f>F561</f>
        <v>29</v>
      </c>
      <c r="G560" s="96">
        <f>G561</f>
        <v>21.4</v>
      </c>
      <c r="H560" s="2"/>
    </row>
    <row r="561" spans="1:8" ht="26.4" outlineLevel="7" x14ac:dyDescent="0.3">
      <c r="A561" s="93" t="s">
        <v>223</v>
      </c>
      <c r="B561" s="94" t="s">
        <v>208</v>
      </c>
      <c r="C561" s="94" t="s">
        <v>246</v>
      </c>
      <c r="D561" s="93" t="s">
        <v>7</v>
      </c>
      <c r="E561" s="95" t="s">
        <v>335</v>
      </c>
      <c r="F561" s="96">
        <v>29</v>
      </c>
      <c r="G561" s="96">
        <v>21.4</v>
      </c>
      <c r="H561" s="2"/>
    </row>
    <row r="562" spans="1:8" ht="26.4" outlineLevel="5" x14ac:dyDescent="0.3">
      <c r="A562" s="93" t="s">
        <v>223</v>
      </c>
      <c r="B562" s="94" t="s">
        <v>208</v>
      </c>
      <c r="C562" s="94" t="s">
        <v>247</v>
      </c>
      <c r="D562" s="93"/>
      <c r="E562" s="95" t="s">
        <v>533</v>
      </c>
      <c r="F562" s="96">
        <f>F563</f>
        <v>1</v>
      </c>
      <c r="G562" s="96">
        <f>G563</f>
        <v>0.8</v>
      </c>
      <c r="H562" s="2"/>
    </row>
    <row r="563" spans="1:8" ht="26.4" outlineLevel="6" x14ac:dyDescent="0.3">
      <c r="A563" s="93" t="s">
        <v>223</v>
      </c>
      <c r="B563" s="94" t="s">
        <v>208</v>
      </c>
      <c r="C563" s="94" t="s">
        <v>248</v>
      </c>
      <c r="D563" s="93"/>
      <c r="E563" s="95" t="s">
        <v>534</v>
      </c>
      <c r="F563" s="96">
        <f>F564</f>
        <v>1</v>
      </c>
      <c r="G563" s="96">
        <f>G564</f>
        <v>0.8</v>
      </c>
      <c r="H563" s="2"/>
    </row>
    <row r="564" spans="1:8" ht="26.4" outlineLevel="7" x14ac:dyDescent="0.3">
      <c r="A564" s="93" t="s">
        <v>223</v>
      </c>
      <c r="B564" s="94" t="s">
        <v>208</v>
      </c>
      <c r="C564" s="94" t="s">
        <v>248</v>
      </c>
      <c r="D564" s="93" t="s">
        <v>7</v>
      </c>
      <c r="E564" s="95" t="s">
        <v>335</v>
      </c>
      <c r="F564" s="96">
        <v>1</v>
      </c>
      <c r="G564" s="96">
        <v>0.8</v>
      </c>
      <c r="H564" s="2"/>
    </row>
    <row r="565" spans="1:8" outlineLevel="1" x14ac:dyDescent="0.3">
      <c r="A565" s="93" t="s">
        <v>223</v>
      </c>
      <c r="B565" s="94" t="s">
        <v>141</v>
      </c>
      <c r="C565" s="94"/>
      <c r="D565" s="93"/>
      <c r="E565" s="95" t="s">
        <v>281</v>
      </c>
      <c r="F565" s="96">
        <f>F566+F589</f>
        <v>43664.400000000009</v>
      </c>
      <c r="G565" s="96">
        <f>G566+G589</f>
        <v>41835.200000000004</v>
      </c>
      <c r="H565" s="2"/>
    </row>
    <row r="566" spans="1:8" outlineLevel="2" x14ac:dyDescent="0.3">
      <c r="A566" s="93" t="s">
        <v>223</v>
      </c>
      <c r="B566" s="94" t="s">
        <v>142</v>
      </c>
      <c r="C566" s="94"/>
      <c r="D566" s="93"/>
      <c r="E566" s="95" t="s">
        <v>310</v>
      </c>
      <c r="F566" s="96">
        <f>F567</f>
        <v>39107.100000000006</v>
      </c>
      <c r="G566" s="96">
        <f>G567</f>
        <v>37304.100000000006</v>
      </c>
      <c r="H566" s="2"/>
    </row>
    <row r="567" spans="1:8" ht="39.6" outlineLevel="3" x14ac:dyDescent="0.3">
      <c r="A567" s="93" t="s">
        <v>223</v>
      </c>
      <c r="B567" s="94" t="s">
        <v>142</v>
      </c>
      <c r="C567" s="94" t="s">
        <v>232</v>
      </c>
      <c r="D567" s="93"/>
      <c r="E567" s="95" t="s">
        <v>328</v>
      </c>
      <c r="F567" s="96">
        <f>F568</f>
        <v>39107.100000000006</v>
      </c>
      <c r="G567" s="96">
        <f>G568</f>
        <v>37304.100000000006</v>
      </c>
      <c r="H567" s="2"/>
    </row>
    <row r="568" spans="1:8" ht="26.4" outlineLevel="4" x14ac:dyDescent="0.3">
      <c r="A568" s="93" t="s">
        <v>223</v>
      </c>
      <c r="B568" s="94" t="s">
        <v>142</v>
      </c>
      <c r="C568" s="94" t="s">
        <v>249</v>
      </c>
      <c r="D568" s="93"/>
      <c r="E568" s="95" t="s">
        <v>535</v>
      </c>
      <c r="F568" s="96">
        <f>F569+F582</f>
        <v>39107.100000000006</v>
      </c>
      <c r="G568" s="96">
        <f>G569+G582</f>
        <v>37304.100000000006</v>
      </c>
      <c r="H568" s="2"/>
    </row>
    <row r="569" spans="1:8" outlineLevel="5" x14ac:dyDescent="0.3">
      <c r="A569" s="93" t="s">
        <v>223</v>
      </c>
      <c r="B569" s="94" t="s">
        <v>142</v>
      </c>
      <c r="C569" s="94" t="s">
        <v>250</v>
      </c>
      <c r="D569" s="93"/>
      <c r="E569" s="95" t="s">
        <v>536</v>
      </c>
      <c r="F569" s="96">
        <f>F572+F576+F578+F570+F580</f>
        <v>13710.7</v>
      </c>
      <c r="G569" s="96">
        <f>G572+G576+G578+G570+G580</f>
        <v>13215.5</v>
      </c>
      <c r="H569" s="2"/>
    </row>
    <row r="570" spans="1:8" ht="52.8" outlineLevel="5" x14ac:dyDescent="0.3">
      <c r="A570" s="93" t="s">
        <v>223</v>
      </c>
      <c r="B570" s="93" t="s">
        <v>142</v>
      </c>
      <c r="C570" s="94" t="s">
        <v>626</v>
      </c>
      <c r="D570" s="94"/>
      <c r="E570" s="95" t="s">
        <v>649</v>
      </c>
      <c r="F570" s="96">
        <f>F571</f>
        <v>3791.2999999999997</v>
      </c>
      <c r="G570" s="96">
        <f>G571</f>
        <v>3598.9</v>
      </c>
      <c r="H570" s="2"/>
    </row>
    <row r="571" spans="1:8" ht="52.8" outlineLevel="5" x14ac:dyDescent="0.3">
      <c r="A571" s="93" t="s">
        <v>223</v>
      </c>
      <c r="B571" s="93" t="s">
        <v>142</v>
      </c>
      <c r="C571" s="94" t="s">
        <v>626</v>
      </c>
      <c r="D571" s="94" t="s">
        <v>6</v>
      </c>
      <c r="E571" s="95" t="s">
        <v>334</v>
      </c>
      <c r="F571" s="96">
        <f>5670.9-1879.6</f>
        <v>3791.2999999999997</v>
      </c>
      <c r="G571" s="96">
        <v>3598.9</v>
      </c>
      <c r="H571" s="2"/>
    </row>
    <row r="572" spans="1:8" outlineLevel="6" x14ac:dyDescent="0.3">
      <c r="A572" s="93" t="s">
        <v>223</v>
      </c>
      <c r="B572" s="94" t="s">
        <v>142</v>
      </c>
      <c r="C572" s="94" t="s">
        <v>251</v>
      </c>
      <c r="D572" s="93"/>
      <c r="E572" s="95" t="s">
        <v>537</v>
      </c>
      <c r="F572" s="96">
        <f>F573+F574+F575</f>
        <v>9759.7000000000007</v>
      </c>
      <c r="G572" s="96">
        <f>G573+G574+G575</f>
        <v>9456.9</v>
      </c>
      <c r="H572" s="2"/>
    </row>
    <row r="573" spans="1:8" ht="52.8" outlineLevel="7" x14ac:dyDescent="0.3">
      <c r="A573" s="93" t="s">
        <v>223</v>
      </c>
      <c r="B573" s="94" t="s">
        <v>142</v>
      </c>
      <c r="C573" s="94" t="s">
        <v>251</v>
      </c>
      <c r="D573" s="93" t="s">
        <v>6</v>
      </c>
      <c r="E573" s="95" t="s">
        <v>334</v>
      </c>
      <c r="F573" s="96">
        <f>5880.2-0.2-250-75.5+60</f>
        <v>5614.5</v>
      </c>
      <c r="G573" s="96">
        <v>5447.6</v>
      </c>
      <c r="H573" s="2"/>
    </row>
    <row r="574" spans="1:8" ht="26.4" outlineLevel="7" x14ac:dyDescent="0.3">
      <c r="A574" s="93" t="s">
        <v>223</v>
      </c>
      <c r="B574" s="94" t="s">
        <v>142</v>
      </c>
      <c r="C574" s="94" t="s">
        <v>251</v>
      </c>
      <c r="D574" s="93" t="s">
        <v>7</v>
      </c>
      <c r="E574" s="95" t="s">
        <v>335</v>
      </c>
      <c r="F574" s="96">
        <f>2720.2-17+295+510-10+40+570-0.5</f>
        <v>4107.7</v>
      </c>
      <c r="G574" s="96">
        <v>3972.2</v>
      </c>
      <c r="H574" s="2"/>
    </row>
    <row r="575" spans="1:8" outlineLevel="7" x14ac:dyDescent="0.3">
      <c r="A575" s="93" t="s">
        <v>223</v>
      </c>
      <c r="B575" s="94" t="s">
        <v>142</v>
      </c>
      <c r="C575" s="94" t="s">
        <v>251</v>
      </c>
      <c r="D575" s="93" t="s">
        <v>8</v>
      </c>
      <c r="E575" s="95" t="s">
        <v>336</v>
      </c>
      <c r="F575" s="96">
        <f>10+17+10+0.5</f>
        <v>37.5</v>
      </c>
      <c r="G575" s="96">
        <v>37.1</v>
      </c>
      <c r="H575" s="2"/>
    </row>
    <row r="576" spans="1:8" ht="39.6" outlineLevel="6" x14ac:dyDescent="0.3">
      <c r="A576" s="93" t="s">
        <v>223</v>
      </c>
      <c r="B576" s="94" t="s">
        <v>142</v>
      </c>
      <c r="C576" s="94" t="s">
        <v>663</v>
      </c>
      <c r="D576" s="94"/>
      <c r="E576" s="95" t="s">
        <v>561</v>
      </c>
      <c r="F576" s="96">
        <f>F577</f>
        <v>70</v>
      </c>
      <c r="G576" s="96">
        <f>G577</f>
        <v>70</v>
      </c>
      <c r="H576" s="2"/>
    </row>
    <row r="577" spans="1:8" ht="26.4" outlineLevel="7" x14ac:dyDescent="0.3">
      <c r="A577" s="93" t="s">
        <v>223</v>
      </c>
      <c r="B577" s="94" t="s">
        <v>142</v>
      </c>
      <c r="C577" s="94" t="s">
        <v>663</v>
      </c>
      <c r="D577" s="99" t="s">
        <v>7</v>
      </c>
      <c r="E577" s="97" t="s">
        <v>335</v>
      </c>
      <c r="F577" s="96">
        <v>70</v>
      </c>
      <c r="G577" s="96">
        <v>70</v>
      </c>
      <c r="H577" s="2"/>
    </row>
    <row r="578" spans="1:8" ht="79.2" outlineLevel="7" x14ac:dyDescent="0.3">
      <c r="A578" s="93" t="s">
        <v>223</v>
      </c>
      <c r="B578" s="94" t="s">
        <v>142</v>
      </c>
      <c r="C578" s="94" t="s">
        <v>604</v>
      </c>
      <c r="D578" s="93"/>
      <c r="E578" s="95" t="s">
        <v>727</v>
      </c>
      <c r="F578" s="96">
        <f>F579</f>
        <v>51.5</v>
      </c>
      <c r="G578" s="96">
        <f>G579</f>
        <v>51.5</v>
      </c>
      <c r="H578" s="2"/>
    </row>
    <row r="579" spans="1:8" ht="26.4" outlineLevel="7" x14ac:dyDescent="0.3">
      <c r="A579" s="93" t="s">
        <v>223</v>
      </c>
      <c r="B579" s="94" t="s">
        <v>142</v>
      </c>
      <c r="C579" s="94" t="s">
        <v>604</v>
      </c>
      <c r="D579" s="93">
        <v>200</v>
      </c>
      <c r="E579" s="95" t="s">
        <v>335</v>
      </c>
      <c r="F579" s="96">
        <f>2.6+48.9</f>
        <v>51.5</v>
      </c>
      <c r="G579" s="96">
        <v>51.5</v>
      </c>
      <c r="H579" s="2"/>
    </row>
    <row r="580" spans="1:8" ht="39.6" outlineLevel="7" x14ac:dyDescent="0.3">
      <c r="A580" s="93" t="s">
        <v>223</v>
      </c>
      <c r="B580" s="94" t="s">
        <v>142</v>
      </c>
      <c r="C580" s="94" t="s">
        <v>634</v>
      </c>
      <c r="D580" s="93"/>
      <c r="E580" s="95" t="s">
        <v>633</v>
      </c>
      <c r="F580" s="96">
        <f>F581</f>
        <v>38.200000000000003</v>
      </c>
      <c r="G580" s="96">
        <f>G581</f>
        <v>38.200000000000003</v>
      </c>
      <c r="H580" s="2"/>
    </row>
    <row r="581" spans="1:8" ht="52.8" outlineLevel="7" x14ac:dyDescent="0.3">
      <c r="A581" s="93" t="s">
        <v>223</v>
      </c>
      <c r="B581" s="94" t="s">
        <v>142</v>
      </c>
      <c r="C581" s="94" t="s">
        <v>634</v>
      </c>
      <c r="D581" s="93" t="s">
        <v>6</v>
      </c>
      <c r="E581" s="95" t="s">
        <v>334</v>
      </c>
      <c r="F581" s="96">
        <f>38+0.2</f>
        <v>38.200000000000003</v>
      </c>
      <c r="G581" s="96">
        <v>38.200000000000003</v>
      </c>
      <c r="H581" s="2"/>
    </row>
    <row r="582" spans="1:8" ht="39.6" outlineLevel="5" x14ac:dyDescent="0.3">
      <c r="A582" s="93" t="s">
        <v>223</v>
      </c>
      <c r="B582" s="94" t="s">
        <v>142</v>
      </c>
      <c r="C582" s="94" t="s">
        <v>252</v>
      </c>
      <c r="D582" s="93"/>
      <c r="E582" s="95" t="s">
        <v>538</v>
      </c>
      <c r="F582" s="96">
        <f>F585+F583+F587</f>
        <v>25396.400000000001</v>
      </c>
      <c r="G582" s="96">
        <f>G585+G583+G587</f>
        <v>24088.600000000002</v>
      </c>
      <c r="H582" s="2"/>
    </row>
    <row r="583" spans="1:8" ht="52.8" outlineLevel="5" x14ac:dyDescent="0.3">
      <c r="A583" s="93" t="s">
        <v>223</v>
      </c>
      <c r="B583" s="93" t="s">
        <v>142</v>
      </c>
      <c r="C583" s="94" t="s">
        <v>627</v>
      </c>
      <c r="D583" s="94"/>
      <c r="E583" s="95" t="s">
        <v>649</v>
      </c>
      <c r="F583" s="96">
        <f>F584</f>
        <v>5670.9</v>
      </c>
      <c r="G583" s="96">
        <f>G584</f>
        <v>5393.3</v>
      </c>
      <c r="H583" s="2"/>
    </row>
    <row r="584" spans="1:8" ht="26.4" outlineLevel="5" x14ac:dyDescent="0.3">
      <c r="A584" s="93" t="s">
        <v>223</v>
      </c>
      <c r="B584" s="93" t="s">
        <v>142</v>
      </c>
      <c r="C584" s="94" t="s">
        <v>627</v>
      </c>
      <c r="D584" s="94" t="s">
        <v>39</v>
      </c>
      <c r="E584" s="95" t="s">
        <v>361</v>
      </c>
      <c r="F584" s="96">
        <f>3791.3+1879.6</f>
        <v>5670.9</v>
      </c>
      <c r="G584" s="96">
        <v>5393.3</v>
      </c>
      <c r="H584" s="2"/>
    </row>
    <row r="585" spans="1:8" ht="26.4" outlineLevel="6" x14ac:dyDescent="0.3">
      <c r="A585" s="93" t="s">
        <v>223</v>
      </c>
      <c r="B585" s="94" t="s">
        <v>142</v>
      </c>
      <c r="C585" s="94" t="s">
        <v>253</v>
      </c>
      <c r="D585" s="93"/>
      <c r="E585" s="95" t="s">
        <v>539</v>
      </c>
      <c r="F585" s="96">
        <f>F586</f>
        <v>19668.100000000002</v>
      </c>
      <c r="G585" s="96">
        <f>G586</f>
        <v>18637.900000000001</v>
      </c>
      <c r="H585" s="2"/>
    </row>
    <row r="586" spans="1:8" ht="26.4" outlineLevel="7" x14ac:dyDescent="0.3">
      <c r="A586" s="93" t="s">
        <v>223</v>
      </c>
      <c r="B586" s="94" t="s">
        <v>142</v>
      </c>
      <c r="C586" s="94" t="s">
        <v>253</v>
      </c>
      <c r="D586" s="93" t="s">
        <v>39</v>
      </c>
      <c r="E586" s="95" t="s">
        <v>361</v>
      </c>
      <c r="F586" s="96">
        <f>18908.2-0.6+637.5+223.8-55.5-195.3+150</f>
        <v>19668.100000000002</v>
      </c>
      <c r="G586" s="96">
        <v>18637.900000000001</v>
      </c>
      <c r="H586" s="2"/>
    </row>
    <row r="587" spans="1:8" ht="39.6" outlineLevel="7" x14ac:dyDescent="0.3">
      <c r="A587" s="93" t="s">
        <v>223</v>
      </c>
      <c r="B587" s="94" t="s">
        <v>142</v>
      </c>
      <c r="C587" s="94" t="s">
        <v>635</v>
      </c>
      <c r="D587" s="93"/>
      <c r="E587" s="95" t="s">
        <v>633</v>
      </c>
      <c r="F587" s="96">
        <f>F588</f>
        <v>57.4</v>
      </c>
      <c r="G587" s="96">
        <f>G588</f>
        <v>57.4</v>
      </c>
      <c r="H587" s="2"/>
    </row>
    <row r="588" spans="1:8" ht="26.4" outlineLevel="7" x14ac:dyDescent="0.3">
      <c r="A588" s="93" t="s">
        <v>223</v>
      </c>
      <c r="B588" s="94" t="s">
        <v>142</v>
      </c>
      <c r="C588" s="94" t="s">
        <v>635</v>
      </c>
      <c r="D588" s="93">
        <v>600</v>
      </c>
      <c r="E588" s="95" t="s">
        <v>361</v>
      </c>
      <c r="F588" s="96">
        <f>56.8+0.6</f>
        <v>57.4</v>
      </c>
      <c r="G588" s="96">
        <v>57.4</v>
      </c>
      <c r="H588" s="2"/>
    </row>
    <row r="589" spans="1:8" outlineLevel="2" x14ac:dyDescent="0.3">
      <c r="A589" s="93" t="s">
        <v>223</v>
      </c>
      <c r="B589" s="94" t="s">
        <v>254</v>
      </c>
      <c r="C589" s="94"/>
      <c r="D589" s="93"/>
      <c r="E589" s="95" t="s">
        <v>329</v>
      </c>
      <c r="F589" s="96">
        <f t="shared" ref="F589:G591" si="33">F590</f>
        <v>4557.3</v>
      </c>
      <c r="G589" s="96">
        <f t="shared" si="33"/>
        <v>4531.0999999999995</v>
      </c>
      <c r="H589" s="2"/>
    </row>
    <row r="590" spans="1:8" ht="39.6" outlineLevel="3" x14ac:dyDescent="0.3">
      <c r="A590" s="93" t="s">
        <v>223</v>
      </c>
      <c r="B590" s="94" t="s">
        <v>254</v>
      </c>
      <c r="C590" s="94" t="s">
        <v>232</v>
      </c>
      <c r="D590" s="93"/>
      <c r="E590" s="95" t="s">
        <v>328</v>
      </c>
      <c r="F590" s="96">
        <f t="shared" si="33"/>
        <v>4557.3</v>
      </c>
      <c r="G590" s="96">
        <f t="shared" si="33"/>
        <v>4531.0999999999995</v>
      </c>
      <c r="H590" s="2"/>
    </row>
    <row r="591" spans="1:8" ht="52.8" outlineLevel="4" x14ac:dyDescent="0.3">
      <c r="A591" s="93" t="s">
        <v>223</v>
      </c>
      <c r="B591" s="94" t="s">
        <v>254</v>
      </c>
      <c r="C591" s="94" t="s">
        <v>255</v>
      </c>
      <c r="D591" s="93"/>
      <c r="E591" s="95" t="s">
        <v>562</v>
      </c>
      <c r="F591" s="96">
        <f t="shared" si="33"/>
        <v>4557.3</v>
      </c>
      <c r="G591" s="96">
        <f t="shared" si="33"/>
        <v>4531.0999999999995</v>
      </c>
      <c r="H591" s="2"/>
    </row>
    <row r="592" spans="1:8" ht="39.6" outlineLevel="6" x14ac:dyDescent="0.3">
      <c r="A592" s="93" t="s">
        <v>223</v>
      </c>
      <c r="B592" s="94" t="s">
        <v>254</v>
      </c>
      <c r="C592" s="94" t="s">
        <v>256</v>
      </c>
      <c r="D592" s="93"/>
      <c r="E592" s="95" t="s">
        <v>540</v>
      </c>
      <c r="F592" s="96">
        <f>F593+F594+F595</f>
        <v>4557.3</v>
      </c>
      <c r="G592" s="96">
        <f>G593+G594+G595</f>
        <v>4531.0999999999995</v>
      </c>
      <c r="H592" s="2"/>
    </row>
    <row r="593" spans="1:8" ht="52.8" outlineLevel="7" x14ac:dyDescent="0.3">
      <c r="A593" s="93" t="s">
        <v>223</v>
      </c>
      <c r="B593" s="94" t="s">
        <v>254</v>
      </c>
      <c r="C593" s="94" t="s">
        <v>256</v>
      </c>
      <c r="D593" s="93" t="s">
        <v>6</v>
      </c>
      <c r="E593" s="95" t="s">
        <v>334</v>
      </c>
      <c r="F593" s="96">
        <v>3950.1</v>
      </c>
      <c r="G593" s="96">
        <v>4099.8</v>
      </c>
      <c r="H593" s="2"/>
    </row>
    <row r="594" spans="1:8" ht="26.4" outlineLevel="7" x14ac:dyDescent="0.3">
      <c r="A594" s="93" t="s">
        <v>223</v>
      </c>
      <c r="B594" s="94" t="s">
        <v>254</v>
      </c>
      <c r="C594" s="94" t="s">
        <v>256</v>
      </c>
      <c r="D594" s="93" t="s">
        <v>7</v>
      </c>
      <c r="E594" s="95" t="s">
        <v>335</v>
      </c>
      <c r="F594" s="96">
        <v>575.5</v>
      </c>
      <c r="G594" s="96">
        <v>424.9</v>
      </c>
      <c r="H594" s="2"/>
    </row>
    <row r="595" spans="1:8" outlineLevel="7" x14ac:dyDescent="0.3">
      <c r="A595" s="93" t="s">
        <v>223</v>
      </c>
      <c r="B595" s="94" t="s">
        <v>254</v>
      </c>
      <c r="C595" s="94" t="s">
        <v>256</v>
      </c>
      <c r="D595" s="93" t="s">
        <v>8</v>
      </c>
      <c r="E595" s="95" t="s">
        <v>336</v>
      </c>
      <c r="F595" s="96">
        <v>31.7</v>
      </c>
      <c r="G595" s="96">
        <v>6.4</v>
      </c>
      <c r="H595" s="2"/>
    </row>
    <row r="596" spans="1:8" outlineLevel="1" x14ac:dyDescent="0.3">
      <c r="A596" s="93" t="s">
        <v>223</v>
      </c>
      <c r="B596" s="94" t="s">
        <v>220</v>
      </c>
      <c r="C596" s="94"/>
      <c r="D596" s="93"/>
      <c r="E596" s="95" t="s">
        <v>285</v>
      </c>
      <c r="F596" s="96">
        <f>F597</f>
        <v>4518.8999999999996</v>
      </c>
      <c r="G596" s="96">
        <f>G597</f>
        <v>4393.8</v>
      </c>
      <c r="H596" s="2"/>
    </row>
    <row r="597" spans="1:8" outlineLevel="2" x14ac:dyDescent="0.3">
      <c r="A597" s="93" t="s">
        <v>223</v>
      </c>
      <c r="B597" s="94" t="s">
        <v>257</v>
      </c>
      <c r="C597" s="94"/>
      <c r="D597" s="93"/>
      <c r="E597" s="95" t="s">
        <v>330</v>
      </c>
      <c r="F597" s="96">
        <f>F598</f>
        <v>4518.8999999999996</v>
      </c>
      <c r="G597" s="96">
        <f>G598</f>
        <v>4393.8</v>
      </c>
      <c r="H597" s="2"/>
    </row>
    <row r="598" spans="1:8" ht="39.6" outlineLevel="3" x14ac:dyDescent="0.3">
      <c r="A598" s="93" t="s">
        <v>223</v>
      </c>
      <c r="B598" s="94" t="s">
        <v>257</v>
      </c>
      <c r="C598" s="94" t="s">
        <v>258</v>
      </c>
      <c r="D598" s="93"/>
      <c r="E598" s="95" t="s">
        <v>331</v>
      </c>
      <c r="F598" s="96">
        <f>F599+F613</f>
        <v>4518.8999999999996</v>
      </c>
      <c r="G598" s="96">
        <f>G599+G613</f>
        <v>4393.8</v>
      </c>
      <c r="H598" s="2"/>
    </row>
    <row r="599" spans="1:8" ht="26.4" outlineLevel="4" x14ac:dyDescent="0.3">
      <c r="A599" s="93" t="s">
        <v>223</v>
      </c>
      <c r="B599" s="94" t="s">
        <v>257</v>
      </c>
      <c r="C599" s="94" t="s">
        <v>259</v>
      </c>
      <c r="D599" s="93"/>
      <c r="E599" s="95" t="s">
        <v>541</v>
      </c>
      <c r="F599" s="96">
        <f>F600+F606+F610</f>
        <v>1400</v>
      </c>
      <c r="G599" s="96">
        <f>G600+G606+G610</f>
        <v>1344.7000000000003</v>
      </c>
      <c r="H599" s="2"/>
    </row>
    <row r="600" spans="1:8" ht="79.2" outlineLevel="5" x14ac:dyDescent="0.3">
      <c r="A600" s="93" t="s">
        <v>223</v>
      </c>
      <c r="B600" s="94" t="s">
        <v>257</v>
      </c>
      <c r="C600" s="94" t="s">
        <v>260</v>
      </c>
      <c r="D600" s="93"/>
      <c r="E600" s="95" t="s">
        <v>542</v>
      </c>
      <c r="F600" s="96">
        <f>F601+F604</f>
        <v>417.8</v>
      </c>
      <c r="G600" s="96">
        <f>G601+G604</f>
        <v>258.10000000000002</v>
      </c>
      <c r="H600" s="2"/>
    </row>
    <row r="601" spans="1:8" ht="92.4" outlineLevel="6" x14ac:dyDescent="0.3">
      <c r="A601" s="93" t="s">
        <v>223</v>
      </c>
      <c r="B601" s="94" t="s">
        <v>257</v>
      </c>
      <c r="C601" s="94" t="s">
        <v>261</v>
      </c>
      <c r="D601" s="93"/>
      <c r="E601" s="95" t="s">
        <v>543</v>
      </c>
      <c r="F601" s="96">
        <f>F602+F603</f>
        <v>412.8</v>
      </c>
      <c r="G601" s="96">
        <f>G602+G603</f>
        <v>258.10000000000002</v>
      </c>
      <c r="H601" s="2"/>
    </row>
    <row r="602" spans="1:8" ht="52.8" outlineLevel="7" x14ac:dyDescent="0.3">
      <c r="A602" s="93" t="s">
        <v>223</v>
      </c>
      <c r="B602" s="94" t="s">
        <v>257</v>
      </c>
      <c r="C602" s="94" t="s">
        <v>261</v>
      </c>
      <c r="D602" s="93" t="s">
        <v>6</v>
      </c>
      <c r="E602" s="95" t="s">
        <v>334</v>
      </c>
      <c r="F602" s="96">
        <v>5.2</v>
      </c>
      <c r="G602" s="96">
        <v>0</v>
      </c>
      <c r="H602" s="2"/>
    </row>
    <row r="603" spans="1:8" ht="26.4" outlineLevel="7" x14ac:dyDescent="0.3">
      <c r="A603" s="93" t="s">
        <v>223</v>
      </c>
      <c r="B603" s="94" t="s">
        <v>257</v>
      </c>
      <c r="C603" s="94" t="s">
        <v>261</v>
      </c>
      <c r="D603" s="93" t="s">
        <v>7</v>
      </c>
      <c r="E603" s="95" t="s">
        <v>335</v>
      </c>
      <c r="F603" s="96">
        <v>407.6</v>
      </c>
      <c r="G603" s="96">
        <v>258.10000000000002</v>
      </c>
      <c r="H603" s="2"/>
    </row>
    <row r="604" spans="1:8" ht="26.4" outlineLevel="6" x14ac:dyDescent="0.3">
      <c r="A604" s="93" t="s">
        <v>223</v>
      </c>
      <c r="B604" s="94" t="s">
        <v>257</v>
      </c>
      <c r="C604" s="94" t="s">
        <v>262</v>
      </c>
      <c r="D604" s="93"/>
      <c r="E604" s="95" t="s">
        <v>544</v>
      </c>
      <c r="F604" s="96">
        <f>F605</f>
        <v>5</v>
      </c>
      <c r="G604" s="96">
        <f>G605</f>
        <v>0</v>
      </c>
      <c r="H604" s="2"/>
    </row>
    <row r="605" spans="1:8" ht="26.4" outlineLevel="7" x14ac:dyDescent="0.3">
      <c r="A605" s="93" t="s">
        <v>223</v>
      </c>
      <c r="B605" s="94" t="s">
        <v>257</v>
      </c>
      <c r="C605" s="94" t="s">
        <v>262</v>
      </c>
      <c r="D605" s="93" t="s">
        <v>7</v>
      </c>
      <c r="E605" s="95" t="s">
        <v>335</v>
      </c>
      <c r="F605" s="96">
        <v>5</v>
      </c>
      <c r="G605" s="96">
        <v>0</v>
      </c>
      <c r="H605" s="2"/>
    </row>
    <row r="606" spans="1:8" ht="39.6" outlineLevel="5" x14ac:dyDescent="0.3">
      <c r="A606" s="93" t="s">
        <v>223</v>
      </c>
      <c r="B606" s="94" t="s">
        <v>257</v>
      </c>
      <c r="C606" s="94" t="s">
        <v>263</v>
      </c>
      <c r="D606" s="93"/>
      <c r="E606" s="95" t="s">
        <v>545</v>
      </c>
      <c r="F606" s="96">
        <f>F607</f>
        <v>959</v>
      </c>
      <c r="G606" s="96">
        <f>G607</f>
        <v>1022.7</v>
      </c>
      <c r="H606" s="2"/>
    </row>
    <row r="607" spans="1:8" ht="39.6" outlineLevel="6" x14ac:dyDescent="0.3">
      <c r="A607" s="93" t="s">
        <v>223</v>
      </c>
      <c r="B607" s="94" t="s">
        <v>257</v>
      </c>
      <c r="C607" s="94" t="s">
        <v>264</v>
      </c>
      <c r="D607" s="93"/>
      <c r="E607" s="95" t="s">
        <v>546</v>
      </c>
      <c r="F607" s="96">
        <f>F608+F609</f>
        <v>959</v>
      </c>
      <c r="G607" s="96">
        <f>G608+G609</f>
        <v>1022.7</v>
      </c>
      <c r="H607" s="2"/>
    </row>
    <row r="608" spans="1:8" ht="52.8" outlineLevel="7" x14ac:dyDescent="0.3">
      <c r="A608" s="93" t="s">
        <v>223</v>
      </c>
      <c r="B608" s="94" t="s">
        <v>257</v>
      </c>
      <c r="C608" s="94" t="s">
        <v>264</v>
      </c>
      <c r="D608" s="93" t="s">
        <v>6</v>
      </c>
      <c r="E608" s="95" t="s">
        <v>334</v>
      </c>
      <c r="F608" s="96">
        <f>397-62-50</f>
        <v>285</v>
      </c>
      <c r="G608" s="96">
        <v>277</v>
      </c>
      <c r="H608" s="2"/>
    </row>
    <row r="609" spans="1:8" ht="26.4" outlineLevel="7" x14ac:dyDescent="0.3">
      <c r="A609" s="93" t="s">
        <v>223</v>
      </c>
      <c r="B609" s="94" t="s">
        <v>257</v>
      </c>
      <c r="C609" s="94" t="s">
        <v>264</v>
      </c>
      <c r="D609" s="93" t="s">
        <v>7</v>
      </c>
      <c r="E609" s="95" t="s">
        <v>335</v>
      </c>
      <c r="F609" s="96">
        <f>562+62+50</f>
        <v>674</v>
      </c>
      <c r="G609" s="96">
        <v>745.7</v>
      </c>
      <c r="H609" s="2"/>
    </row>
    <row r="610" spans="1:8" ht="26.4" outlineLevel="7" x14ac:dyDescent="0.3">
      <c r="A610" s="93" t="s">
        <v>223</v>
      </c>
      <c r="B610" s="94" t="s">
        <v>257</v>
      </c>
      <c r="C610" s="94" t="s">
        <v>265</v>
      </c>
      <c r="D610" s="93"/>
      <c r="E610" s="95" t="s">
        <v>605</v>
      </c>
      <c r="F610" s="96">
        <f>F611</f>
        <v>23.2</v>
      </c>
      <c r="G610" s="96">
        <f>G611</f>
        <v>63.9</v>
      </c>
      <c r="H610" s="2"/>
    </row>
    <row r="611" spans="1:8" outlineLevel="7" x14ac:dyDescent="0.3">
      <c r="A611" s="93" t="s">
        <v>223</v>
      </c>
      <c r="B611" s="94" t="s">
        <v>257</v>
      </c>
      <c r="C611" s="94" t="s">
        <v>266</v>
      </c>
      <c r="D611" s="93"/>
      <c r="E611" s="95" t="s">
        <v>606</v>
      </c>
      <c r="F611" s="96">
        <f>F612</f>
        <v>23.2</v>
      </c>
      <c r="G611" s="96">
        <f>G612</f>
        <v>63.9</v>
      </c>
      <c r="H611" s="2"/>
    </row>
    <row r="612" spans="1:8" ht="26.4" outlineLevel="7" x14ac:dyDescent="0.3">
      <c r="A612" s="93" t="s">
        <v>223</v>
      </c>
      <c r="B612" s="94" t="s">
        <v>257</v>
      </c>
      <c r="C612" s="94" t="s">
        <v>266</v>
      </c>
      <c r="D612" s="93">
        <v>200</v>
      </c>
      <c r="E612" s="95" t="s">
        <v>335</v>
      </c>
      <c r="F612" s="96">
        <v>23.2</v>
      </c>
      <c r="G612" s="96">
        <v>63.9</v>
      </c>
      <c r="H612" s="2"/>
    </row>
    <row r="613" spans="1:8" ht="26.4" outlineLevel="4" x14ac:dyDescent="0.3">
      <c r="A613" s="93" t="s">
        <v>223</v>
      </c>
      <c r="B613" s="94" t="s">
        <v>257</v>
      </c>
      <c r="C613" s="94" t="s">
        <v>267</v>
      </c>
      <c r="D613" s="93"/>
      <c r="E613" s="95" t="s">
        <v>549</v>
      </c>
      <c r="F613" s="96">
        <f>F614</f>
        <v>3118.8999999999996</v>
      </c>
      <c r="G613" s="96">
        <f>G614</f>
        <v>3049.1</v>
      </c>
      <c r="H613" s="2"/>
    </row>
    <row r="614" spans="1:8" ht="26.4" outlineLevel="5" x14ac:dyDescent="0.3">
      <c r="A614" s="93" t="s">
        <v>223</v>
      </c>
      <c r="B614" s="94" t="s">
        <v>257</v>
      </c>
      <c r="C614" s="94" t="s">
        <v>268</v>
      </c>
      <c r="D614" s="93"/>
      <c r="E614" s="95" t="s">
        <v>550</v>
      </c>
      <c r="F614" s="96">
        <f>F615+F617+F621</f>
        <v>3118.8999999999996</v>
      </c>
      <c r="G614" s="96">
        <f>G615+G617+G621</f>
        <v>3049.1</v>
      </c>
      <c r="H614" s="2"/>
    </row>
    <row r="615" spans="1:8" ht="26.4" outlineLevel="7" x14ac:dyDescent="0.3">
      <c r="A615" s="93" t="s">
        <v>223</v>
      </c>
      <c r="B615" s="94" t="s">
        <v>257</v>
      </c>
      <c r="C615" s="94" t="s">
        <v>702</v>
      </c>
      <c r="D615" s="94"/>
      <c r="E615" s="95" t="s">
        <v>703</v>
      </c>
      <c r="F615" s="96">
        <f>F616</f>
        <v>250</v>
      </c>
      <c r="G615" s="96">
        <f>G616</f>
        <v>250</v>
      </c>
      <c r="H615" s="2"/>
    </row>
    <row r="616" spans="1:8" ht="26.4" outlineLevel="7" x14ac:dyDescent="0.3">
      <c r="A616" s="93" t="s">
        <v>223</v>
      </c>
      <c r="B616" s="94" t="s">
        <v>257</v>
      </c>
      <c r="C616" s="94" t="s">
        <v>702</v>
      </c>
      <c r="D616" s="94" t="s">
        <v>7</v>
      </c>
      <c r="E616" s="95" t="s">
        <v>335</v>
      </c>
      <c r="F616" s="96">
        <v>250</v>
      </c>
      <c r="G616" s="96">
        <v>250</v>
      </c>
      <c r="H616" s="2"/>
    </row>
    <row r="617" spans="1:8" ht="26.4" outlineLevel="6" x14ac:dyDescent="0.3">
      <c r="A617" s="93" t="s">
        <v>223</v>
      </c>
      <c r="B617" s="94" t="s">
        <v>257</v>
      </c>
      <c r="C617" s="94" t="s">
        <v>269</v>
      </c>
      <c r="D617" s="93"/>
      <c r="E617" s="95" t="s">
        <v>551</v>
      </c>
      <c r="F617" s="96">
        <f>F618+F619+F620</f>
        <v>2367.6999999999998</v>
      </c>
      <c r="G617" s="96">
        <f>G618+G619+G620</f>
        <v>2297.9</v>
      </c>
      <c r="H617" s="2"/>
    </row>
    <row r="618" spans="1:8" ht="52.8" outlineLevel="7" x14ac:dyDescent="0.3">
      <c r="A618" s="93" t="s">
        <v>223</v>
      </c>
      <c r="B618" s="94" t="s">
        <v>257</v>
      </c>
      <c r="C618" s="94" t="s">
        <v>269</v>
      </c>
      <c r="D618" s="93" t="s">
        <v>6</v>
      </c>
      <c r="E618" s="95" t="s">
        <v>334</v>
      </c>
      <c r="F618" s="96">
        <f>1063.9-139-45.5+142+42.5</f>
        <v>1063.9000000000001</v>
      </c>
      <c r="G618" s="96">
        <v>1058.2</v>
      </c>
      <c r="H618" s="2"/>
    </row>
    <row r="619" spans="1:8" ht="26.4" outlineLevel="7" x14ac:dyDescent="0.3">
      <c r="A619" s="93" t="s">
        <v>223</v>
      </c>
      <c r="B619" s="94" t="s">
        <v>257</v>
      </c>
      <c r="C619" s="94" t="s">
        <v>269</v>
      </c>
      <c r="D619" s="93" t="s">
        <v>7</v>
      </c>
      <c r="E619" s="95" t="s">
        <v>335</v>
      </c>
      <c r="F619" s="96">
        <f>480-74.7+300+139+45.5-1+40.5+6.3</f>
        <v>935.59999999999991</v>
      </c>
      <c r="G619" s="96">
        <v>931.2</v>
      </c>
      <c r="H619" s="2"/>
    </row>
    <row r="620" spans="1:8" outlineLevel="7" x14ac:dyDescent="0.3">
      <c r="A620" s="93" t="s">
        <v>223</v>
      </c>
      <c r="B620" s="94" t="s">
        <v>257</v>
      </c>
      <c r="C620" s="94" t="s">
        <v>269</v>
      </c>
      <c r="D620" s="93">
        <v>800</v>
      </c>
      <c r="E620" s="95" t="s">
        <v>336</v>
      </c>
      <c r="F620" s="96">
        <f>74.7+300+1-1.2-6.3</f>
        <v>368.2</v>
      </c>
      <c r="G620" s="96">
        <v>308.5</v>
      </c>
      <c r="H620" s="2"/>
    </row>
    <row r="621" spans="1:8" outlineLevel="7" x14ac:dyDescent="0.3">
      <c r="A621" s="93" t="s">
        <v>223</v>
      </c>
      <c r="B621" s="94" t="s">
        <v>257</v>
      </c>
      <c r="C621" s="94" t="s">
        <v>577</v>
      </c>
      <c r="D621" s="94"/>
      <c r="E621" s="95" t="s">
        <v>578</v>
      </c>
      <c r="F621" s="96">
        <f>F622</f>
        <v>501.2</v>
      </c>
      <c r="G621" s="96">
        <f>G622</f>
        <v>501.2</v>
      </c>
      <c r="H621" s="2"/>
    </row>
    <row r="622" spans="1:8" ht="26.4" outlineLevel="7" x14ac:dyDescent="0.3">
      <c r="A622" s="93" t="s">
        <v>223</v>
      </c>
      <c r="B622" s="94" t="s">
        <v>257</v>
      </c>
      <c r="C622" s="94" t="s">
        <v>577</v>
      </c>
      <c r="D622" s="94" t="s">
        <v>7</v>
      </c>
      <c r="E622" s="95" t="s">
        <v>335</v>
      </c>
      <c r="F622" s="96">
        <f>500+1.2</f>
        <v>501.2</v>
      </c>
      <c r="G622" s="96">
        <v>501.2</v>
      </c>
      <c r="H622" s="2"/>
    </row>
    <row r="623" spans="1:8" s="3" customFormat="1" ht="26.4" x14ac:dyDescent="0.3">
      <c r="A623" s="89" t="s">
        <v>270</v>
      </c>
      <c r="B623" s="90"/>
      <c r="C623" s="90"/>
      <c r="D623" s="89"/>
      <c r="E623" s="91" t="s">
        <v>276</v>
      </c>
      <c r="F623" s="92">
        <f t="shared" ref="F623:F628" si="34">F624</f>
        <v>804.2</v>
      </c>
      <c r="G623" s="92">
        <f t="shared" ref="G623:G628" si="35">G624</f>
        <v>787.7</v>
      </c>
      <c r="H623" s="4"/>
    </row>
    <row r="624" spans="1:8" outlineLevel="1" x14ac:dyDescent="0.3">
      <c r="A624" s="93" t="s">
        <v>270</v>
      </c>
      <c r="B624" s="94" t="s">
        <v>1</v>
      </c>
      <c r="C624" s="94"/>
      <c r="D624" s="93"/>
      <c r="E624" s="95" t="s">
        <v>277</v>
      </c>
      <c r="F624" s="96">
        <f t="shared" si="34"/>
        <v>804.2</v>
      </c>
      <c r="G624" s="96">
        <f t="shared" si="35"/>
        <v>787.7</v>
      </c>
      <c r="H624" s="2"/>
    </row>
    <row r="625" spans="1:8" ht="39.6" outlineLevel="2" x14ac:dyDescent="0.3">
      <c r="A625" s="93" t="s">
        <v>270</v>
      </c>
      <c r="B625" s="94" t="s">
        <v>2</v>
      </c>
      <c r="C625" s="94"/>
      <c r="D625" s="93"/>
      <c r="E625" s="95" t="s">
        <v>286</v>
      </c>
      <c r="F625" s="96">
        <f t="shared" si="34"/>
        <v>804.2</v>
      </c>
      <c r="G625" s="96">
        <f t="shared" si="35"/>
        <v>787.7</v>
      </c>
      <c r="H625" s="2"/>
    </row>
    <row r="626" spans="1:8" outlineLevel="3" x14ac:dyDescent="0.3">
      <c r="A626" s="93" t="s">
        <v>270</v>
      </c>
      <c r="B626" s="94" t="s">
        <v>2</v>
      </c>
      <c r="C626" s="94" t="s">
        <v>3</v>
      </c>
      <c r="D626" s="93"/>
      <c r="E626" s="95" t="s">
        <v>287</v>
      </c>
      <c r="F626" s="96">
        <f t="shared" si="34"/>
        <v>804.2</v>
      </c>
      <c r="G626" s="96">
        <f t="shared" si="35"/>
        <v>787.7</v>
      </c>
      <c r="H626" s="2"/>
    </row>
    <row r="627" spans="1:8" ht="39.6" outlineLevel="4" x14ac:dyDescent="0.3">
      <c r="A627" s="93" t="s">
        <v>270</v>
      </c>
      <c r="B627" s="94" t="s">
        <v>2</v>
      </c>
      <c r="C627" s="94" t="s">
        <v>4</v>
      </c>
      <c r="D627" s="93"/>
      <c r="E627" s="95" t="s">
        <v>332</v>
      </c>
      <c r="F627" s="96">
        <f t="shared" si="34"/>
        <v>804.2</v>
      </c>
      <c r="G627" s="96">
        <f t="shared" si="35"/>
        <v>787.7</v>
      </c>
      <c r="H627" s="2"/>
    </row>
    <row r="628" spans="1:8" ht="26.4" outlineLevel="6" x14ac:dyDescent="0.3">
      <c r="A628" s="93" t="s">
        <v>270</v>
      </c>
      <c r="B628" s="94" t="s">
        <v>2</v>
      </c>
      <c r="C628" s="94" t="s">
        <v>271</v>
      </c>
      <c r="D628" s="93"/>
      <c r="E628" s="95" t="s">
        <v>276</v>
      </c>
      <c r="F628" s="96">
        <f t="shared" si="34"/>
        <v>804.2</v>
      </c>
      <c r="G628" s="96">
        <f t="shared" si="35"/>
        <v>787.7</v>
      </c>
      <c r="H628" s="2"/>
    </row>
    <row r="629" spans="1:8" ht="52.8" outlineLevel="7" x14ac:dyDescent="0.3">
      <c r="A629" s="93" t="s">
        <v>270</v>
      </c>
      <c r="B629" s="94" t="s">
        <v>2</v>
      </c>
      <c r="C629" s="94" t="s">
        <v>271</v>
      </c>
      <c r="D629" s="93" t="s">
        <v>6</v>
      </c>
      <c r="E629" s="95" t="s">
        <v>334</v>
      </c>
      <c r="F629" s="96">
        <v>804.2</v>
      </c>
      <c r="G629" s="96">
        <v>787.7</v>
      </c>
      <c r="H629" s="2"/>
    </row>
    <row r="630" spans="1:8" ht="12.75" customHeight="1" x14ac:dyDescent="0.3">
      <c r="E630" s="46"/>
      <c r="F630" s="13"/>
      <c r="G630" s="13"/>
      <c r="H630" s="2"/>
    </row>
    <row r="631" spans="1:8" ht="12.75" customHeight="1" x14ac:dyDescent="0.3">
      <c r="A631" s="34"/>
      <c r="B631" s="73"/>
      <c r="C631" s="73"/>
      <c r="D631" s="34"/>
      <c r="E631" s="34"/>
      <c r="F631" s="6"/>
      <c r="G631" s="6"/>
      <c r="H631" s="2"/>
    </row>
    <row r="632" spans="1:8" ht="15.15" customHeight="1" x14ac:dyDescent="0.3">
      <c r="E632" s="123"/>
      <c r="F632" s="124"/>
      <c r="G632" s="124"/>
      <c r="H632" s="2"/>
    </row>
  </sheetData>
  <mergeCells count="15">
    <mergeCell ref="A7:G7"/>
    <mergeCell ref="E632:G632"/>
    <mergeCell ref="A9:A10"/>
    <mergeCell ref="B9:B10"/>
    <mergeCell ref="C9:C10"/>
    <mergeCell ref="D9:D10"/>
    <mergeCell ref="E9:E10"/>
    <mergeCell ref="F9:F10"/>
    <mergeCell ref="G9:G10"/>
    <mergeCell ref="E8:G8"/>
    <mergeCell ref="E1:G1"/>
    <mergeCell ref="E2:G2"/>
    <mergeCell ref="E3:G3"/>
    <mergeCell ref="E4:G4"/>
    <mergeCell ref="E5:G5"/>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510"/>
  <sheetViews>
    <sheetView showGridLines="0" zoomScaleSheetLayoutView="100" workbookViewId="0">
      <selection activeCell="A7" sqref="A7:E7"/>
    </sheetView>
  </sheetViews>
  <sheetFormatPr defaultColWidth="9.109375" defaultRowHeight="14.4" outlineLevelRow="4" x14ac:dyDescent="0.3"/>
  <cols>
    <col min="1" max="1" width="10.6640625" style="61" customWidth="1"/>
    <col min="2" max="2" width="7.6640625" style="61" customWidth="1"/>
    <col min="3" max="3" width="58.6640625" style="65" customWidth="1"/>
    <col min="4" max="5" width="11.6640625" style="47" customWidth="1"/>
    <col min="6" max="6" width="9.109375" style="31" customWidth="1"/>
    <col min="7" max="16384" width="9.109375" style="31"/>
  </cols>
  <sheetData>
    <row r="1" spans="1:15" x14ac:dyDescent="0.3">
      <c r="A1" s="85"/>
      <c r="B1" s="85"/>
      <c r="C1" s="141" t="s">
        <v>754</v>
      </c>
      <c r="D1" s="141"/>
      <c r="E1" s="141"/>
      <c r="F1" s="118"/>
      <c r="G1" s="118"/>
      <c r="H1" s="118"/>
      <c r="I1" s="118"/>
      <c r="J1" s="118"/>
      <c r="K1" s="118"/>
      <c r="L1" s="118"/>
      <c r="M1" s="118"/>
      <c r="N1" s="118"/>
      <c r="O1" s="118"/>
    </row>
    <row r="2" spans="1:15" x14ac:dyDescent="0.3">
      <c r="A2" s="85"/>
      <c r="B2" s="85"/>
      <c r="C2" s="141" t="s">
        <v>559</v>
      </c>
      <c r="D2" s="141"/>
      <c r="E2" s="141"/>
      <c r="F2" s="118"/>
      <c r="G2" s="118"/>
      <c r="H2" s="118"/>
      <c r="I2" s="118"/>
      <c r="J2" s="118"/>
      <c r="K2" s="118"/>
      <c r="L2" s="118"/>
      <c r="M2" s="118"/>
      <c r="N2" s="118"/>
      <c r="O2" s="118"/>
    </row>
    <row r="3" spans="1:15" x14ac:dyDescent="0.3">
      <c r="A3" s="85"/>
      <c r="B3" s="85"/>
      <c r="C3" s="141" t="s">
        <v>780</v>
      </c>
      <c r="D3" s="141"/>
      <c r="E3" s="141"/>
      <c r="F3" s="118"/>
      <c r="G3" s="118"/>
      <c r="H3" s="118"/>
      <c r="I3" s="118"/>
      <c r="J3" s="118"/>
      <c r="K3" s="118"/>
      <c r="L3" s="118"/>
      <c r="M3" s="118"/>
      <c r="N3" s="118"/>
      <c r="O3" s="118"/>
    </row>
    <row r="4" spans="1:15" x14ac:dyDescent="0.3">
      <c r="A4" s="85"/>
      <c r="B4" s="85"/>
      <c r="C4" s="141" t="s">
        <v>767</v>
      </c>
      <c r="D4" s="141"/>
      <c r="E4" s="141"/>
      <c r="F4" s="118"/>
      <c r="G4" s="118"/>
      <c r="H4" s="118"/>
      <c r="I4" s="118"/>
      <c r="J4" s="118"/>
      <c r="K4" s="118"/>
      <c r="L4" s="118"/>
      <c r="M4" s="118"/>
      <c r="N4" s="118"/>
      <c r="O4" s="118"/>
    </row>
    <row r="5" spans="1:15" s="58" customFormat="1" x14ac:dyDescent="0.3">
      <c r="A5" s="85"/>
      <c r="B5" s="85"/>
      <c r="C5" s="141" t="s">
        <v>769</v>
      </c>
      <c r="D5" s="141"/>
      <c r="E5" s="141"/>
      <c r="F5" s="118"/>
      <c r="G5" s="118"/>
      <c r="H5" s="118"/>
      <c r="I5" s="118"/>
      <c r="J5" s="118"/>
      <c r="K5" s="118"/>
      <c r="L5" s="118"/>
      <c r="M5" s="118"/>
      <c r="N5" s="118"/>
      <c r="O5" s="118"/>
    </row>
    <row r="6" spans="1:15" s="58" customFormat="1" ht="15" customHeight="1" x14ac:dyDescent="0.3">
      <c r="A6" s="85"/>
      <c r="B6" s="85"/>
      <c r="C6" s="84"/>
      <c r="D6" s="84"/>
      <c r="E6" s="84"/>
      <c r="F6" s="84"/>
      <c r="G6" s="119"/>
      <c r="H6" s="119"/>
      <c r="I6" s="119"/>
      <c r="J6" s="119"/>
      <c r="K6" s="119"/>
      <c r="L6" s="119"/>
      <c r="M6" s="119"/>
      <c r="N6" s="119"/>
      <c r="O6" s="119"/>
    </row>
    <row r="7" spans="1:15" s="58" customFormat="1" ht="92.25" customHeight="1" x14ac:dyDescent="0.35">
      <c r="A7" s="142" t="s">
        <v>768</v>
      </c>
      <c r="B7" s="142"/>
      <c r="C7" s="142"/>
      <c r="D7" s="142"/>
      <c r="E7" s="142"/>
      <c r="F7" s="120"/>
      <c r="G7" s="120"/>
      <c r="H7" s="120"/>
      <c r="I7" s="120"/>
      <c r="J7" s="120"/>
      <c r="K7" s="120"/>
      <c r="L7" s="120"/>
      <c r="M7" s="120"/>
      <c r="N7" s="120"/>
      <c r="O7" s="120"/>
    </row>
    <row r="8" spans="1:15" s="58" customFormat="1" x14ac:dyDescent="0.3">
      <c r="A8" s="59"/>
      <c r="B8" s="59"/>
      <c r="C8" s="60"/>
      <c r="D8" s="125"/>
      <c r="E8" s="125"/>
      <c r="F8" s="51"/>
    </row>
    <row r="9" spans="1:15" ht="12" customHeight="1" x14ac:dyDescent="0.3">
      <c r="A9" s="145" t="s">
        <v>555</v>
      </c>
      <c r="B9" s="145" t="s">
        <v>556</v>
      </c>
      <c r="C9" s="146" t="s">
        <v>557</v>
      </c>
      <c r="D9" s="137" t="s">
        <v>755</v>
      </c>
      <c r="E9" s="137" t="s">
        <v>756</v>
      </c>
      <c r="F9" s="2"/>
    </row>
    <row r="10" spans="1:15" ht="42.75" customHeight="1" x14ac:dyDescent="0.3">
      <c r="A10" s="145"/>
      <c r="B10" s="145"/>
      <c r="C10" s="146"/>
      <c r="D10" s="137"/>
      <c r="E10" s="137"/>
      <c r="F10" s="2"/>
    </row>
    <row r="11" spans="1:15" ht="15.75" customHeight="1" x14ac:dyDescent="0.3">
      <c r="A11" s="62">
        <v>1</v>
      </c>
      <c r="B11" s="62">
        <v>2</v>
      </c>
      <c r="C11" s="15">
        <v>3</v>
      </c>
      <c r="D11" s="16">
        <v>4</v>
      </c>
      <c r="E11" s="16">
        <v>5</v>
      </c>
      <c r="F11" s="2"/>
    </row>
    <row r="12" spans="1:15" s="38" customFormat="1" ht="15.75" customHeight="1" x14ac:dyDescent="0.3">
      <c r="A12" s="63"/>
      <c r="B12" s="63"/>
      <c r="C12" s="8" t="s">
        <v>567</v>
      </c>
      <c r="D12" s="9">
        <f>D13+D119+D156+D181+D186+D281+D294+D313+D368+D405+D430+D451+D465+D474+D481+D491+D446</f>
        <v>631612.4</v>
      </c>
      <c r="E12" s="9">
        <f>E13+E119+E156+E181+E186+E281+E294+E313+E368+E405+E430+E451+E465+E474+E481+E491+E446</f>
        <v>591396.89999999991</v>
      </c>
      <c r="F12" s="4"/>
    </row>
    <row r="13" spans="1:15" s="38" customFormat="1" ht="39.6" x14ac:dyDescent="0.3">
      <c r="A13" s="24" t="s">
        <v>178</v>
      </c>
      <c r="B13" s="24"/>
      <c r="C13" s="25" t="s">
        <v>320</v>
      </c>
      <c r="D13" s="11">
        <f>D14+D36+D80+D97+D110</f>
        <v>347748</v>
      </c>
      <c r="E13" s="11">
        <f>E14+E36+E80+E97+E110</f>
        <v>336015.69999999995</v>
      </c>
      <c r="F13" s="4"/>
    </row>
    <row r="14" spans="1:15" ht="26.4" outlineLevel="1" x14ac:dyDescent="0.3">
      <c r="A14" s="24" t="s">
        <v>179</v>
      </c>
      <c r="B14" s="24"/>
      <c r="C14" s="25" t="s">
        <v>475</v>
      </c>
      <c r="D14" s="11">
        <f>D15+D33</f>
        <v>117684.69999999998</v>
      </c>
      <c r="E14" s="11">
        <f>E15+E33</f>
        <v>112003.49999999999</v>
      </c>
      <c r="F14" s="2"/>
    </row>
    <row r="15" spans="1:15" ht="26.4" outlineLevel="2" x14ac:dyDescent="0.3">
      <c r="A15" s="24" t="s">
        <v>180</v>
      </c>
      <c r="B15" s="24"/>
      <c r="C15" s="25" t="s">
        <v>476</v>
      </c>
      <c r="D15" s="11">
        <f>D16+D21+D25+D27+D31+D29+D19+D23</f>
        <v>117381.69999999998</v>
      </c>
      <c r="E15" s="11">
        <f>E16+E21+E25+E27+E31+E29+E19+E23</f>
        <v>111701.79999999999</v>
      </c>
      <c r="F15" s="2"/>
    </row>
    <row r="16" spans="1:15" ht="52.8" outlineLevel="3" x14ac:dyDescent="0.3">
      <c r="A16" s="24" t="s">
        <v>219</v>
      </c>
      <c r="B16" s="24"/>
      <c r="C16" s="25" t="s">
        <v>510</v>
      </c>
      <c r="D16" s="11">
        <f>D17+D18</f>
        <v>5503.4000000000005</v>
      </c>
      <c r="E16" s="11">
        <f>E17+E18</f>
        <v>5207.8999999999996</v>
      </c>
      <c r="F16" s="2"/>
    </row>
    <row r="17" spans="1:6" ht="26.4" outlineLevel="4" x14ac:dyDescent="0.3">
      <c r="A17" s="24" t="s">
        <v>219</v>
      </c>
      <c r="B17" s="24" t="s">
        <v>7</v>
      </c>
      <c r="C17" s="25" t="s">
        <v>335</v>
      </c>
      <c r="D17" s="11">
        <f>'№ 8 ведомственная'!F481</f>
        <v>137.6</v>
      </c>
      <c r="E17" s="11">
        <f>'№ 8 ведомственная'!G481</f>
        <v>122.9</v>
      </c>
      <c r="F17" s="2"/>
    </row>
    <row r="18" spans="1:6" outlineLevel="4" x14ac:dyDescent="0.3">
      <c r="A18" s="24" t="s">
        <v>219</v>
      </c>
      <c r="B18" s="24" t="s">
        <v>21</v>
      </c>
      <c r="C18" s="25" t="s">
        <v>346</v>
      </c>
      <c r="D18" s="11">
        <f>'№ 8 ведомственная'!F482</f>
        <v>5365.8</v>
      </c>
      <c r="E18" s="11">
        <f>'№ 8 ведомственная'!G482</f>
        <v>5085</v>
      </c>
      <c r="F18" s="2"/>
    </row>
    <row r="19" spans="1:6" ht="26.4" outlineLevel="4" x14ac:dyDescent="0.3">
      <c r="A19" s="24" t="s">
        <v>691</v>
      </c>
      <c r="B19" s="24"/>
      <c r="C19" s="25" t="s">
        <v>692</v>
      </c>
      <c r="D19" s="11">
        <f>D20</f>
        <v>4731.8</v>
      </c>
      <c r="E19" s="11">
        <f>E20</f>
        <v>2051.6999999999998</v>
      </c>
      <c r="F19" s="2"/>
    </row>
    <row r="20" spans="1:6" ht="26.4" outlineLevel="4" x14ac:dyDescent="0.3">
      <c r="A20" s="24" t="s">
        <v>691</v>
      </c>
      <c r="B20" s="24" t="s">
        <v>39</v>
      </c>
      <c r="C20" s="25" t="s">
        <v>361</v>
      </c>
      <c r="D20" s="11">
        <f>'№ 8 ведомственная'!F357</f>
        <v>4731.8</v>
      </c>
      <c r="E20" s="11">
        <f>'№ 8 ведомственная'!G357</f>
        <v>2051.6999999999998</v>
      </c>
      <c r="F20" s="2"/>
    </row>
    <row r="21" spans="1:6" ht="39.6" outlineLevel="3" x14ac:dyDescent="0.3">
      <c r="A21" s="24" t="s">
        <v>181</v>
      </c>
      <c r="B21" s="24"/>
      <c r="C21" s="25" t="s">
        <v>477</v>
      </c>
      <c r="D21" s="11">
        <f>D22</f>
        <v>49795.4</v>
      </c>
      <c r="E21" s="11">
        <f>E22</f>
        <v>49144.7</v>
      </c>
      <c r="F21" s="2"/>
    </row>
    <row r="22" spans="1:6" ht="26.4" outlineLevel="4" x14ac:dyDescent="0.3">
      <c r="A22" s="24" t="s">
        <v>181</v>
      </c>
      <c r="B22" s="24" t="s">
        <v>39</v>
      </c>
      <c r="C22" s="25" t="s">
        <v>361</v>
      </c>
      <c r="D22" s="11">
        <f>'№ 8 ведомственная'!F359</f>
        <v>49795.4</v>
      </c>
      <c r="E22" s="11">
        <f>'№ 8 ведомственная'!G359</f>
        <v>49144.7</v>
      </c>
      <c r="F22" s="2"/>
    </row>
    <row r="23" spans="1:6" ht="26.4" outlineLevel="4" x14ac:dyDescent="0.3">
      <c r="A23" s="24" t="s">
        <v>718</v>
      </c>
      <c r="B23" s="24"/>
      <c r="C23" s="25" t="s">
        <v>716</v>
      </c>
      <c r="D23" s="11">
        <f>D24</f>
        <v>250</v>
      </c>
      <c r="E23" s="11">
        <f>E24</f>
        <v>250</v>
      </c>
      <c r="F23" s="2"/>
    </row>
    <row r="24" spans="1:6" ht="26.4" outlineLevel="4" x14ac:dyDescent="0.3">
      <c r="A24" s="24" t="s">
        <v>718</v>
      </c>
      <c r="B24" s="24" t="s">
        <v>39</v>
      </c>
      <c r="C24" s="25" t="s">
        <v>361</v>
      </c>
      <c r="D24" s="11">
        <f>'№ 8 ведомственная'!F361</f>
        <v>250</v>
      </c>
      <c r="E24" s="11">
        <f>'№ 8 ведомственная'!G361</f>
        <v>250</v>
      </c>
      <c r="F24" s="2"/>
    </row>
    <row r="25" spans="1:6" ht="39.6" outlineLevel="3" x14ac:dyDescent="0.3">
      <c r="A25" s="24" t="s">
        <v>182</v>
      </c>
      <c r="B25" s="24"/>
      <c r="C25" s="25" t="s">
        <v>478</v>
      </c>
      <c r="D25" s="11">
        <f>D26</f>
        <v>54008.499999999993</v>
      </c>
      <c r="E25" s="11">
        <f>E26</f>
        <v>53091.6</v>
      </c>
      <c r="F25" s="2"/>
    </row>
    <row r="26" spans="1:6" ht="26.4" outlineLevel="4" x14ac:dyDescent="0.3">
      <c r="A26" s="24" t="s">
        <v>182</v>
      </c>
      <c r="B26" s="24" t="s">
        <v>39</v>
      </c>
      <c r="C26" s="25" t="s">
        <v>361</v>
      </c>
      <c r="D26" s="11">
        <f>'№ 8 ведомственная'!F363</f>
        <v>54008.499999999993</v>
      </c>
      <c r="E26" s="11">
        <f>'№ 8 ведомственная'!G363</f>
        <v>53091.6</v>
      </c>
      <c r="F26" s="2"/>
    </row>
    <row r="27" spans="1:6" outlineLevel="3" x14ac:dyDescent="0.3">
      <c r="A27" s="24" t="s">
        <v>183</v>
      </c>
      <c r="B27" s="24"/>
      <c r="C27" s="25" t="s">
        <v>479</v>
      </c>
      <c r="D27" s="11">
        <f>D28</f>
        <v>1512</v>
      </c>
      <c r="E27" s="11">
        <f>E28</f>
        <v>1094.3</v>
      </c>
      <c r="F27" s="2"/>
    </row>
    <row r="28" spans="1:6" ht="26.4" outlineLevel="4" x14ac:dyDescent="0.3">
      <c r="A28" s="24" t="s">
        <v>183</v>
      </c>
      <c r="B28" s="24" t="s">
        <v>39</v>
      </c>
      <c r="C28" s="25" t="s">
        <v>361</v>
      </c>
      <c r="D28" s="11">
        <f>'№ 8 ведомственная'!F365</f>
        <v>1512</v>
      </c>
      <c r="E28" s="11">
        <f>'№ 8 ведомственная'!G365</f>
        <v>1094.3</v>
      </c>
      <c r="F28" s="2"/>
    </row>
    <row r="29" spans="1:6" ht="26.4" outlineLevel="4" x14ac:dyDescent="0.3">
      <c r="A29" s="24" t="s">
        <v>686</v>
      </c>
      <c r="B29" s="23"/>
      <c r="C29" s="25" t="s">
        <v>687</v>
      </c>
      <c r="D29" s="11">
        <f>D30</f>
        <v>325.39999999999998</v>
      </c>
      <c r="E29" s="11">
        <f>E30</f>
        <v>325.39999999999998</v>
      </c>
      <c r="F29" s="2"/>
    </row>
    <row r="30" spans="1:6" ht="26.4" outlineLevel="4" x14ac:dyDescent="0.3">
      <c r="A30" s="24" t="s">
        <v>686</v>
      </c>
      <c r="B30" s="23">
        <v>600</v>
      </c>
      <c r="C30" s="25" t="s">
        <v>361</v>
      </c>
      <c r="D30" s="11">
        <f>'№ 8 ведомственная'!F367</f>
        <v>325.39999999999998</v>
      </c>
      <c r="E30" s="11">
        <f>'№ 8 ведомственная'!G367</f>
        <v>325.39999999999998</v>
      </c>
      <c r="F30" s="2"/>
    </row>
    <row r="31" spans="1:6" ht="26.4" outlineLevel="3" x14ac:dyDescent="0.3">
      <c r="A31" s="24" t="s">
        <v>184</v>
      </c>
      <c r="B31" s="24"/>
      <c r="C31" s="25" t="s">
        <v>480</v>
      </c>
      <c r="D31" s="11">
        <f>D32</f>
        <v>1255.2000000000003</v>
      </c>
      <c r="E31" s="11">
        <f>E32</f>
        <v>536.20000000000005</v>
      </c>
      <c r="F31" s="2"/>
    </row>
    <row r="32" spans="1:6" ht="26.4" outlineLevel="4" x14ac:dyDescent="0.3">
      <c r="A32" s="24" t="s">
        <v>184</v>
      </c>
      <c r="B32" s="24" t="s">
        <v>39</v>
      </c>
      <c r="C32" s="25" t="s">
        <v>361</v>
      </c>
      <c r="D32" s="11">
        <f>'№ 8 ведомственная'!F369</f>
        <v>1255.2000000000003</v>
      </c>
      <c r="E32" s="11">
        <f>'№ 8 ведомственная'!G369</f>
        <v>536.20000000000005</v>
      </c>
      <c r="F32" s="2"/>
    </row>
    <row r="33" spans="1:6" ht="26.4" outlineLevel="2" x14ac:dyDescent="0.3">
      <c r="A33" s="24" t="s">
        <v>206</v>
      </c>
      <c r="B33" s="24"/>
      <c r="C33" s="25" t="s">
        <v>499</v>
      </c>
      <c r="D33" s="11">
        <f>D34</f>
        <v>303</v>
      </c>
      <c r="E33" s="11">
        <f>E34</f>
        <v>301.7</v>
      </c>
      <c r="F33" s="2"/>
    </row>
    <row r="34" spans="1:6" ht="66" outlineLevel="3" x14ac:dyDescent="0.3">
      <c r="A34" s="24" t="s">
        <v>217</v>
      </c>
      <c r="B34" s="24"/>
      <c r="C34" s="25" t="s">
        <v>509</v>
      </c>
      <c r="D34" s="11">
        <f>D35</f>
        <v>303</v>
      </c>
      <c r="E34" s="11">
        <f>E35</f>
        <v>301.7</v>
      </c>
      <c r="F34" s="2"/>
    </row>
    <row r="35" spans="1:6" outlineLevel="4" x14ac:dyDescent="0.3">
      <c r="A35" s="24" t="s">
        <v>217</v>
      </c>
      <c r="B35" s="24" t="s">
        <v>21</v>
      </c>
      <c r="C35" s="25" t="s">
        <v>346</v>
      </c>
      <c r="D35" s="11">
        <f>'№ 8 ведомственная'!F471</f>
        <v>303</v>
      </c>
      <c r="E35" s="11">
        <f>'№ 8 ведомственная'!G471</f>
        <v>301.7</v>
      </c>
      <c r="F35" s="2"/>
    </row>
    <row r="36" spans="1:6" ht="26.4" outlineLevel="1" x14ac:dyDescent="0.3">
      <c r="A36" s="24" t="s">
        <v>186</v>
      </c>
      <c r="B36" s="24"/>
      <c r="C36" s="25" t="s">
        <v>481</v>
      </c>
      <c r="D36" s="11">
        <f>D37+D68+D77</f>
        <v>189014.80000000002</v>
      </c>
      <c r="E36" s="11">
        <f>E37+E68+E77</f>
        <v>184682.9</v>
      </c>
      <c r="F36" s="2"/>
    </row>
    <row r="37" spans="1:6" ht="39.6" outlineLevel="2" x14ac:dyDescent="0.3">
      <c r="A37" s="24" t="s">
        <v>187</v>
      </c>
      <c r="B37" s="24"/>
      <c r="C37" s="25" t="s">
        <v>482</v>
      </c>
      <c r="D37" s="11">
        <f>D42+D44+D48+D50+D62+D64+D46+D38+D66+D60+D52+D40+D58+D56+D54</f>
        <v>178764.80000000002</v>
      </c>
      <c r="E37" s="11">
        <f>E42+E44+E48+E50+E62+E64+E46+E38+E66+E60+E52+E40+E58+E56+E54</f>
        <v>175676.6</v>
      </c>
      <c r="F37" s="2"/>
    </row>
    <row r="38" spans="1:6" ht="39.6" outlineLevel="2" x14ac:dyDescent="0.3">
      <c r="A38" s="24" t="s">
        <v>628</v>
      </c>
      <c r="B38" s="23"/>
      <c r="C38" s="25" t="s">
        <v>629</v>
      </c>
      <c r="D38" s="11">
        <f>D39</f>
        <v>947.00000000000011</v>
      </c>
      <c r="E38" s="11">
        <f>E39</f>
        <v>947</v>
      </c>
      <c r="F38" s="2"/>
    </row>
    <row r="39" spans="1:6" ht="26.4" outlineLevel="2" x14ac:dyDescent="0.3">
      <c r="A39" s="24" t="s">
        <v>628</v>
      </c>
      <c r="B39" s="23">
        <v>600</v>
      </c>
      <c r="C39" s="25" t="s">
        <v>361</v>
      </c>
      <c r="D39" s="11">
        <f>'№ 8 ведомственная'!F375</f>
        <v>947.00000000000011</v>
      </c>
      <c r="E39" s="11">
        <f>'№ 8 ведомственная'!G375</f>
        <v>947</v>
      </c>
      <c r="F39" s="2"/>
    </row>
    <row r="40" spans="1:6" ht="26.4" outlineLevel="2" x14ac:dyDescent="0.3">
      <c r="A40" s="24" t="s">
        <v>693</v>
      </c>
      <c r="B40" s="23"/>
      <c r="C40" s="25" t="s">
        <v>694</v>
      </c>
      <c r="D40" s="11">
        <f>D41</f>
        <v>3210.1000000000004</v>
      </c>
      <c r="E40" s="11">
        <f>E41</f>
        <v>2880.1</v>
      </c>
      <c r="F40" s="2"/>
    </row>
    <row r="41" spans="1:6" ht="26.4" outlineLevel="2" x14ac:dyDescent="0.3">
      <c r="A41" s="24" t="s">
        <v>693</v>
      </c>
      <c r="B41" s="23">
        <v>600</v>
      </c>
      <c r="C41" s="25" t="s">
        <v>361</v>
      </c>
      <c r="D41" s="11">
        <f>'№ 8 ведомственная'!F377</f>
        <v>3210.1000000000004</v>
      </c>
      <c r="E41" s="11">
        <f>'№ 8 ведомственная'!G377</f>
        <v>2880.1</v>
      </c>
      <c r="F41" s="2"/>
    </row>
    <row r="42" spans="1:6" ht="66" outlineLevel="3" x14ac:dyDescent="0.3">
      <c r="A42" s="24" t="s">
        <v>218</v>
      </c>
      <c r="B42" s="24"/>
      <c r="C42" s="25" t="s">
        <v>509</v>
      </c>
      <c r="D42" s="11">
        <f>D43</f>
        <v>1173</v>
      </c>
      <c r="E42" s="11">
        <f>E43</f>
        <v>1128.5</v>
      </c>
      <c r="F42" s="2"/>
    </row>
    <row r="43" spans="1:6" outlineLevel="4" x14ac:dyDescent="0.3">
      <c r="A43" s="24" t="s">
        <v>218</v>
      </c>
      <c r="B43" s="24" t="s">
        <v>21</v>
      </c>
      <c r="C43" s="25" t="s">
        <v>346</v>
      </c>
      <c r="D43" s="11">
        <f>'№ 8 ведомственная'!F475</f>
        <v>1173</v>
      </c>
      <c r="E43" s="11">
        <f>'№ 8 ведомственная'!G475</f>
        <v>1128.5</v>
      </c>
      <c r="F43" s="2"/>
    </row>
    <row r="44" spans="1:6" ht="39.6" outlineLevel="3" x14ac:dyDescent="0.3">
      <c r="A44" s="24" t="s">
        <v>188</v>
      </c>
      <c r="B44" s="24"/>
      <c r="C44" s="25" t="s">
        <v>483</v>
      </c>
      <c r="D44" s="11">
        <f>D45</f>
        <v>119363.8</v>
      </c>
      <c r="E44" s="11">
        <f>E45</f>
        <v>119679.6</v>
      </c>
      <c r="F44" s="2"/>
    </row>
    <row r="45" spans="1:6" ht="26.4" outlineLevel="4" x14ac:dyDescent="0.3">
      <c r="A45" s="24" t="s">
        <v>188</v>
      </c>
      <c r="B45" s="24" t="s">
        <v>39</v>
      </c>
      <c r="C45" s="25" t="s">
        <v>361</v>
      </c>
      <c r="D45" s="11">
        <f>'№ 8 ведомственная'!F379</f>
        <v>119363.8</v>
      </c>
      <c r="E45" s="11">
        <f>'№ 8 ведомственная'!G379</f>
        <v>119679.6</v>
      </c>
      <c r="F45" s="2"/>
    </row>
    <row r="46" spans="1:6" ht="39.6" outlineLevel="4" x14ac:dyDescent="0.3">
      <c r="A46" s="24" t="s">
        <v>615</v>
      </c>
      <c r="B46" s="23"/>
      <c r="C46" s="25" t="s">
        <v>616</v>
      </c>
      <c r="D46" s="11">
        <f>D47</f>
        <v>86.7</v>
      </c>
      <c r="E46" s="11">
        <f>E47</f>
        <v>86.7</v>
      </c>
      <c r="F46" s="2"/>
    </row>
    <row r="47" spans="1:6" ht="26.4" outlineLevel="4" x14ac:dyDescent="0.3">
      <c r="A47" s="24" t="s">
        <v>615</v>
      </c>
      <c r="B47" s="23">
        <v>600</v>
      </c>
      <c r="C47" s="25" t="s">
        <v>361</v>
      </c>
      <c r="D47" s="11">
        <f>'№ 8 ведомственная'!F381</f>
        <v>86.7</v>
      </c>
      <c r="E47" s="11">
        <f>'№ 8 ведомственная'!G381</f>
        <v>86.7</v>
      </c>
      <c r="F47" s="2"/>
    </row>
    <row r="48" spans="1:6" outlineLevel="3" x14ac:dyDescent="0.3">
      <c r="A48" s="24" t="s">
        <v>207</v>
      </c>
      <c r="B48" s="24"/>
      <c r="C48" s="25" t="s">
        <v>501</v>
      </c>
      <c r="D48" s="11">
        <f>D49</f>
        <v>100</v>
      </c>
      <c r="E48" s="11">
        <f>E49</f>
        <v>59</v>
      </c>
      <c r="F48" s="2"/>
    </row>
    <row r="49" spans="1:6" ht="26.4" outlineLevel="4" x14ac:dyDescent="0.3">
      <c r="A49" s="24" t="s">
        <v>207</v>
      </c>
      <c r="B49" s="24" t="s">
        <v>39</v>
      </c>
      <c r="C49" s="25" t="s">
        <v>361</v>
      </c>
      <c r="D49" s="11">
        <f>'№ 8 ведомственная'!F438</f>
        <v>100</v>
      </c>
      <c r="E49" s="11">
        <f>'№ 8 ведомственная'!G438</f>
        <v>59</v>
      </c>
      <c r="F49" s="2"/>
    </row>
    <row r="50" spans="1:6" ht="39.6" outlineLevel="3" x14ac:dyDescent="0.3">
      <c r="A50" s="24" t="s">
        <v>189</v>
      </c>
      <c r="B50" s="24"/>
      <c r="C50" s="25" t="s">
        <v>484</v>
      </c>
      <c r="D50" s="11">
        <f>D51</f>
        <v>40275.599999999991</v>
      </c>
      <c r="E50" s="11">
        <f>E51</f>
        <v>38218.9</v>
      </c>
      <c r="F50" s="2"/>
    </row>
    <row r="51" spans="1:6" ht="26.4" outlineLevel="4" x14ac:dyDescent="0.3">
      <c r="A51" s="24" t="s">
        <v>189</v>
      </c>
      <c r="B51" s="24" t="s">
        <v>39</v>
      </c>
      <c r="C51" s="25" t="s">
        <v>361</v>
      </c>
      <c r="D51" s="11">
        <f>'№ 8 ведомственная'!F383</f>
        <v>40275.599999999991</v>
      </c>
      <c r="E51" s="11">
        <f>'№ 8 ведомственная'!G383</f>
        <v>38218.9</v>
      </c>
      <c r="F51" s="2"/>
    </row>
    <row r="52" spans="1:6" ht="26.4" outlineLevel="4" x14ac:dyDescent="0.3">
      <c r="A52" s="24" t="s">
        <v>688</v>
      </c>
      <c r="B52" s="23"/>
      <c r="C52" s="25" t="s">
        <v>689</v>
      </c>
      <c r="D52" s="11">
        <f>D53</f>
        <v>770</v>
      </c>
      <c r="E52" s="11">
        <f>E53</f>
        <v>1076.2</v>
      </c>
      <c r="F52" s="2"/>
    </row>
    <row r="53" spans="1:6" ht="26.4" outlineLevel="4" x14ac:dyDescent="0.3">
      <c r="A53" s="24" t="s">
        <v>688</v>
      </c>
      <c r="B53" s="23" t="s">
        <v>39</v>
      </c>
      <c r="C53" s="25" t="s">
        <v>361</v>
      </c>
      <c r="D53" s="11">
        <f>'№ 8 ведомственная'!F385</f>
        <v>770</v>
      </c>
      <c r="E53" s="11">
        <f>'№ 8 ведомственная'!G385</f>
        <v>1076.2</v>
      </c>
      <c r="F53" s="2"/>
    </row>
    <row r="54" spans="1:6" ht="39.6" outlineLevel="4" x14ac:dyDescent="0.3">
      <c r="A54" s="24" t="s">
        <v>750</v>
      </c>
      <c r="B54" s="23"/>
      <c r="C54" s="25" t="s">
        <v>753</v>
      </c>
      <c r="D54" s="11">
        <f>D55</f>
        <v>542.4</v>
      </c>
      <c r="E54" s="11">
        <f>E55</f>
        <v>459.5</v>
      </c>
      <c r="F54" s="2"/>
    </row>
    <row r="55" spans="1:6" ht="26.4" outlineLevel="4" x14ac:dyDescent="0.3">
      <c r="A55" s="24" t="s">
        <v>750</v>
      </c>
      <c r="B55" s="23">
        <v>600</v>
      </c>
      <c r="C55" s="25" t="s">
        <v>603</v>
      </c>
      <c r="D55" s="11">
        <f>'№ 8 ведомственная'!F387</f>
        <v>542.4</v>
      </c>
      <c r="E55" s="11">
        <f>'№ 8 ведомственная'!G387</f>
        <v>459.5</v>
      </c>
      <c r="F55" s="2"/>
    </row>
    <row r="56" spans="1:6" ht="40.5" customHeight="1" outlineLevel="4" x14ac:dyDescent="0.3">
      <c r="A56" s="24" t="s">
        <v>746</v>
      </c>
      <c r="B56" s="23"/>
      <c r="C56" s="25" t="str">
        <f>'№ 8 ведомственная'!E388</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56" s="11">
        <f>D57</f>
        <v>3255</v>
      </c>
      <c r="E56" s="11">
        <f>E57</f>
        <v>3072.5</v>
      </c>
      <c r="F56" s="2"/>
    </row>
    <row r="57" spans="1:6" ht="30" customHeight="1" outlineLevel="4" x14ac:dyDescent="0.3">
      <c r="A57" s="24" t="s">
        <v>746</v>
      </c>
      <c r="B57" s="23" t="str">
        <f>'№ 8 ведомственная'!D389</f>
        <v>600</v>
      </c>
      <c r="C57" s="25" t="str">
        <f>'№ 8 ведомственная'!E389</f>
        <v xml:space="preserve"> Предоставление субсидий бюджетным, автономным учреждениям и иным некоммерческим организациям</v>
      </c>
      <c r="D57" s="11">
        <f>'№ 8 ведомственная'!F389</f>
        <v>3255</v>
      </c>
      <c r="E57" s="11">
        <f>'№ 8 ведомственная'!G389</f>
        <v>3072.5</v>
      </c>
      <c r="F57" s="2"/>
    </row>
    <row r="58" spans="1:6" ht="39.6" outlineLevel="4" x14ac:dyDescent="0.3">
      <c r="A58" s="24" t="s">
        <v>739</v>
      </c>
      <c r="B58" s="23"/>
      <c r="C58" s="25" t="s">
        <v>740</v>
      </c>
      <c r="D58" s="11">
        <f>D59</f>
        <v>3904.7</v>
      </c>
      <c r="E58" s="11">
        <f>E59</f>
        <v>3469.6</v>
      </c>
      <c r="F58" s="2"/>
    </row>
    <row r="59" spans="1:6" ht="26.4" outlineLevel="4" x14ac:dyDescent="0.3">
      <c r="A59" s="24" t="s">
        <v>739</v>
      </c>
      <c r="B59" s="23" t="s">
        <v>39</v>
      </c>
      <c r="C59" s="25" t="s">
        <v>361</v>
      </c>
      <c r="D59" s="11">
        <f>'№ 8 ведомственная'!F391</f>
        <v>3904.7</v>
      </c>
      <c r="E59" s="11">
        <f>'№ 8 ведомственная'!G391</f>
        <v>3469.6</v>
      </c>
      <c r="F59" s="2"/>
    </row>
    <row r="60" spans="1:6" ht="39.6" outlineLevel="4" x14ac:dyDescent="0.3">
      <c r="A60" s="24" t="s">
        <v>650</v>
      </c>
      <c r="B60" s="23"/>
      <c r="C60" s="25" t="s">
        <v>697</v>
      </c>
      <c r="D60" s="11">
        <f>D61</f>
        <v>1408.3999999999999</v>
      </c>
      <c r="E60" s="11">
        <f>E61</f>
        <v>997.4</v>
      </c>
      <c r="F60" s="2"/>
    </row>
    <row r="61" spans="1:6" ht="26.4" outlineLevel="4" x14ac:dyDescent="0.3">
      <c r="A61" s="24" t="s">
        <v>650</v>
      </c>
      <c r="B61" s="23">
        <v>600</v>
      </c>
      <c r="C61" s="25" t="s">
        <v>361</v>
      </c>
      <c r="D61" s="11">
        <f>'№ 8 ведомственная'!F393</f>
        <v>1408.3999999999999</v>
      </c>
      <c r="E61" s="11">
        <f>'№ 8 ведомственная'!G393</f>
        <v>997.4</v>
      </c>
      <c r="F61" s="2"/>
    </row>
    <row r="62" spans="1:6" ht="26.4" outlineLevel="3" x14ac:dyDescent="0.3">
      <c r="A62" s="24" t="s">
        <v>190</v>
      </c>
      <c r="B62" s="24"/>
      <c r="C62" s="25" t="s">
        <v>485</v>
      </c>
      <c r="D62" s="11">
        <f>D63</f>
        <v>1344.1000000000001</v>
      </c>
      <c r="E62" s="11">
        <f>E63</f>
        <v>1341.8</v>
      </c>
      <c r="F62" s="2"/>
    </row>
    <row r="63" spans="1:6" ht="26.4" outlineLevel="4" x14ac:dyDescent="0.3">
      <c r="A63" s="24" t="s">
        <v>190</v>
      </c>
      <c r="B63" s="24" t="s">
        <v>39</v>
      </c>
      <c r="C63" s="25" t="s">
        <v>361</v>
      </c>
      <c r="D63" s="11">
        <f>'№ 8 ведомственная'!F395</f>
        <v>1344.1000000000001</v>
      </c>
      <c r="E63" s="11">
        <f>'№ 8 ведомственная'!G395</f>
        <v>1341.8</v>
      </c>
      <c r="F63" s="2"/>
    </row>
    <row r="64" spans="1:6" ht="26.4" outlineLevel="3" x14ac:dyDescent="0.3">
      <c r="A64" s="24" t="s">
        <v>191</v>
      </c>
      <c r="B64" s="24"/>
      <c r="C64" s="25" t="s">
        <v>486</v>
      </c>
      <c r="D64" s="11">
        <f>D65</f>
        <v>2374.1</v>
      </c>
      <c r="E64" s="11">
        <f>E65</f>
        <v>2249.9</v>
      </c>
      <c r="F64" s="2"/>
    </row>
    <row r="65" spans="1:6" ht="26.4" outlineLevel="4" x14ac:dyDescent="0.3">
      <c r="A65" s="24" t="s">
        <v>191</v>
      </c>
      <c r="B65" s="24" t="s">
        <v>39</v>
      </c>
      <c r="C65" s="25" t="s">
        <v>361</v>
      </c>
      <c r="D65" s="11">
        <f>'№ 8 ведомственная'!F397</f>
        <v>2374.1</v>
      </c>
      <c r="E65" s="11">
        <f>'№ 8 ведомственная'!G397</f>
        <v>2249.9</v>
      </c>
      <c r="F65" s="2"/>
    </row>
    <row r="66" spans="1:6" ht="39.6" outlineLevel="4" x14ac:dyDescent="0.3">
      <c r="A66" s="24" t="s">
        <v>639</v>
      </c>
      <c r="B66" s="23"/>
      <c r="C66" s="25" t="s">
        <v>640</v>
      </c>
      <c r="D66" s="11">
        <f>D67</f>
        <v>9.9</v>
      </c>
      <c r="E66" s="11">
        <f>E67</f>
        <v>9.9</v>
      </c>
      <c r="F66" s="2"/>
    </row>
    <row r="67" spans="1:6" ht="26.4" outlineLevel="4" x14ac:dyDescent="0.3">
      <c r="A67" s="24" t="s">
        <v>639</v>
      </c>
      <c r="B67" s="23" t="s">
        <v>39</v>
      </c>
      <c r="C67" s="25" t="s">
        <v>361</v>
      </c>
      <c r="D67" s="11">
        <f>'№ 8 ведомственная'!F399</f>
        <v>9.9</v>
      </c>
      <c r="E67" s="11">
        <f>'№ 8 ведомственная'!G399</f>
        <v>9.9</v>
      </c>
      <c r="F67" s="2"/>
    </row>
    <row r="68" spans="1:6" outlineLevel="2" x14ac:dyDescent="0.3">
      <c r="A68" s="24" t="s">
        <v>192</v>
      </c>
      <c r="B68" s="24"/>
      <c r="C68" s="25" t="s">
        <v>487</v>
      </c>
      <c r="D68" s="11">
        <f>D73+D75+D69+D71</f>
        <v>10210</v>
      </c>
      <c r="E68" s="11">
        <f>E73+E75+E69+E71</f>
        <v>8980.8000000000011</v>
      </c>
      <c r="F68" s="2"/>
    </row>
    <row r="69" spans="1:6" ht="92.4" outlineLevel="2" x14ac:dyDescent="0.3">
      <c r="A69" s="24" t="s">
        <v>617</v>
      </c>
      <c r="B69" s="23"/>
      <c r="C69" s="25" t="s">
        <v>664</v>
      </c>
      <c r="D69" s="11">
        <f>D70</f>
        <v>1830.8</v>
      </c>
      <c r="E69" s="11">
        <f>E70</f>
        <v>1416.7</v>
      </c>
      <c r="F69" s="2"/>
    </row>
    <row r="70" spans="1:6" ht="26.4" outlineLevel="2" x14ac:dyDescent="0.3">
      <c r="A70" s="24" t="s">
        <v>617</v>
      </c>
      <c r="B70" s="23">
        <v>600</v>
      </c>
      <c r="C70" s="25" t="s">
        <v>361</v>
      </c>
      <c r="D70" s="11">
        <f>'№ 8 ведомственная'!F402</f>
        <v>1830.8</v>
      </c>
      <c r="E70" s="11">
        <f>'№ 8 ведомственная'!G402</f>
        <v>1416.7</v>
      </c>
      <c r="F70" s="2"/>
    </row>
    <row r="71" spans="1:6" ht="26.4" outlineLevel="2" x14ac:dyDescent="0.3">
      <c r="A71" s="24" t="s">
        <v>717</v>
      </c>
      <c r="B71" s="23"/>
      <c r="C71" s="25" t="s">
        <v>716</v>
      </c>
      <c r="D71" s="11">
        <f>D72</f>
        <v>50</v>
      </c>
      <c r="E71" s="11">
        <f>E72</f>
        <v>50</v>
      </c>
      <c r="F71" s="2"/>
    </row>
    <row r="72" spans="1:6" ht="26.4" outlineLevel="2" x14ac:dyDescent="0.3">
      <c r="A72" s="24" t="s">
        <v>717</v>
      </c>
      <c r="B72" s="23">
        <v>600</v>
      </c>
      <c r="C72" s="25" t="s">
        <v>361</v>
      </c>
      <c r="D72" s="11">
        <f>'№ 8 ведомственная'!F404</f>
        <v>50</v>
      </c>
      <c r="E72" s="11">
        <f>'№ 8 ведомственная'!G404</f>
        <v>50</v>
      </c>
      <c r="F72" s="2"/>
    </row>
    <row r="73" spans="1:6" ht="26.4" outlineLevel="3" x14ac:dyDescent="0.3">
      <c r="A73" s="24" t="s">
        <v>193</v>
      </c>
      <c r="B73" s="24"/>
      <c r="C73" s="25" t="s">
        <v>488</v>
      </c>
      <c r="D73" s="11">
        <f>D74</f>
        <v>3832.8</v>
      </c>
      <c r="E73" s="11">
        <f>E74</f>
        <v>3813</v>
      </c>
      <c r="F73" s="2"/>
    </row>
    <row r="74" spans="1:6" ht="26.4" outlineLevel="4" x14ac:dyDescent="0.3">
      <c r="A74" s="24" t="s">
        <v>193</v>
      </c>
      <c r="B74" s="24" t="s">
        <v>39</v>
      </c>
      <c r="C74" s="25" t="s">
        <v>361</v>
      </c>
      <c r="D74" s="11">
        <f>'№ 8 ведомственная'!F406</f>
        <v>3832.8</v>
      </c>
      <c r="E74" s="11">
        <f>'№ 8 ведомственная'!G406</f>
        <v>3813</v>
      </c>
      <c r="F74" s="2"/>
    </row>
    <row r="75" spans="1:6" ht="26.4" outlineLevel="3" x14ac:dyDescent="0.3">
      <c r="A75" s="24" t="s">
        <v>194</v>
      </c>
      <c r="B75" s="24"/>
      <c r="C75" s="25" t="s">
        <v>489</v>
      </c>
      <c r="D75" s="11">
        <f>D76</f>
        <v>4496.3999999999996</v>
      </c>
      <c r="E75" s="11">
        <f>E76</f>
        <v>3701.1</v>
      </c>
      <c r="F75" s="2"/>
    </row>
    <row r="76" spans="1:6" ht="26.4" outlineLevel="4" x14ac:dyDescent="0.3">
      <c r="A76" s="24" t="s">
        <v>194</v>
      </c>
      <c r="B76" s="24" t="s">
        <v>39</v>
      </c>
      <c r="C76" s="25" t="s">
        <v>361</v>
      </c>
      <c r="D76" s="11">
        <f>'№ 8 ведомственная'!F408</f>
        <v>4496.3999999999996</v>
      </c>
      <c r="E76" s="11">
        <f>'№ 8 ведомственная'!G408</f>
        <v>3701.1</v>
      </c>
      <c r="F76" s="2"/>
    </row>
    <row r="77" spans="1:6" ht="26.4" outlineLevel="4" x14ac:dyDescent="0.3">
      <c r="A77" s="24" t="s">
        <v>655</v>
      </c>
      <c r="B77" s="23"/>
      <c r="C77" s="25" t="s">
        <v>658</v>
      </c>
      <c r="D77" s="11">
        <f>D78</f>
        <v>40</v>
      </c>
      <c r="E77" s="11">
        <f>E78</f>
        <v>25.5</v>
      </c>
      <c r="F77" s="2"/>
    </row>
    <row r="78" spans="1:6" ht="39.6" outlineLevel="4" x14ac:dyDescent="0.3">
      <c r="A78" s="24" t="s">
        <v>657</v>
      </c>
      <c r="B78" s="23"/>
      <c r="C78" s="25" t="s">
        <v>656</v>
      </c>
      <c r="D78" s="11">
        <f>D79</f>
        <v>40</v>
      </c>
      <c r="E78" s="11">
        <f>E79</f>
        <v>25.5</v>
      </c>
      <c r="F78" s="2"/>
    </row>
    <row r="79" spans="1:6" ht="26.4" outlineLevel="4" x14ac:dyDescent="0.3">
      <c r="A79" s="24" t="s">
        <v>657</v>
      </c>
      <c r="B79" s="23" t="s">
        <v>39</v>
      </c>
      <c r="C79" s="25" t="s">
        <v>361</v>
      </c>
      <c r="D79" s="11">
        <f>'№ 8 ведомственная'!F411</f>
        <v>40</v>
      </c>
      <c r="E79" s="11">
        <f>'№ 8 ведомственная'!G411</f>
        <v>25.5</v>
      </c>
      <c r="F79" s="2"/>
    </row>
    <row r="80" spans="1:6" ht="26.4" outlineLevel="1" x14ac:dyDescent="0.3">
      <c r="A80" s="24" t="s">
        <v>202</v>
      </c>
      <c r="B80" s="24"/>
      <c r="C80" s="25" t="s">
        <v>496</v>
      </c>
      <c r="D80" s="11">
        <f>D81+D92</f>
        <v>18357.100000000002</v>
      </c>
      <c r="E80" s="11">
        <f>E81+E92</f>
        <v>18462.800000000003</v>
      </c>
      <c r="F80" s="2"/>
    </row>
    <row r="81" spans="1:6" ht="30.75" customHeight="1" outlineLevel="2" x14ac:dyDescent="0.3">
      <c r="A81" s="24" t="s">
        <v>203</v>
      </c>
      <c r="B81" s="24"/>
      <c r="C81" s="25" t="s">
        <v>497</v>
      </c>
      <c r="D81" s="11">
        <f>D86+D88+D82+D90+D84</f>
        <v>18122.7</v>
      </c>
      <c r="E81" s="11">
        <f>E86+E88+E82+E90+E84</f>
        <v>18228.400000000001</v>
      </c>
      <c r="F81" s="2"/>
    </row>
    <row r="82" spans="1:6" ht="30.75" customHeight="1" outlineLevel="2" x14ac:dyDescent="0.3">
      <c r="A82" s="24" t="s">
        <v>622</v>
      </c>
      <c r="B82" s="24"/>
      <c r="C82" s="25" t="s">
        <v>623</v>
      </c>
      <c r="D82" s="11">
        <f>D83</f>
        <v>2097.9</v>
      </c>
      <c r="E82" s="11">
        <f>E83</f>
        <v>2097.9</v>
      </c>
      <c r="F82" s="2"/>
    </row>
    <row r="83" spans="1:6" ht="30.75" customHeight="1" outlineLevel="2" x14ac:dyDescent="0.3">
      <c r="A83" s="24" t="s">
        <v>622</v>
      </c>
      <c r="B83" s="24" t="s">
        <v>39</v>
      </c>
      <c r="C83" s="25" t="s">
        <v>361</v>
      </c>
      <c r="D83" s="11">
        <f>'№ 8 ведомственная'!F426</f>
        <v>2097.9</v>
      </c>
      <c r="E83" s="11">
        <f>'№ 8 ведомственная'!G426</f>
        <v>2097.9</v>
      </c>
      <c r="F83" s="2"/>
    </row>
    <row r="84" spans="1:6" ht="30.75" customHeight="1" outlineLevel="2" x14ac:dyDescent="0.3">
      <c r="A84" s="24" t="s">
        <v>715</v>
      </c>
      <c r="B84" s="24"/>
      <c r="C84" s="25" t="s">
        <v>716</v>
      </c>
      <c r="D84" s="11">
        <f>D85</f>
        <v>100</v>
      </c>
      <c r="E84" s="11">
        <f>E85</f>
        <v>100</v>
      </c>
      <c r="F84" s="2"/>
    </row>
    <row r="85" spans="1:6" ht="30.75" customHeight="1" outlineLevel="2" x14ac:dyDescent="0.3">
      <c r="A85" s="24" t="s">
        <v>715</v>
      </c>
      <c r="B85" s="23" t="s">
        <v>39</v>
      </c>
      <c r="C85" s="25" t="s">
        <v>361</v>
      </c>
      <c r="D85" s="11">
        <f>'№ 8 ведомственная'!F428</f>
        <v>100</v>
      </c>
      <c r="E85" s="11">
        <f>'№ 8 ведомственная'!G428</f>
        <v>100</v>
      </c>
      <c r="F85" s="2"/>
    </row>
    <row r="86" spans="1:6" ht="26.4" outlineLevel="3" x14ac:dyDescent="0.3">
      <c r="A86" s="24" t="s">
        <v>204</v>
      </c>
      <c r="B86" s="24"/>
      <c r="C86" s="25" t="s">
        <v>665</v>
      </c>
      <c r="D86" s="11">
        <f>D87</f>
        <v>13871.000000000002</v>
      </c>
      <c r="E86" s="11">
        <f>E87</f>
        <v>13897.2</v>
      </c>
      <c r="F86" s="2"/>
    </row>
    <row r="87" spans="1:6" ht="26.4" outlineLevel="4" x14ac:dyDescent="0.3">
      <c r="A87" s="24" t="s">
        <v>204</v>
      </c>
      <c r="B87" s="24" t="s">
        <v>39</v>
      </c>
      <c r="C87" s="25" t="s">
        <v>361</v>
      </c>
      <c r="D87" s="11">
        <f>'№ 8 ведомственная'!F430</f>
        <v>13871.000000000002</v>
      </c>
      <c r="E87" s="11">
        <f>'№ 8 ведомственная'!G430</f>
        <v>13897.2</v>
      </c>
      <c r="F87" s="2"/>
    </row>
    <row r="88" spans="1:6" ht="39.6" outlineLevel="3" x14ac:dyDescent="0.3">
      <c r="A88" s="24" t="s">
        <v>222</v>
      </c>
      <c r="B88" s="24"/>
      <c r="C88" s="25" t="s">
        <v>511</v>
      </c>
      <c r="D88" s="11">
        <f>D89</f>
        <v>2032.7999999999997</v>
      </c>
      <c r="E88" s="11">
        <f>E89</f>
        <v>2112.3000000000002</v>
      </c>
      <c r="F88" s="2"/>
    </row>
    <row r="89" spans="1:6" ht="26.4" outlineLevel="4" x14ac:dyDescent="0.3">
      <c r="A89" s="24" t="s">
        <v>222</v>
      </c>
      <c r="B89" s="24" t="s">
        <v>39</v>
      </c>
      <c r="C89" s="25" t="s">
        <v>361</v>
      </c>
      <c r="D89" s="11">
        <f>'№ 8 ведомственная'!F489</f>
        <v>2032.7999999999997</v>
      </c>
      <c r="E89" s="11">
        <f>'№ 8 ведомственная'!G489</f>
        <v>2112.3000000000002</v>
      </c>
      <c r="F89" s="2"/>
    </row>
    <row r="90" spans="1:6" ht="39.6" outlineLevel="4" x14ac:dyDescent="0.3">
      <c r="A90" s="24" t="s">
        <v>637</v>
      </c>
      <c r="B90" s="23"/>
      <c r="C90" s="25" t="s">
        <v>636</v>
      </c>
      <c r="D90" s="11">
        <f>D91</f>
        <v>21</v>
      </c>
      <c r="E90" s="11">
        <f>E91</f>
        <v>21</v>
      </c>
      <c r="F90" s="2"/>
    </row>
    <row r="91" spans="1:6" ht="26.4" outlineLevel="4" x14ac:dyDescent="0.3">
      <c r="A91" s="24" t="s">
        <v>637</v>
      </c>
      <c r="B91" s="23" t="s">
        <v>39</v>
      </c>
      <c r="C91" s="25" t="s">
        <v>361</v>
      </c>
      <c r="D91" s="11">
        <f>'№ 8 ведомственная'!F432</f>
        <v>21</v>
      </c>
      <c r="E91" s="11">
        <f>'№ 8 ведомственная'!G432</f>
        <v>21</v>
      </c>
      <c r="F91" s="2"/>
    </row>
    <row r="92" spans="1:6" ht="26.4" outlineLevel="4" x14ac:dyDescent="0.3">
      <c r="A92" s="24" t="s">
        <v>677</v>
      </c>
      <c r="B92" s="23"/>
      <c r="C92" s="25" t="s">
        <v>653</v>
      </c>
      <c r="D92" s="11">
        <f>D95+D93</f>
        <v>234.4</v>
      </c>
      <c r="E92" s="11">
        <f>E95+E93</f>
        <v>234.4</v>
      </c>
      <c r="F92" s="2"/>
    </row>
    <row r="93" spans="1:6" ht="67.5" customHeight="1" outlineLevel="4" x14ac:dyDescent="0.3">
      <c r="A93" s="24" t="s">
        <v>706</v>
      </c>
      <c r="B93" s="23"/>
      <c r="C93" s="25" t="str">
        <f>'№ 8 ведомственная'!E491</f>
        <v xml:space="preserve">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областного бюджета </v>
      </c>
      <c r="D93" s="11">
        <f>D94</f>
        <v>210</v>
      </c>
      <c r="E93" s="11">
        <f>E94</f>
        <v>210</v>
      </c>
      <c r="F93" s="2"/>
    </row>
    <row r="94" spans="1:6" ht="26.4" outlineLevel="4" x14ac:dyDescent="0.3">
      <c r="A94" s="24" t="s">
        <v>706</v>
      </c>
      <c r="B94" s="23">
        <v>600</v>
      </c>
      <c r="C94" s="25" t="s">
        <v>361</v>
      </c>
      <c r="D94" s="11">
        <f>'№ 8 ведомственная'!F492</f>
        <v>210</v>
      </c>
      <c r="E94" s="11">
        <f>'№ 8 ведомственная'!G492</f>
        <v>210</v>
      </c>
      <c r="F94" s="2"/>
    </row>
    <row r="95" spans="1:6" ht="66" outlineLevel="4" x14ac:dyDescent="0.3">
      <c r="A95" s="24" t="s">
        <v>676</v>
      </c>
      <c r="B95" s="23"/>
      <c r="C95" s="25" t="s">
        <v>654</v>
      </c>
      <c r="D95" s="11">
        <f>D96</f>
        <v>24.4</v>
      </c>
      <c r="E95" s="11">
        <f>E96</f>
        <v>24.4</v>
      </c>
      <c r="F95" s="2"/>
    </row>
    <row r="96" spans="1:6" ht="26.4" outlineLevel="4" x14ac:dyDescent="0.3">
      <c r="A96" s="24" t="s">
        <v>676</v>
      </c>
      <c r="B96" s="23" t="s">
        <v>39</v>
      </c>
      <c r="C96" s="25" t="s">
        <v>361</v>
      </c>
      <c r="D96" s="11">
        <f>'№ 8 ведомственная'!F494</f>
        <v>24.4</v>
      </c>
      <c r="E96" s="11">
        <f>'№ 8 ведомственная'!G494</f>
        <v>24.4</v>
      </c>
      <c r="F96" s="2"/>
    </row>
    <row r="97" spans="1:6" outlineLevel="1" x14ac:dyDescent="0.3">
      <c r="A97" s="24" t="s">
        <v>209</v>
      </c>
      <c r="B97" s="24"/>
      <c r="C97" s="25" t="s">
        <v>502</v>
      </c>
      <c r="D97" s="11">
        <f>D98+D105</f>
        <v>7140.4</v>
      </c>
      <c r="E97" s="11">
        <f>E98+E105</f>
        <v>5378.3</v>
      </c>
      <c r="F97" s="2"/>
    </row>
    <row r="98" spans="1:6" ht="26.4" outlineLevel="2" x14ac:dyDescent="0.3">
      <c r="A98" s="24" t="s">
        <v>210</v>
      </c>
      <c r="B98" s="24"/>
      <c r="C98" s="25" t="s">
        <v>503</v>
      </c>
      <c r="D98" s="11">
        <f>D101+D103+D99</f>
        <v>5378.4</v>
      </c>
      <c r="E98" s="11">
        <f>E101+E103+E99</f>
        <v>5064.6000000000004</v>
      </c>
      <c r="F98" s="2"/>
    </row>
    <row r="99" spans="1:6" ht="26.4" outlineLevel="2" x14ac:dyDescent="0.3">
      <c r="A99" s="24" t="s">
        <v>695</v>
      </c>
      <c r="B99" s="23"/>
      <c r="C99" s="25" t="s">
        <v>696</v>
      </c>
      <c r="D99" s="11">
        <f>D100</f>
        <v>1938.4</v>
      </c>
      <c r="E99" s="11">
        <f>E100</f>
        <v>1695.7</v>
      </c>
      <c r="F99" s="2"/>
    </row>
    <row r="100" spans="1:6" ht="26.4" outlineLevel="2" x14ac:dyDescent="0.3">
      <c r="A100" s="24" t="s">
        <v>695</v>
      </c>
      <c r="B100" s="23" t="s">
        <v>39</v>
      </c>
      <c r="C100" s="25" t="s">
        <v>361</v>
      </c>
      <c r="D100" s="11">
        <f>'№ 8 ведомственная'!F444</f>
        <v>1938.4</v>
      </c>
      <c r="E100" s="11">
        <f>'№ 8 ведомственная'!G444</f>
        <v>1695.7</v>
      </c>
      <c r="F100" s="2"/>
    </row>
    <row r="101" spans="1:6" ht="26.4" outlineLevel="3" x14ac:dyDescent="0.3">
      <c r="A101" s="24" t="s">
        <v>211</v>
      </c>
      <c r="B101" s="24"/>
      <c r="C101" s="25" t="s">
        <v>504</v>
      </c>
      <c r="D101" s="11">
        <f>D102</f>
        <v>2988.7</v>
      </c>
      <c r="E101" s="11">
        <f>E102</f>
        <v>2918.1</v>
      </c>
      <c r="F101" s="2"/>
    </row>
    <row r="102" spans="1:6" ht="26.4" outlineLevel="4" x14ac:dyDescent="0.3">
      <c r="A102" s="24" t="s">
        <v>211</v>
      </c>
      <c r="B102" s="24" t="s">
        <v>39</v>
      </c>
      <c r="C102" s="25" t="s">
        <v>361</v>
      </c>
      <c r="D102" s="11">
        <f>'№ 8 ведомственная'!F446</f>
        <v>2988.7</v>
      </c>
      <c r="E102" s="11">
        <f>'№ 8 ведомственная'!G446</f>
        <v>2918.1</v>
      </c>
      <c r="F102" s="2"/>
    </row>
    <row r="103" spans="1:6" ht="26.4" outlineLevel="3" x14ac:dyDescent="0.3">
      <c r="A103" s="24" t="s">
        <v>574</v>
      </c>
      <c r="B103" s="24"/>
      <c r="C103" s="25" t="s">
        <v>743</v>
      </c>
      <c r="D103" s="11">
        <f>D104</f>
        <v>451.30000000000007</v>
      </c>
      <c r="E103" s="11">
        <f>E104</f>
        <v>450.8</v>
      </c>
      <c r="F103" s="2"/>
    </row>
    <row r="104" spans="1:6" ht="26.4" outlineLevel="4" x14ac:dyDescent="0.3">
      <c r="A104" s="24" t="s">
        <v>574</v>
      </c>
      <c r="B104" s="24" t="s">
        <v>39</v>
      </c>
      <c r="C104" s="25" t="s">
        <v>361</v>
      </c>
      <c r="D104" s="11">
        <f>'№ 8 ведомственная'!F448</f>
        <v>451.30000000000007</v>
      </c>
      <c r="E104" s="11">
        <f>'№ 8 ведомственная'!G448</f>
        <v>450.8</v>
      </c>
      <c r="F104" s="2"/>
    </row>
    <row r="105" spans="1:6" outlineLevel="4" x14ac:dyDescent="0.3">
      <c r="A105" s="24" t="s">
        <v>619</v>
      </c>
      <c r="B105" s="24"/>
      <c r="C105" s="25" t="s">
        <v>620</v>
      </c>
      <c r="D105" s="11">
        <f>D106+D108</f>
        <v>1762</v>
      </c>
      <c r="E105" s="11">
        <f>E106+E108</f>
        <v>313.7</v>
      </c>
      <c r="F105" s="2"/>
    </row>
    <row r="106" spans="1:6" ht="39.6" outlineLevel="4" x14ac:dyDescent="0.3">
      <c r="A106" s="24" t="s">
        <v>618</v>
      </c>
      <c r="B106" s="24"/>
      <c r="C106" s="25" t="s">
        <v>621</v>
      </c>
      <c r="D106" s="11">
        <f>D107</f>
        <v>1584</v>
      </c>
      <c r="E106" s="11">
        <f>E107</f>
        <v>280.89999999999998</v>
      </c>
      <c r="F106" s="2"/>
    </row>
    <row r="107" spans="1:6" ht="26.4" outlineLevel="4" x14ac:dyDescent="0.3">
      <c r="A107" s="24" t="s">
        <v>618</v>
      </c>
      <c r="B107" s="24" t="s">
        <v>39</v>
      </c>
      <c r="C107" s="25" t="s">
        <v>361</v>
      </c>
      <c r="D107" s="11">
        <f>'№ 8 ведомственная'!F453</f>
        <v>1584</v>
      </c>
      <c r="E107" s="11">
        <f>'№ 8 ведомственная'!G453</f>
        <v>280.89999999999998</v>
      </c>
      <c r="F107" s="2"/>
    </row>
    <row r="108" spans="1:6" outlineLevel="4" x14ac:dyDescent="0.3">
      <c r="A108" s="24" t="s">
        <v>641</v>
      </c>
      <c r="B108" s="24"/>
      <c r="C108" s="25" t="s">
        <v>642</v>
      </c>
      <c r="D108" s="11">
        <f>D109</f>
        <v>178</v>
      </c>
      <c r="E108" s="11">
        <f>E109</f>
        <v>32.799999999999997</v>
      </c>
      <c r="F108" s="2"/>
    </row>
    <row r="109" spans="1:6" ht="26.4" outlineLevel="4" x14ac:dyDescent="0.3">
      <c r="A109" s="24" t="s">
        <v>641</v>
      </c>
      <c r="B109" s="24" t="s">
        <v>39</v>
      </c>
      <c r="C109" s="25" t="s">
        <v>361</v>
      </c>
      <c r="D109" s="11">
        <f>'№ 8 ведомственная'!F451</f>
        <v>178</v>
      </c>
      <c r="E109" s="11">
        <f>'№ 8 ведомственная'!G451</f>
        <v>32.799999999999997</v>
      </c>
      <c r="F109" s="2"/>
    </row>
    <row r="110" spans="1:6" ht="26.4" outlineLevel="1" x14ac:dyDescent="0.3">
      <c r="A110" s="24" t="s">
        <v>213</v>
      </c>
      <c r="B110" s="24"/>
      <c r="C110" s="25" t="s">
        <v>505</v>
      </c>
      <c r="D110" s="11">
        <f>D111</f>
        <v>15551</v>
      </c>
      <c r="E110" s="11">
        <f>E111</f>
        <v>15488.2</v>
      </c>
      <c r="F110" s="2"/>
    </row>
    <row r="111" spans="1:6" ht="26.4" outlineLevel="2" x14ac:dyDescent="0.3">
      <c r="A111" s="24" t="s">
        <v>214</v>
      </c>
      <c r="B111" s="24"/>
      <c r="C111" s="25" t="s">
        <v>506</v>
      </c>
      <c r="D111" s="11">
        <f>D112+D116</f>
        <v>15551</v>
      </c>
      <c r="E111" s="11">
        <f>E112+E116</f>
        <v>15488.2</v>
      </c>
      <c r="F111" s="2"/>
    </row>
    <row r="112" spans="1:6" ht="26.4" outlineLevel="3" x14ac:dyDescent="0.3">
      <c r="A112" s="24" t="s">
        <v>215</v>
      </c>
      <c r="B112" s="24"/>
      <c r="C112" s="25" t="s">
        <v>507</v>
      </c>
      <c r="D112" s="11">
        <f>D113+D114+D115</f>
        <v>11029.800000000001</v>
      </c>
      <c r="E112" s="11">
        <f>E113+E114+E115</f>
        <v>10887.4</v>
      </c>
      <c r="F112" s="2"/>
    </row>
    <row r="113" spans="1:6" ht="52.8" outlineLevel="4" x14ac:dyDescent="0.3">
      <c r="A113" s="24" t="s">
        <v>215</v>
      </c>
      <c r="B113" s="24" t="s">
        <v>6</v>
      </c>
      <c r="C113" s="25" t="s">
        <v>334</v>
      </c>
      <c r="D113" s="11">
        <f>'№ 8 ведомственная'!F459</f>
        <v>9201.5</v>
      </c>
      <c r="E113" s="11">
        <f>'№ 8 ведомственная'!G459</f>
        <v>9201.5</v>
      </c>
      <c r="F113" s="2"/>
    </row>
    <row r="114" spans="1:6" ht="26.4" outlineLevel="4" x14ac:dyDescent="0.3">
      <c r="A114" s="24" t="s">
        <v>215</v>
      </c>
      <c r="B114" s="24" t="s">
        <v>7</v>
      </c>
      <c r="C114" s="25" t="s">
        <v>335</v>
      </c>
      <c r="D114" s="11">
        <f>'№ 8 ведомственная'!F460</f>
        <v>1822.2</v>
      </c>
      <c r="E114" s="11">
        <f>'№ 8 ведомственная'!G460</f>
        <v>1682.1</v>
      </c>
      <c r="F114" s="2"/>
    </row>
    <row r="115" spans="1:6" outlineLevel="4" x14ac:dyDescent="0.3">
      <c r="A115" s="24" t="s">
        <v>215</v>
      </c>
      <c r="B115" s="24" t="s">
        <v>8</v>
      </c>
      <c r="C115" s="25" t="s">
        <v>336</v>
      </c>
      <c r="D115" s="11">
        <f>'№ 8 ведомственная'!F461</f>
        <v>6.1</v>
      </c>
      <c r="E115" s="11">
        <f>'№ 8 ведомственная'!G461</f>
        <v>3.8</v>
      </c>
      <c r="F115" s="2"/>
    </row>
    <row r="116" spans="1:6" ht="26.4" outlineLevel="3" x14ac:dyDescent="0.3">
      <c r="A116" s="24" t="s">
        <v>216</v>
      </c>
      <c r="B116" s="24"/>
      <c r="C116" s="25" t="s">
        <v>508</v>
      </c>
      <c r="D116" s="11">
        <f>D117+D118</f>
        <v>4521.2</v>
      </c>
      <c r="E116" s="11">
        <f>E117+E118</f>
        <v>4600.8</v>
      </c>
      <c r="F116" s="2"/>
    </row>
    <row r="117" spans="1:6" ht="52.8" outlineLevel="4" x14ac:dyDescent="0.3">
      <c r="A117" s="24" t="s">
        <v>216</v>
      </c>
      <c r="B117" s="24" t="s">
        <v>6</v>
      </c>
      <c r="C117" s="25" t="s">
        <v>334</v>
      </c>
      <c r="D117" s="11">
        <f>'№ 8 ведомственная'!F463</f>
        <v>4351.7</v>
      </c>
      <c r="E117" s="11">
        <f>'№ 8 ведомственная'!G463</f>
        <v>4453</v>
      </c>
      <c r="F117" s="2"/>
    </row>
    <row r="118" spans="1:6" ht="26.4" outlineLevel="4" x14ac:dyDescent="0.3">
      <c r="A118" s="24" t="s">
        <v>216</v>
      </c>
      <c r="B118" s="24" t="s">
        <v>7</v>
      </c>
      <c r="C118" s="25" t="s">
        <v>335</v>
      </c>
      <c r="D118" s="11">
        <f>'№ 8 ведомственная'!F464</f>
        <v>169.5</v>
      </c>
      <c r="E118" s="11">
        <f>'№ 8 ведомственная'!G464</f>
        <v>147.80000000000001</v>
      </c>
      <c r="F118" s="2"/>
    </row>
    <row r="119" spans="1:6" s="38" customFormat="1" ht="39.6" x14ac:dyDescent="0.3">
      <c r="A119" s="24" t="s">
        <v>232</v>
      </c>
      <c r="B119" s="24"/>
      <c r="C119" s="25" t="s">
        <v>328</v>
      </c>
      <c r="D119" s="11">
        <f>D120+D141+D151</f>
        <v>50354.200000000012</v>
      </c>
      <c r="E119" s="11">
        <f>E120+E141+E151</f>
        <v>48427.9</v>
      </c>
      <c r="F119" s="4"/>
    </row>
    <row r="120" spans="1:6" ht="26.4" outlineLevel="1" x14ac:dyDescent="0.3">
      <c r="A120" s="24" t="s">
        <v>249</v>
      </c>
      <c r="B120" s="24"/>
      <c r="C120" s="25" t="s">
        <v>535</v>
      </c>
      <c r="D120" s="11">
        <f>D121+D134</f>
        <v>39107.100000000006</v>
      </c>
      <c r="E120" s="11">
        <f>E121+E134</f>
        <v>37304.100000000006</v>
      </c>
      <c r="F120" s="2"/>
    </row>
    <row r="121" spans="1:6" outlineLevel="2" x14ac:dyDescent="0.3">
      <c r="A121" s="24" t="s">
        <v>250</v>
      </c>
      <c r="B121" s="24"/>
      <c r="C121" s="25" t="s">
        <v>536</v>
      </c>
      <c r="D121" s="11">
        <f>D124+D128+D130+D122+D132</f>
        <v>13710.7</v>
      </c>
      <c r="E121" s="11">
        <f>E124+E128+E130+E122+E132</f>
        <v>13215.5</v>
      </c>
      <c r="F121" s="2"/>
    </row>
    <row r="122" spans="1:6" ht="39.6" outlineLevel="2" x14ac:dyDescent="0.3">
      <c r="A122" s="24" t="s">
        <v>626</v>
      </c>
      <c r="B122" s="24"/>
      <c r="C122" s="25" t="s">
        <v>649</v>
      </c>
      <c r="D122" s="11">
        <f>D123</f>
        <v>3791.2999999999997</v>
      </c>
      <c r="E122" s="11">
        <f>E123</f>
        <v>3598.9</v>
      </c>
      <c r="F122" s="2"/>
    </row>
    <row r="123" spans="1:6" ht="52.8" outlineLevel="2" x14ac:dyDescent="0.3">
      <c r="A123" s="24" t="s">
        <v>626</v>
      </c>
      <c r="B123" s="24" t="s">
        <v>6</v>
      </c>
      <c r="C123" s="25" t="s">
        <v>334</v>
      </c>
      <c r="D123" s="11">
        <f>'№ 8 ведомственная'!F571</f>
        <v>3791.2999999999997</v>
      </c>
      <c r="E123" s="11">
        <f>'№ 8 ведомственная'!G571</f>
        <v>3598.9</v>
      </c>
      <c r="F123" s="2"/>
    </row>
    <row r="124" spans="1:6" outlineLevel="3" x14ac:dyDescent="0.3">
      <c r="A124" s="24" t="s">
        <v>251</v>
      </c>
      <c r="B124" s="24"/>
      <c r="C124" s="25" t="s">
        <v>537</v>
      </c>
      <c r="D124" s="11">
        <f>D125+D126+D127</f>
        <v>9759.7000000000007</v>
      </c>
      <c r="E124" s="11">
        <f>E125+E126+E127</f>
        <v>9456.9</v>
      </c>
      <c r="F124" s="2"/>
    </row>
    <row r="125" spans="1:6" ht="52.8" outlineLevel="4" x14ac:dyDescent="0.3">
      <c r="A125" s="24" t="s">
        <v>251</v>
      </c>
      <c r="B125" s="24" t="s">
        <v>6</v>
      </c>
      <c r="C125" s="25" t="s">
        <v>334</v>
      </c>
      <c r="D125" s="11">
        <f>'№ 8 ведомственная'!F573</f>
        <v>5614.5</v>
      </c>
      <c r="E125" s="11">
        <f>'№ 8 ведомственная'!G573</f>
        <v>5447.6</v>
      </c>
      <c r="F125" s="2"/>
    </row>
    <row r="126" spans="1:6" ht="26.4" outlineLevel="4" x14ac:dyDescent="0.3">
      <c r="A126" s="24" t="s">
        <v>251</v>
      </c>
      <c r="B126" s="24" t="s">
        <v>7</v>
      </c>
      <c r="C126" s="25" t="s">
        <v>335</v>
      </c>
      <c r="D126" s="11">
        <f>'№ 8 ведомственная'!F574</f>
        <v>4107.7</v>
      </c>
      <c r="E126" s="11">
        <f>'№ 8 ведомственная'!G574</f>
        <v>3972.2</v>
      </c>
      <c r="F126" s="2"/>
    </row>
    <row r="127" spans="1:6" outlineLevel="4" x14ac:dyDescent="0.3">
      <c r="A127" s="24" t="s">
        <v>251</v>
      </c>
      <c r="B127" s="24" t="s">
        <v>8</v>
      </c>
      <c r="C127" s="25" t="s">
        <v>336</v>
      </c>
      <c r="D127" s="11">
        <f>'№ 8 ведомственная'!F575</f>
        <v>37.5</v>
      </c>
      <c r="E127" s="11">
        <f>'№ 8 ведомственная'!G575</f>
        <v>37.1</v>
      </c>
      <c r="F127" s="2"/>
    </row>
    <row r="128" spans="1:6" ht="26.4" outlineLevel="3" x14ac:dyDescent="0.3">
      <c r="A128" s="24" t="s">
        <v>663</v>
      </c>
      <c r="B128" s="24"/>
      <c r="C128" s="25" t="s">
        <v>561</v>
      </c>
      <c r="D128" s="11">
        <f>D129</f>
        <v>70</v>
      </c>
      <c r="E128" s="11">
        <f>E129</f>
        <v>70</v>
      </c>
      <c r="F128" s="2"/>
    </row>
    <row r="129" spans="1:6" ht="26.4" outlineLevel="4" x14ac:dyDescent="0.3">
      <c r="A129" s="24" t="s">
        <v>663</v>
      </c>
      <c r="B129" s="75" t="s">
        <v>7</v>
      </c>
      <c r="C129" s="77" t="s">
        <v>335</v>
      </c>
      <c r="D129" s="11">
        <f>'№ 8 ведомственная'!F577</f>
        <v>70</v>
      </c>
      <c r="E129" s="11">
        <f>'№ 8 ведомственная'!G577</f>
        <v>70</v>
      </c>
      <c r="F129" s="2"/>
    </row>
    <row r="130" spans="1:6" ht="66" outlineLevel="4" x14ac:dyDescent="0.3">
      <c r="A130" s="74" t="s">
        <v>604</v>
      </c>
      <c r="B130" s="74"/>
      <c r="C130" s="25" t="s">
        <v>728</v>
      </c>
      <c r="D130" s="11">
        <f>D131</f>
        <v>51.5</v>
      </c>
      <c r="E130" s="11">
        <f>E131</f>
        <v>51.5</v>
      </c>
      <c r="F130" s="2"/>
    </row>
    <row r="131" spans="1:6" ht="26.4" outlineLevel="4" x14ac:dyDescent="0.3">
      <c r="A131" s="74" t="s">
        <v>604</v>
      </c>
      <c r="B131" s="74" t="s">
        <v>7</v>
      </c>
      <c r="C131" s="25" t="s">
        <v>335</v>
      </c>
      <c r="D131" s="11">
        <f>'№ 8 ведомственная'!F579</f>
        <v>51.5</v>
      </c>
      <c r="E131" s="11">
        <f>'№ 8 ведомственная'!G579</f>
        <v>51.5</v>
      </c>
      <c r="F131" s="2"/>
    </row>
    <row r="132" spans="1:6" ht="39.6" outlineLevel="4" x14ac:dyDescent="0.3">
      <c r="A132" s="24" t="s">
        <v>634</v>
      </c>
      <c r="B132" s="23"/>
      <c r="C132" s="25" t="s">
        <v>633</v>
      </c>
      <c r="D132" s="11">
        <f>D133</f>
        <v>38.200000000000003</v>
      </c>
      <c r="E132" s="11">
        <f>E133</f>
        <v>38.200000000000003</v>
      </c>
      <c r="F132" s="2"/>
    </row>
    <row r="133" spans="1:6" ht="52.8" outlineLevel="4" x14ac:dyDescent="0.3">
      <c r="A133" s="24" t="s">
        <v>634</v>
      </c>
      <c r="B133" s="23" t="s">
        <v>6</v>
      </c>
      <c r="C133" s="25" t="s">
        <v>334</v>
      </c>
      <c r="D133" s="11">
        <f>'№ 8 ведомственная'!F581</f>
        <v>38.200000000000003</v>
      </c>
      <c r="E133" s="11">
        <f>'№ 8 ведомственная'!G581</f>
        <v>38.200000000000003</v>
      </c>
      <c r="F133" s="2"/>
    </row>
    <row r="134" spans="1:6" ht="26.4" outlineLevel="2" x14ac:dyDescent="0.3">
      <c r="A134" s="24" t="s">
        <v>252</v>
      </c>
      <c r="B134" s="24"/>
      <c r="C134" s="25" t="s">
        <v>538</v>
      </c>
      <c r="D134" s="11">
        <f>D137+D135+D139</f>
        <v>25396.400000000001</v>
      </c>
      <c r="E134" s="11">
        <f>E137+E135+E139</f>
        <v>24088.600000000002</v>
      </c>
      <c r="F134" s="2"/>
    </row>
    <row r="135" spans="1:6" ht="39.6" outlineLevel="2" x14ac:dyDescent="0.3">
      <c r="A135" s="24" t="s">
        <v>627</v>
      </c>
      <c r="B135" s="24"/>
      <c r="C135" s="25" t="s">
        <v>649</v>
      </c>
      <c r="D135" s="11">
        <f>D136</f>
        <v>5670.9</v>
      </c>
      <c r="E135" s="11">
        <f>E136</f>
        <v>5393.3</v>
      </c>
      <c r="F135" s="2"/>
    </row>
    <row r="136" spans="1:6" ht="26.4" outlineLevel="2" x14ac:dyDescent="0.3">
      <c r="A136" s="24" t="s">
        <v>627</v>
      </c>
      <c r="B136" s="24" t="s">
        <v>39</v>
      </c>
      <c r="C136" s="25" t="s">
        <v>361</v>
      </c>
      <c r="D136" s="11">
        <f>'№ 8 ведомственная'!F584</f>
        <v>5670.9</v>
      </c>
      <c r="E136" s="11">
        <f>'№ 8 ведомственная'!G584</f>
        <v>5393.3</v>
      </c>
      <c r="F136" s="2"/>
    </row>
    <row r="137" spans="1:6" ht="26.4" outlineLevel="3" x14ac:dyDescent="0.3">
      <c r="A137" s="24" t="s">
        <v>253</v>
      </c>
      <c r="B137" s="24"/>
      <c r="C137" s="25" t="s">
        <v>539</v>
      </c>
      <c r="D137" s="11">
        <f>D138</f>
        <v>19668.100000000002</v>
      </c>
      <c r="E137" s="11">
        <f>E138</f>
        <v>18637.900000000001</v>
      </c>
      <c r="F137" s="2"/>
    </row>
    <row r="138" spans="1:6" ht="26.4" outlineLevel="4" x14ac:dyDescent="0.3">
      <c r="A138" s="24" t="s">
        <v>253</v>
      </c>
      <c r="B138" s="24" t="s">
        <v>39</v>
      </c>
      <c r="C138" s="25" t="s">
        <v>361</v>
      </c>
      <c r="D138" s="11">
        <f>'№ 8 ведомственная'!F586</f>
        <v>19668.100000000002</v>
      </c>
      <c r="E138" s="11">
        <f>'№ 8 ведомственная'!G586</f>
        <v>18637.900000000001</v>
      </c>
      <c r="F138" s="2"/>
    </row>
    <row r="139" spans="1:6" ht="39.6" outlineLevel="4" x14ac:dyDescent="0.3">
      <c r="A139" s="24" t="s">
        <v>635</v>
      </c>
      <c r="B139" s="23"/>
      <c r="C139" s="25" t="s">
        <v>633</v>
      </c>
      <c r="D139" s="11">
        <f>D140</f>
        <v>57.4</v>
      </c>
      <c r="E139" s="11">
        <f>E140</f>
        <v>57.4</v>
      </c>
      <c r="F139" s="2"/>
    </row>
    <row r="140" spans="1:6" ht="26.4" outlineLevel="4" x14ac:dyDescent="0.3">
      <c r="A140" s="24" t="s">
        <v>635</v>
      </c>
      <c r="B140" s="23">
        <v>600</v>
      </c>
      <c r="C140" s="25" t="s">
        <v>361</v>
      </c>
      <c r="D140" s="11">
        <f>'№ 8 ведомственная'!F588</f>
        <v>57.4</v>
      </c>
      <c r="E140" s="11">
        <f>'№ 8 ведомственная'!G588</f>
        <v>57.4</v>
      </c>
      <c r="F140" s="2"/>
    </row>
    <row r="141" spans="1:6" ht="39.6" outlineLevel="1" x14ac:dyDescent="0.3">
      <c r="A141" s="24" t="s">
        <v>233</v>
      </c>
      <c r="B141" s="24"/>
      <c r="C141" s="25" t="s">
        <v>519</v>
      </c>
      <c r="D141" s="11">
        <f>D142</f>
        <v>6689.8</v>
      </c>
      <c r="E141" s="11">
        <f>E142</f>
        <v>6592.7</v>
      </c>
      <c r="F141" s="2"/>
    </row>
    <row r="142" spans="1:6" ht="26.4" outlineLevel="2" x14ac:dyDescent="0.3">
      <c r="A142" s="24" t="s">
        <v>234</v>
      </c>
      <c r="B142" s="24"/>
      <c r="C142" s="25" t="s">
        <v>520</v>
      </c>
      <c r="D142" s="11">
        <f>D147+D143+D149+D145</f>
        <v>6689.8</v>
      </c>
      <c r="E142" s="11">
        <f>E147+E143+E149+E145</f>
        <v>6592.7</v>
      </c>
      <c r="F142" s="2"/>
    </row>
    <row r="143" spans="1:6" ht="39.6" outlineLevel="2" x14ac:dyDescent="0.3">
      <c r="A143" s="24" t="s">
        <v>624</v>
      </c>
      <c r="B143" s="24"/>
      <c r="C143" s="25" t="s">
        <v>625</v>
      </c>
      <c r="D143" s="11">
        <f>D144</f>
        <v>753</v>
      </c>
      <c r="E143" s="11">
        <f>E144</f>
        <v>753</v>
      </c>
      <c r="F143" s="2"/>
    </row>
    <row r="144" spans="1:6" ht="26.4" outlineLevel="2" x14ac:dyDescent="0.3">
      <c r="A144" s="24" t="s">
        <v>624</v>
      </c>
      <c r="B144" s="24" t="s">
        <v>39</v>
      </c>
      <c r="C144" s="25" t="s">
        <v>361</v>
      </c>
      <c r="D144" s="11">
        <f>'№ 8 ведомственная'!F535</f>
        <v>753</v>
      </c>
      <c r="E144" s="11">
        <f>'№ 8 ведомственная'!G535</f>
        <v>753</v>
      </c>
      <c r="F144" s="2"/>
    </row>
    <row r="145" spans="1:6" ht="26.4" outlineLevel="2" x14ac:dyDescent="0.3">
      <c r="A145" s="24" t="s">
        <v>709</v>
      </c>
      <c r="B145" s="24"/>
      <c r="C145" s="25" t="s">
        <v>710</v>
      </c>
      <c r="D145" s="11">
        <f>D146</f>
        <v>100</v>
      </c>
      <c r="E145" s="11">
        <f>E146</f>
        <v>100</v>
      </c>
      <c r="F145" s="2"/>
    </row>
    <row r="146" spans="1:6" ht="26.4" outlineLevel="2" x14ac:dyDescent="0.3">
      <c r="A146" s="24" t="s">
        <v>709</v>
      </c>
      <c r="B146" s="24" t="s">
        <v>39</v>
      </c>
      <c r="C146" s="25" t="s">
        <v>361</v>
      </c>
      <c r="D146" s="11">
        <f>'№ 8 ведомственная'!F537</f>
        <v>100</v>
      </c>
      <c r="E146" s="11">
        <f>'№ 8 ведомственная'!G537</f>
        <v>100</v>
      </c>
      <c r="F146" s="2"/>
    </row>
    <row r="147" spans="1:6" ht="39.6" outlineLevel="3" x14ac:dyDescent="0.3">
      <c r="A147" s="24" t="s">
        <v>235</v>
      </c>
      <c r="B147" s="24"/>
      <c r="C147" s="25" t="s">
        <v>521</v>
      </c>
      <c r="D147" s="11">
        <f>D148</f>
        <v>5829.3</v>
      </c>
      <c r="E147" s="11">
        <f>E148</f>
        <v>5732.2</v>
      </c>
      <c r="F147" s="2"/>
    </row>
    <row r="148" spans="1:6" ht="26.4" outlineLevel="4" x14ac:dyDescent="0.3">
      <c r="A148" s="24" t="s">
        <v>235</v>
      </c>
      <c r="B148" s="24" t="s">
        <v>39</v>
      </c>
      <c r="C148" s="25" t="s">
        <v>361</v>
      </c>
      <c r="D148" s="11">
        <f>'№ 8 ведомственная'!F539</f>
        <v>5829.3</v>
      </c>
      <c r="E148" s="11">
        <f>'№ 8 ведомственная'!G539</f>
        <v>5732.2</v>
      </c>
      <c r="F148" s="2"/>
    </row>
    <row r="149" spans="1:6" ht="39.6" outlineLevel="4" x14ac:dyDescent="0.3">
      <c r="A149" s="74" t="s">
        <v>638</v>
      </c>
      <c r="B149" s="75"/>
      <c r="C149" s="77" t="s">
        <v>636</v>
      </c>
      <c r="D149" s="11">
        <f>D150</f>
        <v>7.5</v>
      </c>
      <c r="E149" s="11">
        <f>E150</f>
        <v>7.5</v>
      </c>
      <c r="F149" s="2"/>
    </row>
    <row r="150" spans="1:6" ht="26.4" outlineLevel="4" x14ac:dyDescent="0.3">
      <c r="A150" s="24" t="s">
        <v>638</v>
      </c>
      <c r="B150" s="23" t="s">
        <v>39</v>
      </c>
      <c r="C150" s="25" t="s">
        <v>361</v>
      </c>
      <c r="D150" s="11">
        <f>'№ 8 ведомственная'!F541</f>
        <v>7.5</v>
      </c>
      <c r="E150" s="11">
        <f>'№ 8 ведомственная'!G541</f>
        <v>7.5</v>
      </c>
      <c r="F150" s="2"/>
    </row>
    <row r="151" spans="1:6" ht="39.6" outlineLevel="1" x14ac:dyDescent="0.3">
      <c r="A151" s="24" t="s">
        <v>255</v>
      </c>
      <c r="B151" s="24"/>
      <c r="C151" s="25" t="s">
        <v>562</v>
      </c>
      <c r="D151" s="11">
        <f>D152</f>
        <v>4557.3</v>
      </c>
      <c r="E151" s="11">
        <f>E152</f>
        <v>4531.0999999999995</v>
      </c>
      <c r="F151" s="2"/>
    </row>
    <row r="152" spans="1:6" ht="26.4" outlineLevel="3" x14ac:dyDescent="0.3">
      <c r="A152" s="24" t="s">
        <v>256</v>
      </c>
      <c r="B152" s="24"/>
      <c r="C152" s="25" t="s">
        <v>540</v>
      </c>
      <c r="D152" s="11">
        <f>D153+D154+D155</f>
        <v>4557.3</v>
      </c>
      <c r="E152" s="11">
        <f>E153+E154+E155</f>
        <v>4531.0999999999995</v>
      </c>
      <c r="F152" s="2"/>
    </row>
    <row r="153" spans="1:6" ht="52.8" outlineLevel="4" x14ac:dyDescent="0.3">
      <c r="A153" s="24" t="s">
        <v>256</v>
      </c>
      <c r="B153" s="24" t="s">
        <v>6</v>
      </c>
      <c r="C153" s="25" t="s">
        <v>334</v>
      </c>
      <c r="D153" s="11">
        <f>'№ 8 ведомственная'!F593</f>
        <v>3950.1</v>
      </c>
      <c r="E153" s="11">
        <f>'№ 8 ведомственная'!G593</f>
        <v>4099.8</v>
      </c>
      <c r="F153" s="2"/>
    </row>
    <row r="154" spans="1:6" ht="26.4" outlineLevel="4" x14ac:dyDescent="0.3">
      <c r="A154" s="24" t="s">
        <v>256</v>
      </c>
      <c r="B154" s="24" t="s">
        <v>7</v>
      </c>
      <c r="C154" s="25" t="s">
        <v>335</v>
      </c>
      <c r="D154" s="11">
        <f>'№ 8 ведомственная'!F594</f>
        <v>575.5</v>
      </c>
      <c r="E154" s="11">
        <f>'№ 8 ведомственная'!G594</f>
        <v>424.9</v>
      </c>
      <c r="F154" s="2"/>
    </row>
    <row r="155" spans="1:6" outlineLevel="4" x14ac:dyDescent="0.3">
      <c r="A155" s="24" t="s">
        <v>256</v>
      </c>
      <c r="B155" s="24" t="s">
        <v>8</v>
      </c>
      <c r="C155" s="25" t="s">
        <v>336</v>
      </c>
      <c r="D155" s="11">
        <f>'№ 8 ведомственная'!F595</f>
        <v>31.7</v>
      </c>
      <c r="E155" s="11">
        <f>'№ 8 ведомственная'!G595</f>
        <v>6.4</v>
      </c>
      <c r="F155" s="2"/>
    </row>
    <row r="156" spans="1:6" s="38" customFormat="1" ht="39.6" x14ac:dyDescent="0.3">
      <c r="A156" s="24" t="s">
        <v>258</v>
      </c>
      <c r="B156" s="24"/>
      <c r="C156" s="25" t="s">
        <v>331</v>
      </c>
      <c r="D156" s="11">
        <f>D157+D171</f>
        <v>4518.8999999999996</v>
      </c>
      <c r="E156" s="11">
        <f>E157+E171</f>
        <v>4393.8</v>
      </c>
      <c r="F156" s="4"/>
    </row>
    <row r="157" spans="1:6" ht="26.4" outlineLevel="1" x14ac:dyDescent="0.3">
      <c r="A157" s="24" t="s">
        <v>259</v>
      </c>
      <c r="B157" s="24"/>
      <c r="C157" s="25" t="s">
        <v>541</v>
      </c>
      <c r="D157" s="11">
        <f>D158+D164+D168</f>
        <v>1400</v>
      </c>
      <c r="E157" s="11">
        <f>E158+E164+E168</f>
        <v>1344.7000000000003</v>
      </c>
      <c r="F157" s="2"/>
    </row>
    <row r="158" spans="1:6" ht="66" outlineLevel="2" x14ac:dyDescent="0.3">
      <c r="A158" s="24" t="s">
        <v>260</v>
      </c>
      <c r="B158" s="24"/>
      <c r="C158" s="25" t="s">
        <v>542</v>
      </c>
      <c r="D158" s="11">
        <f>D159+D162</f>
        <v>417.8</v>
      </c>
      <c r="E158" s="11">
        <f>E159+E162</f>
        <v>258.10000000000002</v>
      </c>
      <c r="F158" s="2"/>
    </row>
    <row r="159" spans="1:6" ht="79.2" outlineLevel="3" x14ac:dyDescent="0.3">
      <c r="A159" s="24" t="s">
        <v>261</v>
      </c>
      <c r="B159" s="24"/>
      <c r="C159" s="25" t="s">
        <v>543</v>
      </c>
      <c r="D159" s="11">
        <f>D160+D161</f>
        <v>412.8</v>
      </c>
      <c r="E159" s="11">
        <f>E160+E161</f>
        <v>258.10000000000002</v>
      </c>
      <c r="F159" s="2"/>
    </row>
    <row r="160" spans="1:6" ht="52.8" outlineLevel="4" x14ac:dyDescent="0.3">
      <c r="A160" s="24" t="s">
        <v>261</v>
      </c>
      <c r="B160" s="24" t="s">
        <v>6</v>
      </c>
      <c r="C160" s="25" t="s">
        <v>334</v>
      </c>
      <c r="D160" s="11">
        <f>'№ 8 ведомственная'!F602</f>
        <v>5.2</v>
      </c>
      <c r="E160" s="11">
        <f>'№ 8 ведомственная'!G602</f>
        <v>0</v>
      </c>
      <c r="F160" s="2"/>
    </row>
    <row r="161" spans="1:6" ht="26.4" outlineLevel="4" x14ac:dyDescent="0.3">
      <c r="A161" s="24" t="s">
        <v>261</v>
      </c>
      <c r="B161" s="24" t="s">
        <v>7</v>
      </c>
      <c r="C161" s="25" t="s">
        <v>335</v>
      </c>
      <c r="D161" s="11">
        <f>'№ 8 ведомственная'!F603</f>
        <v>407.6</v>
      </c>
      <c r="E161" s="11">
        <f>'№ 8 ведомственная'!G603</f>
        <v>258.10000000000002</v>
      </c>
      <c r="F161" s="2"/>
    </row>
    <row r="162" spans="1:6" ht="26.4" outlineLevel="3" x14ac:dyDescent="0.3">
      <c r="A162" s="24" t="s">
        <v>262</v>
      </c>
      <c r="B162" s="24"/>
      <c r="C162" s="25" t="s">
        <v>544</v>
      </c>
      <c r="D162" s="11">
        <f>D163</f>
        <v>5</v>
      </c>
      <c r="E162" s="11">
        <f>E163</f>
        <v>0</v>
      </c>
      <c r="F162" s="2"/>
    </row>
    <row r="163" spans="1:6" ht="26.4" outlineLevel="4" x14ac:dyDescent="0.3">
      <c r="A163" s="24" t="s">
        <v>262</v>
      </c>
      <c r="B163" s="24" t="s">
        <v>7</v>
      </c>
      <c r="C163" s="25" t="s">
        <v>335</v>
      </c>
      <c r="D163" s="11">
        <f>'№ 8 ведомственная'!F605</f>
        <v>5</v>
      </c>
      <c r="E163" s="11">
        <f>'№ 8 ведомственная'!G605</f>
        <v>0</v>
      </c>
      <c r="F163" s="2"/>
    </row>
    <row r="164" spans="1:6" ht="39.6" outlineLevel="2" x14ac:dyDescent="0.3">
      <c r="A164" s="24" t="s">
        <v>263</v>
      </c>
      <c r="B164" s="24"/>
      <c r="C164" s="25" t="s">
        <v>545</v>
      </c>
      <c r="D164" s="11">
        <f>D165</f>
        <v>959</v>
      </c>
      <c r="E164" s="11">
        <f>E165</f>
        <v>1022.7</v>
      </c>
      <c r="F164" s="2"/>
    </row>
    <row r="165" spans="1:6" ht="26.4" outlineLevel="3" x14ac:dyDescent="0.3">
      <c r="A165" s="24" t="s">
        <v>264</v>
      </c>
      <c r="B165" s="24"/>
      <c r="C165" s="25" t="s">
        <v>546</v>
      </c>
      <c r="D165" s="11">
        <f>D166+D167</f>
        <v>959</v>
      </c>
      <c r="E165" s="11">
        <f>E166+E167</f>
        <v>1022.7</v>
      </c>
      <c r="F165" s="2"/>
    </row>
    <row r="166" spans="1:6" ht="52.8" outlineLevel="4" x14ac:dyDescent="0.3">
      <c r="A166" s="24" t="s">
        <v>264</v>
      </c>
      <c r="B166" s="24" t="s">
        <v>6</v>
      </c>
      <c r="C166" s="25" t="s">
        <v>334</v>
      </c>
      <c r="D166" s="11">
        <f>'№ 8 ведомственная'!F608</f>
        <v>285</v>
      </c>
      <c r="E166" s="11">
        <f>'№ 8 ведомственная'!G608</f>
        <v>277</v>
      </c>
      <c r="F166" s="2"/>
    </row>
    <row r="167" spans="1:6" ht="26.4" outlineLevel="4" x14ac:dyDescent="0.3">
      <c r="A167" s="24" t="s">
        <v>264</v>
      </c>
      <c r="B167" s="24" t="s">
        <v>7</v>
      </c>
      <c r="C167" s="25" t="s">
        <v>335</v>
      </c>
      <c r="D167" s="11">
        <f>'№ 8 ведомственная'!F609</f>
        <v>674</v>
      </c>
      <c r="E167" s="11">
        <f>'№ 8 ведомственная'!G609</f>
        <v>745.7</v>
      </c>
      <c r="F167" s="2"/>
    </row>
    <row r="168" spans="1:6" ht="26.4" outlineLevel="4" x14ac:dyDescent="0.3">
      <c r="A168" s="24" t="s">
        <v>265</v>
      </c>
      <c r="B168" s="23"/>
      <c r="C168" s="25" t="s">
        <v>605</v>
      </c>
      <c r="D168" s="11">
        <f>D169</f>
        <v>23.2</v>
      </c>
      <c r="E168" s="11">
        <f>E169</f>
        <v>63.9</v>
      </c>
      <c r="F168" s="2"/>
    </row>
    <row r="169" spans="1:6" outlineLevel="4" x14ac:dyDescent="0.3">
      <c r="A169" s="24" t="s">
        <v>266</v>
      </c>
      <c r="B169" s="23"/>
      <c r="C169" s="25" t="s">
        <v>606</v>
      </c>
      <c r="D169" s="11">
        <f>D170</f>
        <v>23.2</v>
      </c>
      <c r="E169" s="11">
        <f>E170</f>
        <v>63.9</v>
      </c>
      <c r="F169" s="2"/>
    </row>
    <row r="170" spans="1:6" ht="26.4" outlineLevel="4" x14ac:dyDescent="0.3">
      <c r="A170" s="24" t="s">
        <v>266</v>
      </c>
      <c r="B170" s="23">
        <v>200</v>
      </c>
      <c r="C170" s="25" t="s">
        <v>335</v>
      </c>
      <c r="D170" s="11">
        <f>'№ 8 ведомственная'!F612</f>
        <v>23.2</v>
      </c>
      <c r="E170" s="11">
        <f>'№ 8 ведомственная'!G612</f>
        <v>63.9</v>
      </c>
      <c r="F170" s="2"/>
    </row>
    <row r="171" spans="1:6" ht="26.4" outlineLevel="1" x14ac:dyDescent="0.3">
      <c r="A171" s="24" t="s">
        <v>267</v>
      </c>
      <c r="B171" s="24"/>
      <c r="C171" s="25" t="s">
        <v>549</v>
      </c>
      <c r="D171" s="11">
        <f>D172</f>
        <v>3118.8999999999996</v>
      </c>
      <c r="E171" s="11">
        <f>E172</f>
        <v>3049.1</v>
      </c>
      <c r="F171" s="2"/>
    </row>
    <row r="172" spans="1:6" ht="26.4" outlineLevel="2" x14ac:dyDescent="0.3">
      <c r="A172" s="24" t="s">
        <v>268</v>
      </c>
      <c r="B172" s="24"/>
      <c r="C172" s="25" t="s">
        <v>550</v>
      </c>
      <c r="D172" s="11">
        <f>D175+D179+D173</f>
        <v>3118.8999999999996</v>
      </c>
      <c r="E172" s="11">
        <f>E175+E179+E173</f>
        <v>3049.1</v>
      </c>
      <c r="F172" s="2"/>
    </row>
    <row r="173" spans="1:6" ht="32.25" customHeight="1" outlineLevel="2" x14ac:dyDescent="0.3">
      <c r="A173" s="24" t="s">
        <v>702</v>
      </c>
      <c r="B173" s="24"/>
      <c r="C173" s="25" t="str">
        <f>'№ 8 ведомственная'!E615</f>
        <v xml:space="preserve">Реализация мероприятий по обращениям, поступающим к депутатам Законодательного собрания Тверской области </v>
      </c>
      <c r="D173" s="11">
        <f>D174</f>
        <v>250</v>
      </c>
      <c r="E173" s="11">
        <f>E174</f>
        <v>250</v>
      </c>
      <c r="F173" s="2"/>
    </row>
    <row r="174" spans="1:6" ht="26.4" outlineLevel="2" x14ac:dyDescent="0.3">
      <c r="A174" s="24" t="s">
        <v>702</v>
      </c>
      <c r="B174" s="24" t="s">
        <v>7</v>
      </c>
      <c r="C174" s="25" t="s">
        <v>335</v>
      </c>
      <c r="D174" s="11">
        <f>'№ 8 ведомственная'!F616</f>
        <v>250</v>
      </c>
      <c r="E174" s="11">
        <f>'№ 8 ведомственная'!G616</f>
        <v>250</v>
      </c>
      <c r="F174" s="2"/>
    </row>
    <row r="175" spans="1:6" ht="26.4" outlineLevel="3" x14ac:dyDescent="0.3">
      <c r="A175" s="24" t="s">
        <v>269</v>
      </c>
      <c r="B175" s="24"/>
      <c r="C175" s="25" t="s">
        <v>551</v>
      </c>
      <c r="D175" s="11">
        <f>D176+D177+D178</f>
        <v>2367.6999999999998</v>
      </c>
      <c r="E175" s="11">
        <f>E176+E177+E178</f>
        <v>2297.9</v>
      </c>
      <c r="F175" s="2"/>
    </row>
    <row r="176" spans="1:6" ht="52.8" outlineLevel="4" x14ac:dyDescent="0.3">
      <c r="A176" s="24" t="s">
        <v>269</v>
      </c>
      <c r="B176" s="24" t="s">
        <v>6</v>
      </c>
      <c r="C176" s="25" t="s">
        <v>334</v>
      </c>
      <c r="D176" s="11">
        <f>'№ 8 ведомственная'!F618</f>
        <v>1063.9000000000001</v>
      </c>
      <c r="E176" s="11">
        <f>'№ 8 ведомственная'!G618</f>
        <v>1058.2</v>
      </c>
      <c r="F176" s="2"/>
    </row>
    <row r="177" spans="1:6" ht="26.4" outlineLevel="4" x14ac:dyDescent="0.3">
      <c r="A177" s="24" t="s">
        <v>269</v>
      </c>
      <c r="B177" s="24" t="s">
        <v>7</v>
      </c>
      <c r="C177" s="25" t="s">
        <v>335</v>
      </c>
      <c r="D177" s="11">
        <f>'№ 8 ведомственная'!F619</f>
        <v>935.59999999999991</v>
      </c>
      <c r="E177" s="11">
        <f>'№ 8 ведомственная'!G619</f>
        <v>931.2</v>
      </c>
      <c r="F177" s="2"/>
    </row>
    <row r="178" spans="1:6" outlineLevel="4" x14ac:dyDescent="0.3">
      <c r="A178" s="24" t="s">
        <v>269</v>
      </c>
      <c r="B178" s="23">
        <v>800</v>
      </c>
      <c r="C178" s="25" t="s">
        <v>336</v>
      </c>
      <c r="D178" s="11">
        <f>'№ 8 ведомственная'!F620</f>
        <v>368.2</v>
      </c>
      <c r="E178" s="11">
        <f>'№ 8 ведомственная'!G620</f>
        <v>308.5</v>
      </c>
      <c r="F178" s="2"/>
    </row>
    <row r="179" spans="1:6" outlineLevel="3" x14ac:dyDescent="0.3">
      <c r="A179" s="24" t="s">
        <v>577</v>
      </c>
      <c r="B179" s="24"/>
      <c r="C179" s="25" t="s">
        <v>578</v>
      </c>
      <c r="D179" s="11">
        <f>D180</f>
        <v>501.2</v>
      </c>
      <c r="E179" s="11">
        <f>E180</f>
        <v>501.2</v>
      </c>
      <c r="F179" s="2"/>
    </row>
    <row r="180" spans="1:6" ht="26.4" outlineLevel="4" x14ac:dyDescent="0.3">
      <c r="A180" s="24" t="s">
        <v>577</v>
      </c>
      <c r="B180" s="24" t="s">
        <v>7</v>
      </c>
      <c r="C180" s="25" t="s">
        <v>335</v>
      </c>
      <c r="D180" s="11">
        <f>'№ 8 ведомственная'!F622</f>
        <v>501.2</v>
      </c>
      <c r="E180" s="11">
        <f>'№ 8 ведомственная'!G622</f>
        <v>501.2</v>
      </c>
      <c r="F180" s="2"/>
    </row>
    <row r="181" spans="1:6" s="38" customFormat="1" ht="39.6" x14ac:dyDescent="0.3">
      <c r="A181" s="24" t="s">
        <v>148</v>
      </c>
      <c r="B181" s="24"/>
      <c r="C181" s="25" t="s">
        <v>313</v>
      </c>
      <c r="D181" s="11">
        <f t="shared" ref="D181:E184" si="0">D182</f>
        <v>100</v>
      </c>
      <c r="E181" s="11">
        <f t="shared" si="0"/>
        <v>0</v>
      </c>
      <c r="F181" s="4"/>
    </row>
    <row r="182" spans="1:6" ht="26.4" outlineLevel="1" x14ac:dyDescent="0.3">
      <c r="A182" s="24" t="s">
        <v>149</v>
      </c>
      <c r="B182" s="24"/>
      <c r="C182" s="25" t="s">
        <v>457</v>
      </c>
      <c r="D182" s="11">
        <f t="shared" si="0"/>
        <v>100</v>
      </c>
      <c r="E182" s="11">
        <f t="shared" si="0"/>
        <v>0</v>
      </c>
      <c r="F182" s="2"/>
    </row>
    <row r="183" spans="1:6" ht="26.4" outlineLevel="2" x14ac:dyDescent="0.3">
      <c r="A183" s="24" t="s">
        <v>150</v>
      </c>
      <c r="B183" s="24"/>
      <c r="C183" s="25" t="s">
        <v>458</v>
      </c>
      <c r="D183" s="11">
        <f t="shared" si="0"/>
        <v>100</v>
      </c>
      <c r="E183" s="11">
        <f t="shared" si="0"/>
        <v>0</v>
      </c>
      <c r="F183" s="2"/>
    </row>
    <row r="184" spans="1:6" ht="26.4" outlineLevel="3" x14ac:dyDescent="0.3">
      <c r="A184" s="24" t="s">
        <v>151</v>
      </c>
      <c r="B184" s="24"/>
      <c r="C184" s="25" t="s">
        <v>459</v>
      </c>
      <c r="D184" s="11">
        <f t="shared" si="0"/>
        <v>100</v>
      </c>
      <c r="E184" s="11">
        <f t="shared" si="0"/>
        <v>0</v>
      </c>
      <c r="F184" s="2"/>
    </row>
    <row r="185" spans="1:6" outlineLevel="4" x14ac:dyDescent="0.3">
      <c r="A185" s="24" t="s">
        <v>151</v>
      </c>
      <c r="B185" s="24" t="s">
        <v>21</v>
      </c>
      <c r="C185" s="25" t="s">
        <v>346</v>
      </c>
      <c r="D185" s="11">
        <f>'№ 8 ведомственная'!F298</f>
        <v>100</v>
      </c>
      <c r="E185" s="11">
        <f>'№ 8 ведомственная'!G298</f>
        <v>0</v>
      </c>
      <c r="F185" s="2"/>
    </row>
    <row r="186" spans="1:6" s="38" customFormat="1" ht="39.6" x14ac:dyDescent="0.3">
      <c r="A186" s="24" t="s">
        <v>79</v>
      </c>
      <c r="B186" s="24"/>
      <c r="C186" s="25" t="s">
        <v>300</v>
      </c>
      <c r="D186" s="11">
        <f>D187+D216+D241+D247</f>
        <v>131810.4</v>
      </c>
      <c r="E186" s="11">
        <f>E187+E216+E241+E247</f>
        <v>109597.1</v>
      </c>
      <c r="F186" s="4"/>
    </row>
    <row r="187" spans="1:6" ht="26.4" outlineLevel="1" x14ac:dyDescent="0.3">
      <c r="A187" s="24" t="s">
        <v>104</v>
      </c>
      <c r="B187" s="24"/>
      <c r="C187" s="25" t="s">
        <v>420</v>
      </c>
      <c r="D187" s="11">
        <f>D188+D191+D204+D209</f>
        <v>31435.200000000001</v>
      </c>
      <c r="E187" s="11">
        <f>E188+E191+E204+E209</f>
        <v>29189.599999999995</v>
      </c>
      <c r="F187" s="2"/>
    </row>
    <row r="188" spans="1:6" ht="26.4" outlineLevel="2" x14ac:dyDescent="0.3">
      <c r="A188" s="24" t="s">
        <v>115</v>
      </c>
      <c r="B188" s="24"/>
      <c r="C188" s="25" t="s">
        <v>429</v>
      </c>
      <c r="D188" s="11">
        <f>D189</f>
        <v>144.1</v>
      </c>
      <c r="E188" s="11">
        <f>E189</f>
        <v>144.1</v>
      </c>
      <c r="F188" s="2"/>
    </row>
    <row r="189" spans="1:6" outlineLevel="3" x14ac:dyDescent="0.3">
      <c r="A189" s="24" t="s">
        <v>116</v>
      </c>
      <c r="B189" s="24"/>
      <c r="C189" s="25" t="s">
        <v>431</v>
      </c>
      <c r="D189" s="11">
        <f>D190</f>
        <v>144.1</v>
      </c>
      <c r="E189" s="11">
        <f>E190</f>
        <v>144.1</v>
      </c>
      <c r="F189" s="2"/>
    </row>
    <row r="190" spans="1:6" ht="26.4" outlineLevel="4" x14ac:dyDescent="0.3">
      <c r="A190" s="24" t="s">
        <v>116</v>
      </c>
      <c r="B190" s="24" t="s">
        <v>7</v>
      </c>
      <c r="C190" s="25" t="s">
        <v>335</v>
      </c>
      <c r="D190" s="11">
        <f>'№ 8 ведомственная'!F215</f>
        <v>144.1</v>
      </c>
      <c r="E190" s="11">
        <f>'№ 8 ведомственная'!G215</f>
        <v>144.1</v>
      </c>
      <c r="F190" s="2"/>
    </row>
    <row r="191" spans="1:6" ht="26.4" outlineLevel="2" x14ac:dyDescent="0.3">
      <c r="A191" s="24" t="s">
        <v>117</v>
      </c>
      <c r="B191" s="24"/>
      <c r="C191" s="25" t="s">
        <v>432</v>
      </c>
      <c r="D191" s="11">
        <f>D192+D194+D196+D198+D200+D202</f>
        <v>24655.9</v>
      </c>
      <c r="E191" s="11">
        <f>E192+E194+E196+E198+E200+E202</f>
        <v>23276.299999999996</v>
      </c>
      <c r="F191" s="2"/>
    </row>
    <row r="192" spans="1:6" outlineLevel="3" x14ac:dyDescent="0.3">
      <c r="A192" s="24" t="s">
        <v>118</v>
      </c>
      <c r="B192" s="24"/>
      <c r="C192" s="25" t="s">
        <v>433</v>
      </c>
      <c r="D192" s="11">
        <f>D193</f>
        <v>755.40000000000009</v>
      </c>
      <c r="E192" s="11">
        <f>E193</f>
        <v>755.4</v>
      </c>
      <c r="F192" s="2"/>
    </row>
    <row r="193" spans="1:6" ht="26.4" outlineLevel="4" x14ac:dyDescent="0.3">
      <c r="A193" s="24" t="s">
        <v>118</v>
      </c>
      <c r="B193" s="24" t="s">
        <v>7</v>
      </c>
      <c r="C193" s="25" t="s">
        <v>335</v>
      </c>
      <c r="D193" s="11">
        <f>'№ 8 ведомственная'!F218</f>
        <v>755.40000000000009</v>
      </c>
      <c r="E193" s="11">
        <f>'№ 8 ведомственная'!G218</f>
        <v>755.4</v>
      </c>
      <c r="F193" s="2"/>
    </row>
    <row r="194" spans="1:6" ht="26.4" outlineLevel="3" x14ac:dyDescent="0.3">
      <c r="A194" s="24" t="s">
        <v>119</v>
      </c>
      <c r="B194" s="24"/>
      <c r="C194" s="25" t="s">
        <v>722</v>
      </c>
      <c r="D194" s="11">
        <f>D195</f>
        <v>2525.2000000000003</v>
      </c>
      <c r="E194" s="11">
        <f>E195</f>
        <v>2525.1999999999998</v>
      </c>
      <c r="F194" s="2"/>
    </row>
    <row r="195" spans="1:6" ht="26.4" outlineLevel="4" x14ac:dyDescent="0.3">
      <c r="A195" s="24" t="s">
        <v>119</v>
      </c>
      <c r="B195" s="24" t="s">
        <v>7</v>
      </c>
      <c r="C195" s="25" t="s">
        <v>335</v>
      </c>
      <c r="D195" s="11">
        <f>'№ 8 ведомственная'!F220</f>
        <v>2525.2000000000003</v>
      </c>
      <c r="E195" s="11">
        <f>'№ 8 ведомственная'!G220</f>
        <v>2525.1999999999998</v>
      </c>
      <c r="F195" s="2"/>
    </row>
    <row r="196" spans="1:6" ht="39.6" outlineLevel="3" x14ac:dyDescent="0.3">
      <c r="A196" s="24" t="s">
        <v>120</v>
      </c>
      <c r="B196" s="24"/>
      <c r="C196" s="25" t="s">
        <v>434</v>
      </c>
      <c r="D196" s="11">
        <f>D197</f>
        <v>116.5</v>
      </c>
      <c r="E196" s="11">
        <f>E197</f>
        <v>116.5</v>
      </c>
      <c r="F196" s="2"/>
    </row>
    <row r="197" spans="1:6" ht="26.4" outlineLevel="4" x14ac:dyDescent="0.3">
      <c r="A197" s="24" t="s">
        <v>120</v>
      </c>
      <c r="B197" s="24" t="s">
        <v>7</v>
      </c>
      <c r="C197" s="25" t="s">
        <v>335</v>
      </c>
      <c r="D197" s="11">
        <f>'№ 8 ведомственная'!F222</f>
        <v>116.5</v>
      </c>
      <c r="E197" s="11">
        <f>'№ 8 ведомственная'!G222</f>
        <v>116.5</v>
      </c>
      <c r="F197" s="2"/>
    </row>
    <row r="198" spans="1:6" ht="26.4" outlineLevel="3" x14ac:dyDescent="0.3">
      <c r="A198" s="24" t="s">
        <v>140</v>
      </c>
      <c r="B198" s="24"/>
      <c r="C198" s="25" t="s">
        <v>454</v>
      </c>
      <c r="D198" s="11">
        <f>D199</f>
        <v>18140.8</v>
      </c>
      <c r="E198" s="11">
        <f>E199</f>
        <v>17766.599999999999</v>
      </c>
      <c r="F198" s="2"/>
    </row>
    <row r="199" spans="1:6" ht="26.4" outlineLevel="4" x14ac:dyDescent="0.3">
      <c r="A199" s="24" t="s">
        <v>140</v>
      </c>
      <c r="B199" s="24" t="s">
        <v>39</v>
      </c>
      <c r="C199" s="25" t="s">
        <v>361</v>
      </c>
      <c r="D199" s="11">
        <f>'№ 8 ведомственная'!F285</f>
        <v>18140.8</v>
      </c>
      <c r="E199" s="11">
        <f>'№ 8 ведомственная'!G285</f>
        <v>17766.599999999999</v>
      </c>
      <c r="F199" s="2"/>
    </row>
    <row r="200" spans="1:6" ht="39.6" outlineLevel="3" x14ac:dyDescent="0.3">
      <c r="A200" s="24" t="s">
        <v>592</v>
      </c>
      <c r="B200" s="24"/>
      <c r="C200" s="25" t="s">
        <v>652</v>
      </c>
      <c r="D200" s="11">
        <f>D201</f>
        <v>795.40000000000055</v>
      </c>
      <c r="E200" s="11">
        <f>E201</f>
        <v>0</v>
      </c>
      <c r="F200" s="2"/>
    </row>
    <row r="201" spans="1:6" outlineLevel="4" x14ac:dyDescent="0.3">
      <c r="A201" s="24" t="s">
        <v>592</v>
      </c>
      <c r="B201" s="24" t="s">
        <v>8</v>
      </c>
      <c r="C201" s="25" t="s">
        <v>336</v>
      </c>
      <c r="D201" s="11">
        <f>'№ 8 ведомственная'!F224</f>
        <v>795.40000000000055</v>
      </c>
      <c r="E201" s="11">
        <f>'№ 8 ведомственная'!G224</f>
        <v>0</v>
      </c>
      <c r="F201" s="2"/>
    </row>
    <row r="202" spans="1:6" ht="26.4" outlineLevel="4" x14ac:dyDescent="0.3">
      <c r="A202" s="24" t="s">
        <v>661</v>
      </c>
      <c r="B202" s="23"/>
      <c r="C202" s="25" t="s">
        <v>662</v>
      </c>
      <c r="D202" s="11">
        <f>D203</f>
        <v>2322.6000000000004</v>
      </c>
      <c r="E202" s="11">
        <f>E203</f>
        <v>2112.6</v>
      </c>
      <c r="F202" s="2"/>
    </row>
    <row r="203" spans="1:6" ht="26.4" outlineLevel="4" x14ac:dyDescent="0.3">
      <c r="A203" s="24" t="s">
        <v>661</v>
      </c>
      <c r="B203" s="23">
        <v>200</v>
      </c>
      <c r="C203" s="25" t="s">
        <v>335</v>
      </c>
      <c r="D203" s="11">
        <f>'№ 8 ведомственная'!F226</f>
        <v>2322.6000000000004</v>
      </c>
      <c r="E203" s="11">
        <f>'№ 8 ведомственная'!G226</f>
        <v>2112.6</v>
      </c>
      <c r="F203" s="2"/>
    </row>
    <row r="204" spans="1:6" ht="26.4" outlineLevel="2" x14ac:dyDescent="0.3">
      <c r="A204" s="24" t="s">
        <v>105</v>
      </c>
      <c r="B204" s="24"/>
      <c r="C204" s="25" t="s">
        <v>421</v>
      </c>
      <c r="D204" s="11">
        <f>D205+D207</f>
        <v>1250</v>
      </c>
      <c r="E204" s="11">
        <f>E205+E207</f>
        <v>1381.1999999999998</v>
      </c>
      <c r="F204" s="2"/>
    </row>
    <row r="205" spans="1:6" ht="26.4" outlineLevel="3" x14ac:dyDescent="0.3">
      <c r="A205" s="24" t="s">
        <v>106</v>
      </c>
      <c r="B205" s="24"/>
      <c r="C205" s="25" t="s">
        <v>422</v>
      </c>
      <c r="D205" s="11">
        <f>D206</f>
        <v>500</v>
      </c>
      <c r="E205" s="11">
        <f>E206</f>
        <v>476.4</v>
      </c>
      <c r="F205" s="2"/>
    </row>
    <row r="206" spans="1:6" outlineLevel="4" x14ac:dyDescent="0.3">
      <c r="A206" s="24" t="s">
        <v>106</v>
      </c>
      <c r="B206" s="24" t="s">
        <v>8</v>
      </c>
      <c r="C206" s="25" t="s">
        <v>336</v>
      </c>
      <c r="D206" s="11">
        <f>'№ 8 ведомственная'!F200</f>
        <v>500</v>
      </c>
      <c r="E206" s="11">
        <f>'№ 8 ведомственная'!G200</f>
        <v>476.4</v>
      </c>
      <c r="F206" s="2"/>
    </row>
    <row r="207" spans="1:6" ht="39.6" outlineLevel="3" x14ac:dyDescent="0.3">
      <c r="A207" s="24" t="s">
        <v>107</v>
      </c>
      <c r="B207" s="24"/>
      <c r="C207" s="25" t="s">
        <v>423</v>
      </c>
      <c r="D207" s="11">
        <f>D208</f>
        <v>750</v>
      </c>
      <c r="E207" s="11">
        <f>E208</f>
        <v>904.8</v>
      </c>
      <c r="F207" s="2"/>
    </row>
    <row r="208" spans="1:6" ht="26.4" outlineLevel="4" x14ac:dyDescent="0.3">
      <c r="A208" s="24" t="s">
        <v>107</v>
      </c>
      <c r="B208" s="24" t="s">
        <v>7</v>
      </c>
      <c r="C208" s="25" t="s">
        <v>335</v>
      </c>
      <c r="D208" s="11">
        <f>'№ 8 ведомственная'!F202</f>
        <v>750</v>
      </c>
      <c r="E208" s="11">
        <f>'№ 8 ведомственная'!G202</f>
        <v>904.8</v>
      </c>
      <c r="F208" s="2"/>
    </row>
    <row r="209" spans="1:6" ht="26.4" outlineLevel="2" x14ac:dyDescent="0.3">
      <c r="A209" s="24" t="s">
        <v>121</v>
      </c>
      <c r="B209" s="24"/>
      <c r="C209" s="25" t="s">
        <v>435</v>
      </c>
      <c r="D209" s="11">
        <f>D214+D212+D210</f>
        <v>5385.2</v>
      </c>
      <c r="E209" s="11">
        <f>E214+E212+E210</f>
        <v>4388</v>
      </c>
      <c r="F209" s="2"/>
    </row>
    <row r="210" spans="1:6" ht="26.4" outlineLevel="2" x14ac:dyDescent="0.3">
      <c r="A210" s="24" t="s">
        <v>734</v>
      </c>
      <c r="B210" s="23"/>
      <c r="C210" s="25" t="s">
        <v>735</v>
      </c>
      <c r="D210" s="11">
        <f>D211</f>
        <v>1000</v>
      </c>
      <c r="E210" s="11">
        <f>E211</f>
        <v>1000</v>
      </c>
      <c r="F210" s="2"/>
    </row>
    <row r="211" spans="1:6" outlineLevel="2" x14ac:dyDescent="0.3">
      <c r="A211" s="24" t="s">
        <v>734</v>
      </c>
      <c r="B211" s="23">
        <v>800</v>
      </c>
      <c r="C211" s="25" t="s">
        <v>336</v>
      </c>
      <c r="D211" s="11">
        <f>'№ 8 ведомственная'!F229</f>
        <v>1000</v>
      </c>
      <c r="E211" s="11">
        <f>'№ 8 ведомственная'!G229</f>
        <v>1000</v>
      </c>
      <c r="F211" s="2"/>
    </row>
    <row r="212" spans="1:6" ht="39.6" outlineLevel="2" x14ac:dyDescent="0.3">
      <c r="A212" s="24" t="s">
        <v>711</v>
      </c>
      <c r="B212" s="23"/>
      <c r="C212" s="25" t="s">
        <v>712</v>
      </c>
      <c r="D212" s="11">
        <f>D213</f>
        <v>3508.2</v>
      </c>
      <c r="E212" s="11">
        <f>E213</f>
        <v>2710.4</v>
      </c>
      <c r="F212" s="2"/>
    </row>
    <row r="213" spans="1:6" ht="26.4" outlineLevel="2" x14ac:dyDescent="0.3">
      <c r="A213" s="24" t="s">
        <v>711</v>
      </c>
      <c r="B213" s="23">
        <v>200</v>
      </c>
      <c r="C213" s="25" t="s">
        <v>335</v>
      </c>
      <c r="D213" s="11">
        <f>'№ 8 ведомственная'!F231</f>
        <v>3508.2</v>
      </c>
      <c r="E213" s="11">
        <f>'№ 8 ведомственная'!G231</f>
        <v>2710.4</v>
      </c>
      <c r="F213" s="2"/>
    </row>
    <row r="214" spans="1:6" ht="43.5" customHeight="1" outlineLevel="3" x14ac:dyDescent="0.3">
      <c r="A214" s="24" t="s">
        <v>644</v>
      </c>
      <c r="B214" s="24"/>
      <c r="C214" s="25" t="str">
        <f>'№ 8 ведомственная'!E232</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14" s="11">
        <f>D215</f>
        <v>877</v>
      </c>
      <c r="E214" s="11">
        <f>E215</f>
        <v>677.6</v>
      </c>
      <c r="F214" s="2"/>
    </row>
    <row r="215" spans="1:6" ht="26.4" outlineLevel="4" x14ac:dyDescent="0.3">
      <c r="A215" s="24" t="s">
        <v>644</v>
      </c>
      <c r="B215" s="24" t="s">
        <v>7</v>
      </c>
      <c r="C215" s="25" t="s">
        <v>335</v>
      </c>
      <c r="D215" s="11">
        <f>'№ 8 ведомственная'!F233</f>
        <v>877</v>
      </c>
      <c r="E215" s="11">
        <f>'№ 8 ведомственная'!G233</f>
        <v>677.6</v>
      </c>
      <c r="F215" s="2"/>
    </row>
    <row r="216" spans="1:6" outlineLevel="1" x14ac:dyDescent="0.3">
      <c r="A216" s="24" t="s">
        <v>83</v>
      </c>
      <c r="B216" s="24"/>
      <c r="C216" s="25" t="s">
        <v>400</v>
      </c>
      <c r="D216" s="11">
        <f>D217+D226+D231+D236</f>
        <v>74975.3</v>
      </c>
      <c r="E216" s="11">
        <f>E217+E226+E231+E236</f>
        <v>56564.9</v>
      </c>
      <c r="F216" s="2"/>
    </row>
    <row r="217" spans="1:6" ht="26.4" outlineLevel="2" x14ac:dyDescent="0.3">
      <c r="A217" s="24" t="s">
        <v>87</v>
      </c>
      <c r="B217" s="24"/>
      <c r="C217" s="25" t="s">
        <v>403</v>
      </c>
      <c r="D217" s="11">
        <f>D218+D220+D222+D224</f>
        <v>23318.600000000002</v>
      </c>
      <c r="E217" s="11">
        <f>E218+E220+E222+E224</f>
        <v>22350.9</v>
      </c>
      <c r="F217" s="2"/>
    </row>
    <row r="218" spans="1:6" ht="66" outlineLevel="3" x14ac:dyDescent="0.3">
      <c r="A218" s="24" t="s">
        <v>88</v>
      </c>
      <c r="B218" s="24"/>
      <c r="C218" s="25" t="s">
        <v>404</v>
      </c>
      <c r="D218" s="11">
        <f>D219</f>
        <v>10094.700000000001</v>
      </c>
      <c r="E218" s="11">
        <f>E219</f>
        <v>9707.6</v>
      </c>
      <c r="F218" s="2"/>
    </row>
    <row r="219" spans="1:6" ht="26.4" outlineLevel="4" x14ac:dyDescent="0.3">
      <c r="A219" s="24" t="s">
        <v>88</v>
      </c>
      <c r="B219" s="24" t="s">
        <v>7</v>
      </c>
      <c r="C219" s="25" t="s">
        <v>335</v>
      </c>
      <c r="D219" s="11">
        <f>'№ 8 ведомственная'!F165</f>
        <v>10094.700000000001</v>
      </c>
      <c r="E219" s="11">
        <f>'№ 8 ведомственная'!G165</f>
        <v>9707.6</v>
      </c>
      <c r="F219" s="2"/>
    </row>
    <row r="220" spans="1:6" ht="26.4" outlineLevel="3" x14ac:dyDescent="0.3">
      <c r="A220" s="24" t="s">
        <v>89</v>
      </c>
      <c r="B220" s="24"/>
      <c r="C220" s="25" t="s">
        <v>405</v>
      </c>
      <c r="D220" s="11">
        <f>D221</f>
        <v>7197.7</v>
      </c>
      <c r="E220" s="11">
        <f>E221</f>
        <v>6985</v>
      </c>
      <c r="F220" s="2"/>
    </row>
    <row r="221" spans="1:6" ht="26.4" outlineLevel="4" x14ac:dyDescent="0.3">
      <c r="A221" s="24" t="s">
        <v>89</v>
      </c>
      <c r="B221" s="24" t="s">
        <v>39</v>
      </c>
      <c r="C221" s="25" t="s">
        <v>361</v>
      </c>
      <c r="D221" s="11">
        <f>'№ 8 ведомственная'!F167</f>
        <v>7197.7</v>
      </c>
      <c r="E221" s="11">
        <f>'№ 8 ведомственная'!G167</f>
        <v>6985</v>
      </c>
      <c r="F221" s="2"/>
    </row>
    <row r="222" spans="1:6" ht="26.4" outlineLevel="3" x14ac:dyDescent="0.3">
      <c r="A222" s="24" t="s">
        <v>90</v>
      </c>
      <c r="B222" s="24"/>
      <c r="C222" s="25" t="s">
        <v>406</v>
      </c>
      <c r="D222" s="11">
        <f>D223</f>
        <v>1991.2</v>
      </c>
      <c r="E222" s="11">
        <f>E223</f>
        <v>1734.4</v>
      </c>
      <c r="F222" s="2"/>
    </row>
    <row r="223" spans="1:6" ht="26.4" outlineLevel="4" x14ac:dyDescent="0.3">
      <c r="A223" s="24" t="s">
        <v>90</v>
      </c>
      <c r="B223" s="24" t="s">
        <v>7</v>
      </c>
      <c r="C223" s="25" t="s">
        <v>335</v>
      </c>
      <c r="D223" s="11">
        <f>'№ 8 ведомственная'!F169</f>
        <v>1991.2</v>
      </c>
      <c r="E223" s="11">
        <f>'№ 8 ведомственная'!G169</f>
        <v>1734.4</v>
      </c>
      <c r="F223" s="2"/>
    </row>
    <row r="224" spans="1:6" ht="52.8" outlineLevel="3" x14ac:dyDescent="0.3">
      <c r="A224" s="24" t="s">
        <v>91</v>
      </c>
      <c r="B224" s="24"/>
      <c r="C224" s="25" t="s">
        <v>407</v>
      </c>
      <c r="D224" s="11">
        <f>D225</f>
        <v>4035</v>
      </c>
      <c r="E224" s="11">
        <f>E225</f>
        <v>3923.9</v>
      </c>
      <c r="F224" s="2"/>
    </row>
    <row r="225" spans="1:6" ht="26.4" outlineLevel="4" x14ac:dyDescent="0.3">
      <c r="A225" s="24" t="s">
        <v>91</v>
      </c>
      <c r="B225" s="24" t="s">
        <v>7</v>
      </c>
      <c r="C225" s="25" t="s">
        <v>335</v>
      </c>
      <c r="D225" s="11">
        <f>'№ 8 ведомственная'!F171</f>
        <v>4035</v>
      </c>
      <c r="E225" s="11">
        <f>'№ 8 ведомственная'!G171</f>
        <v>3923.9</v>
      </c>
      <c r="F225" s="2"/>
    </row>
    <row r="226" spans="1:6" outlineLevel="2" x14ac:dyDescent="0.3">
      <c r="A226" s="24" t="s">
        <v>92</v>
      </c>
      <c r="B226" s="24"/>
      <c r="C226" s="25" t="s">
        <v>747</v>
      </c>
      <c r="D226" s="11">
        <f>D229+D227</f>
        <v>33665.399999999994</v>
      </c>
      <c r="E226" s="11">
        <f>E229+E227</f>
        <v>19128.599999999999</v>
      </c>
      <c r="F226" s="2"/>
    </row>
    <row r="227" spans="1:6" ht="26.4" outlineLevel="2" x14ac:dyDescent="0.3">
      <c r="A227" s="24" t="s">
        <v>608</v>
      </c>
      <c r="B227" s="23"/>
      <c r="C227" s="25" t="s">
        <v>647</v>
      </c>
      <c r="D227" s="11">
        <f>D228</f>
        <v>27556.899999999998</v>
      </c>
      <c r="E227" s="11">
        <f>E228</f>
        <v>15302.9</v>
      </c>
      <c r="F227" s="2"/>
    </row>
    <row r="228" spans="1:6" ht="26.4" outlineLevel="2" x14ac:dyDescent="0.3">
      <c r="A228" s="24" t="s">
        <v>608</v>
      </c>
      <c r="B228" s="23">
        <v>200</v>
      </c>
      <c r="C228" s="25" t="s">
        <v>335</v>
      </c>
      <c r="D228" s="11">
        <f>'№ 8 ведомственная'!F174</f>
        <v>27556.899999999998</v>
      </c>
      <c r="E228" s="11">
        <f>'№ 8 ведомственная'!G174</f>
        <v>15302.9</v>
      </c>
      <c r="F228" s="2"/>
    </row>
    <row r="229" spans="1:6" ht="26.4" outlineLevel="3" x14ac:dyDescent="0.3">
      <c r="A229" s="24" t="s">
        <v>93</v>
      </c>
      <c r="B229" s="24"/>
      <c r="C229" s="25" t="s">
        <v>648</v>
      </c>
      <c r="D229" s="11">
        <f>D230</f>
        <v>6108.5</v>
      </c>
      <c r="E229" s="11">
        <f>E230</f>
        <v>3825.7</v>
      </c>
      <c r="F229" s="2"/>
    </row>
    <row r="230" spans="1:6" ht="26.4" outlineLevel="4" x14ac:dyDescent="0.3">
      <c r="A230" s="24" t="s">
        <v>93</v>
      </c>
      <c r="B230" s="24" t="s">
        <v>7</v>
      </c>
      <c r="C230" s="25" t="s">
        <v>335</v>
      </c>
      <c r="D230" s="11">
        <f>'№ 8 ведомственная'!F176</f>
        <v>6108.5</v>
      </c>
      <c r="E230" s="11">
        <f>'№ 8 ведомственная'!G176</f>
        <v>3825.7</v>
      </c>
      <c r="F230" s="2"/>
    </row>
    <row r="231" spans="1:6" ht="39.6" outlineLevel="2" x14ac:dyDescent="0.3">
      <c r="A231" s="24" t="s">
        <v>94</v>
      </c>
      <c r="B231" s="24"/>
      <c r="C231" s="25" t="s">
        <v>748</v>
      </c>
      <c r="D231" s="11">
        <f>D232+D234</f>
        <v>3904</v>
      </c>
      <c r="E231" s="11">
        <f>E232+E234</f>
        <v>3862</v>
      </c>
      <c r="F231" s="2"/>
    </row>
    <row r="232" spans="1:6" outlineLevel="2" x14ac:dyDescent="0.3">
      <c r="A232" s="24" t="s">
        <v>609</v>
      </c>
      <c r="B232" s="23"/>
      <c r="C232" s="25" t="s">
        <v>610</v>
      </c>
      <c r="D232" s="11">
        <f>D233</f>
        <v>3131.6</v>
      </c>
      <c r="E232" s="11">
        <f>E233</f>
        <v>3089.6</v>
      </c>
      <c r="F232" s="2"/>
    </row>
    <row r="233" spans="1:6" ht="26.4" outlineLevel="2" x14ac:dyDescent="0.3">
      <c r="A233" s="24" t="s">
        <v>609</v>
      </c>
      <c r="B233" s="23" t="s">
        <v>7</v>
      </c>
      <c r="C233" s="25" t="s">
        <v>335</v>
      </c>
      <c r="D233" s="11">
        <f>'№ 8 ведомственная'!F179</f>
        <v>3131.6</v>
      </c>
      <c r="E233" s="11">
        <f>'№ 8 ведомственная'!G179</f>
        <v>3089.6</v>
      </c>
      <c r="F233" s="2"/>
    </row>
    <row r="234" spans="1:6" outlineLevel="3" x14ac:dyDescent="0.3">
      <c r="A234" s="24" t="s">
        <v>95</v>
      </c>
      <c r="B234" s="24"/>
      <c r="C234" s="25" t="s">
        <v>410</v>
      </c>
      <c r="D234" s="11">
        <f>D235</f>
        <v>772.4</v>
      </c>
      <c r="E234" s="11">
        <f>E235</f>
        <v>772.4</v>
      </c>
      <c r="F234" s="2"/>
    </row>
    <row r="235" spans="1:6" ht="26.4" outlineLevel="4" x14ac:dyDescent="0.3">
      <c r="A235" s="24" t="s">
        <v>95</v>
      </c>
      <c r="B235" s="24" t="s">
        <v>7</v>
      </c>
      <c r="C235" s="25" t="s">
        <v>335</v>
      </c>
      <c r="D235" s="11">
        <f>'№ 8 ведомственная'!F181</f>
        <v>772.4</v>
      </c>
      <c r="E235" s="11">
        <f>'№ 8 ведомственная'!G181</f>
        <v>772.4</v>
      </c>
      <c r="F235" s="2"/>
    </row>
    <row r="236" spans="1:6" outlineLevel="2" x14ac:dyDescent="0.3">
      <c r="A236" s="24" t="s">
        <v>84</v>
      </c>
      <c r="B236" s="24"/>
      <c r="C236" s="25" t="s">
        <v>401</v>
      </c>
      <c r="D236" s="11">
        <f>D237+D239</f>
        <v>14087.3</v>
      </c>
      <c r="E236" s="11">
        <f>E237+E239</f>
        <v>11223.4</v>
      </c>
      <c r="F236" s="2"/>
    </row>
    <row r="237" spans="1:6" ht="39.6" outlineLevel="3" x14ac:dyDescent="0.3">
      <c r="A237" s="24" t="s">
        <v>85</v>
      </c>
      <c r="B237" s="24"/>
      <c r="C237" s="25" t="s">
        <v>402</v>
      </c>
      <c r="D237" s="11">
        <f>D238</f>
        <v>2817.5</v>
      </c>
      <c r="E237" s="11">
        <f>E238</f>
        <v>2582.1</v>
      </c>
      <c r="F237" s="2"/>
    </row>
    <row r="238" spans="1:6" ht="26.4" outlineLevel="4" x14ac:dyDescent="0.3">
      <c r="A238" s="24" t="s">
        <v>85</v>
      </c>
      <c r="B238" s="24" t="s">
        <v>7</v>
      </c>
      <c r="C238" s="25" t="s">
        <v>335</v>
      </c>
      <c r="D238" s="11">
        <f>'№ 8 ведомственная'!F157</f>
        <v>2817.5</v>
      </c>
      <c r="E238" s="11">
        <f>'№ 8 ведомственная'!G157</f>
        <v>2582.1</v>
      </c>
      <c r="F238" s="2"/>
    </row>
    <row r="239" spans="1:6" ht="39.6" outlineLevel="4" x14ac:dyDescent="0.3">
      <c r="A239" s="24" t="s">
        <v>607</v>
      </c>
      <c r="B239" s="23"/>
      <c r="C239" s="25" t="s">
        <v>402</v>
      </c>
      <c r="D239" s="11">
        <f>D240</f>
        <v>11269.8</v>
      </c>
      <c r="E239" s="11">
        <f>E240</f>
        <v>8641.2999999999993</v>
      </c>
      <c r="F239" s="2"/>
    </row>
    <row r="240" spans="1:6" ht="26.4" outlineLevel="4" x14ac:dyDescent="0.3">
      <c r="A240" s="24" t="s">
        <v>607</v>
      </c>
      <c r="B240" s="23">
        <v>200</v>
      </c>
      <c r="C240" s="25" t="s">
        <v>335</v>
      </c>
      <c r="D240" s="11">
        <f>'№ 8 ведомственная'!F159</f>
        <v>11269.8</v>
      </c>
      <c r="E240" s="11">
        <f>'№ 8 ведомственная'!G159</f>
        <v>8641.2999999999993</v>
      </c>
      <c r="F240" s="2"/>
    </row>
    <row r="241" spans="1:6" outlineLevel="1" x14ac:dyDescent="0.3">
      <c r="A241" s="24" t="s">
        <v>96</v>
      </c>
      <c r="B241" s="24"/>
      <c r="C241" s="25" t="s">
        <v>411</v>
      </c>
      <c r="D241" s="11">
        <f>D242</f>
        <v>3242.0999999999995</v>
      </c>
      <c r="E241" s="11">
        <f>E242</f>
        <v>2822.5</v>
      </c>
      <c r="F241" s="2"/>
    </row>
    <row r="242" spans="1:6" ht="39.6" outlineLevel="2" x14ac:dyDescent="0.3">
      <c r="A242" s="24" t="s">
        <v>97</v>
      </c>
      <c r="B242" s="24"/>
      <c r="C242" s="25" t="s">
        <v>749</v>
      </c>
      <c r="D242" s="11">
        <f>D245+D243</f>
        <v>3242.0999999999995</v>
      </c>
      <c r="E242" s="11">
        <f>E245+E243</f>
        <v>2822.5</v>
      </c>
      <c r="F242" s="2"/>
    </row>
    <row r="243" spans="1:6" ht="39.6" outlineLevel="2" x14ac:dyDescent="0.3">
      <c r="A243" s="24" t="s">
        <v>611</v>
      </c>
      <c r="B243" s="23"/>
      <c r="C243" s="25" t="s">
        <v>612</v>
      </c>
      <c r="D243" s="11">
        <f>D244</f>
        <v>2662.7</v>
      </c>
      <c r="E243" s="11">
        <f>E244</f>
        <v>2258</v>
      </c>
      <c r="F243" s="2"/>
    </row>
    <row r="244" spans="1:6" ht="26.4" outlineLevel="2" x14ac:dyDescent="0.3">
      <c r="A244" s="24" t="s">
        <v>611</v>
      </c>
      <c r="B244" s="23" t="s">
        <v>7</v>
      </c>
      <c r="C244" s="25" t="s">
        <v>335</v>
      </c>
      <c r="D244" s="11">
        <f>'№ 8 ведомственная'!F185</f>
        <v>2662.7</v>
      </c>
      <c r="E244" s="11">
        <f>'№ 8 ведомственная'!G185</f>
        <v>2258</v>
      </c>
      <c r="F244" s="2"/>
    </row>
    <row r="245" spans="1:6" ht="39.6" outlineLevel="3" x14ac:dyDescent="0.3">
      <c r="A245" s="24" t="s">
        <v>98</v>
      </c>
      <c r="B245" s="24"/>
      <c r="C245" s="25" t="s">
        <v>414</v>
      </c>
      <c r="D245" s="11">
        <f>D246</f>
        <v>579.39999999999986</v>
      </c>
      <c r="E245" s="11">
        <f>E246</f>
        <v>564.5</v>
      </c>
      <c r="F245" s="2"/>
    </row>
    <row r="246" spans="1:6" ht="26.4" outlineLevel="4" x14ac:dyDescent="0.3">
      <c r="A246" s="24" t="s">
        <v>98</v>
      </c>
      <c r="B246" s="24" t="s">
        <v>7</v>
      </c>
      <c r="C246" s="25" t="s">
        <v>335</v>
      </c>
      <c r="D246" s="11">
        <f>'№ 8 ведомственная'!F187</f>
        <v>579.39999999999986</v>
      </c>
      <c r="E246" s="11">
        <f>'№ 8 ведомственная'!G187</f>
        <v>564.5</v>
      </c>
      <c r="F246" s="2"/>
    </row>
    <row r="247" spans="1:6" ht="26.4" outlineLevel="1" x14ac:dyDescent="0.3">
      <c r="A247" s="24" t="s">
        <v>80</v>
      </c>
      <c r="B247" s="24"/>
      <c r="C247" s="25" t="s">
        <v>397</v>
      </c>
      <c r="D247" s="11">
        <f>D248+D255+D270</f>
        <v>22157.8</v>
      </c>
      <c r="E247" s="11">
        <f>E248+E255+E270</f>
        <v>21020.100000000002</v>
      </c>
      <c r="F247" s="2"/>
    </row>
    <row r="248" spans="1:6" outlineLevel="2" x14ac:dyDescent="0.3">
      <c r="A248" s="24" t="s">
        <v>123</v>
      </c>
      <c r="B248" s="24"/>
      <c r="C248" s="25" t="s">
        <v>437</v>
      </c>
      <c r="D248" s="11">
        <f>D249+D251+D253</f>
        <v>12075.7</v>
      </c>
      <c r="E248" s="11">
        <f>E249+E251+E253</f>
        <v>11265.7</v>
      </c>
      <c r="F248" s="2"/>
    </row>
    <row r="249" spans="1:6" ht="26.4" outlineLevel="3" x14ac:dyDescent="0.3">
      <c r="A249" s="24" t="s">
        <v>124</v>
      </c>
      <c r="B249" s="24"/>
      <c r="C249" s="25" t="s">
        <v>438</v>
      </c>
      <c r="D249" s="11">
        <f>D250</f>
        <v>9100</v>
      </c>
      <c r="E249" s="11">
        <f>E250</f>
        <v>8290</v>
      </c>
      <c r="F249" s="2"/>
    </row>
    <row r="250" spans="1:6" ht="26.4" outlineLevel="4" x14ac:dyDescent="0.3">
      <c r="A250" s="24" t="s">
        <v>124</v>
      </c>
      <c r="B250" s="24" t="s">
        <v>7</v>
      </c>
      <c r="C250" s="25" t="s">
        <v>335</v>
      </c>
      <c r="D250" s="11">
        <f>'№ 8 ведомственная'!F239</f>
        <v>9100</v>
      </c>
      <c r="E250" s="11">
        <f>'№ 8 ведомственная'!G239</f>
        <v>8290</v>
      </c>
      <c r="F250" s="2"/>
    </row>
    <row r="251" spans="1:6" outlineLevel="3" x14ac:dyDescent="0.3">
      <c r="A251" s="24" t="s">
        <v>125</v>
      </c>
      <c r="B251" s="24"/>
      <c r="C251" s="25" t="s">
        <v>439</v>
      </c>
      <c r="D251" s="11">
        <f>D252</f>
        <v>1321.1</v>
      </c>
      <c r="E251" s="11">
        <f>E252</f>
        <v>1321.1</v>
      </c>
      <c r="F251" s="2"/>
    </row>
    <row r="252" spans="1:6" ht="26.4" outlineLevel="4" x14ac:dyDescent="0.3">
      <c r="A252" s="24" t="s">
        <v>125</v>
      </c>
      <c r="B252" s="24" t="s">
        <v>39</v>
      </c>
      <c r="C252" s="25" t="s">
        <v>361</v>
      </c>
      <c r="D252" s="11">
        <f>'№ 8 ведомственная'!F241</f>
        <v>1321.1</v>
      </c>
      <c r="E252" s="11">
        <f>'№ 8 ведомственная'!G241</f>
        <v>1321.1</v>
      </c>
      <c r="F252" s="2"/>
    </row>
    <row r="253" spans="1:6" ht="39.6" outlineLevel="3" x14ac:dyDescent="0.3">
      <c r="A253" s="24" t="s">
        <v>126</v>
      </c>
      <c r="B253" s="24"/>
      <c r="C253" s="25" t="s">
        <v>440</v>
      </c>
      <c r="D253" s="11">
        <f>D254</f>
        <v>1654.6000000000001</v>
      </c>
      <c r="E253" s="11">
        <f>E254</f>
        <v>1654.6</v>
      </c>
      <c r="F253" s="2"/>
    </row>
    <row r="254" spans="1:6" ht="26.4" outlineLevel="4" x14ac:dyDescent="0.3">
      <c r="A254" s="24" t="s">
        <v>126</v>
      </c>
      <c r="B254" s="24" t="s">
        <v>7</v>
      </c>
      <c r="C254" s="25" t="s">
        <v>335</v>
      </c>
      <c r="D254" s="11">
        <f>'№ 8 ведомственная'!F243</f>
        <v>1654.6000000000001</v>
      </c>
      <c r="E254" s="11">
        <f>'№ 8 ведомственная'!G243</f>
        <v>1654.6</v>
      </c>
      <c r="F254" s="2"/>
    </row>
    <row r="255" spans="1:6" outlineLevel="2" x14ac:dyDescent="0.3">
      <c r="A255" s="24" t="s">
        <v>81</v>
      </c>
      <c r="B255" s="24"/>
      <c r="C255" s="25" t="s">
        <v>398</v>
      </c>
      <c r="D255" s="11">
        <f>D256+D258+D260+D262+D264+D266+D268</f>
        <v>7237.9</v>
      </c>
      <c r="E255" s="11">
        <f>E256+E258+E260+E262+E264+E266+E268</f>
        <v>6874.2</v>
      </c>
      <c r="F255" s="2"/>
    </row>
    <row r="256" spans="1:6" outlineLevel="3" x14ac:dyDescent="0.3">
      <c r="A256" s="24" t="s">
        <v>127</v>
      </c>
      <c r="B256" s="24"/>
      <c r="C256" s="25" t="s">
        <v>442</v>
      </c>
      <c r="D256" s="11">
        <f>D257</f>
        <v>5075</v>
      </c>
      <c r="E256" s="11">
        <f>E257</f>
        <v>4722</v>
      </c>
      <c r="F256" s="2"/>
    </row>
    <row r="257" spans="1:6" ht="26.4" outlineLevel="4" x14ac:dyDescent="0.3">
      <c r="A257" s="24" t="s">
        <v>127</v>
      </c>
      <c r="B257" s="24" t="s">
        <v>39</v>
      </c>
      <c r="C257" s="25" t="s">
        <v>361</v>
      </c>
      <c r="D257" s="11">
        <f>'№ 8 ведомственная'!F246</f>
        <v>5075</v>
      </c>
      <c r="E257" s="11">
        <f>'№ 8 ведомственная'!G246</f>
        <v>4722</v>
      </c>
      <c r="F257" s="2"/>
    </row>
    <row r="258" spans="1:6" outlineLevel="3" x14ac:dyDescent="0.3">
      <c r="A258" s="24" t="s">
        <v>128</v>
      </c>
      <c r="B258" s="24"/>
      <c r="C258" s="25" t="s">
        <v>443</v>
      </c>
      <c r="D258" s="11">
        <f>D259</f>
        <v>294</v>
      </c>
      <c r="E258" s="11">
        <f>E259</f>
        <v>294</v>
      </c>
      <c r="F258" s="2"/>
    </row>
    <row r="259" spans="1:6" ht="26.4" outlineLevel="4" x14ac:dyDescent="0.3">
      <c r="A259" s="24" t="s">
        <v>128</v>
      </c>
      <c r="B259" s="24" t="s">
        <v>7</v>
      </c>
      <c r="C259" s="25" t="s">
        <v>335</v>
      </c>
      <c r="D259" s="11">
        <f>'№ 8 ведомственная'!F248</f>
        <v>294</v>
      </c>
      <c r="E259" s="11">
        <f>'№ 8 ведомственная'!G248</f>
        <v>294</v>
      </c>
      <c r="F259" s="2"/>
    </row>
    <row r="260" spans="1:6" ht="39.6" outlineLevel="3" x14ac:dyDescent="0.3">
      <c r="A260" s="24" t="s">
        <v>129</v>
      </c>
      <c r="B260" s="24"/>
      <c r="C260" s="25" t="s">
        <v>444</v>
      </c>
      <c r="D260" s="11">
        <f>D261</f>
        <v>250</v>
      </c>
      <c r="E260" s="11">
        <f>E261</f>
        <v>250</v>
      </c>
      <c r="F260" s="2"/>
    </row>
    <row r="261" spans="1:6" outlineLevel="4" x14ac:dyDescent="0.3">
      <c r="A261" s="24" t="s">
        <v>129</v>
      </c>
      <c r="B261" s="24" t="s">
        <v>8</v>
      </c>
      <c r="C261" s="25" t="s">
        <v>336</v>
      </c>
      <c r="D261" s="11">
        <f>'№ 8 ведомственная'!F250</f>
        <v>250</v>
      </c>
      <c r="E261" s="11">
        <f>'№ 8 ведомственная'!G250</f>
        <v>250</v>
      </c>
      <c r="F261" s="2"/>
    </row>
    <row r="262" spans="1:6" outlineLevel="3" x14ac:dyDescent="0.3">
      <c r="A262" s="24" t="s">
        <v>130</v>
      </c>
      <c r="B262" s="24"/>
      <c r="C262" s="25" t="s">
        <v>445</v>
      </c>
      <c r="D262" s="11">
        <f>D263</f>
        <v>250</v>
      </c>
      <c r="E262" s="11">
        <f>E263</f>
        <v>250</v>
      </c>
      <c r="F262" s="2"/>
    </row>
    <row r="263" spans="1:6" ht="26.4" outlineLevel="4" x14ac:dyDescent="0.3">
      <c r="A263" s="24" t="s">
        <v>130</v>
      </c>
      <c r="B263" s="24" t="s">
        <v>7</v>
      </c>
      <c r="C263" s="25" t="s">
        <v>335</v>
      </c>
      <c r="D263" s="11">
        <f>'№ 8 ведомственная'!F252</f>
        <v>250</v>
      </c>
      <c r="E263" s="11">
        <f>'№ 8 ведомственная'!G252</f>
        <v>250</v>
      </c>
      <c r="F263" s="2"/>
    </row>
    <row r="264" spans="1:6" ht="39.6" outlineLevel="3" x14ac:dyDescent="0.3">
      <c r="A264" s="24" t="s">
        <v>131</v>
      </c>
      <c r="B264" s="24"/>
      <c r="C264" s="25" t="s">
        <v>446</v>
      </c>
      <c r="D264" s="11">
        <f>D265</f>
        <v>878.9</v>
      </c>
      <c r="E264" s="11">
        <f>E265</f>
        <v>868.2</v>
      </c>
      <c r="F264" s="2"/>
    </row>
    <row r="265" spans="1:6" ht="26.4" outlineLevel="4" x14ac:dyDescent="0.3">
      <c r="A265" s="24" t="s">
        <v>131</v>
      </c>
      <c r="B265" s="24" t="s">
        <v>7</v>
      </c>
      <c r="C265" s="25" t="s">
        <v>335</v>
      </c>
      <c r="D265" s="11">
        <f>'№ 8 ведомственная'!F254</f>
        <v>878.9</v>
      </c>
      <c r="E265" s="11">
        <f>'№ 8 ведомственная'!G254</f>
        <v>868.2</v>
      </c>
      <c r="F265" s="2"/>
    </row>
    <row r="266" spans="1:6" outlineLevel="3" x14ac:dyDescent="0.3">
      <c r="A266" s="24" t="s">
        <v>132</v>
      </c>
      <c r="B266" s="24"/>
      <c r="C266" s="25" t="s">
        <v>447</v>
      </c>
      <c r="D266" s="11">
        <f>D267</f>
        <v>200</v>
      </c>
      <c r="E266" s="11">
        <f>E267</f>
        <v>200</v>
      </c>
      <c r="F266" s="2"/>
    </row>
    <row r="267" spans="1:6" ht="26.4" outlineLevel="4" x14ac:dyDescent="0.3">
      <c r="A267" s="24" t="s">
        <v>132</v>
      </c>
      <c r="B267" s="24" t="s">
        <v>7</v>
      </c>
      <c r="C267" s="25" t="s">
        <v>335</v>
      </c>
      <c r="D267" s="11">
        <f>'№ 8 ведомственная'!F256</f>
        <v>200</v>
      </c>
      <c r="E267" s="11">
        <f>'№ 8 ведомственная'!G256</f>
        <v>200</v>
      </c>
      <c r="F267" s="2"/>
    </row>
    <row r="268" spans="1:6" ht="26.4" outlineLevel="4" x14ac:dyDescent="0.3">
      <c r="A268" s="24" t="s">
        <v>593</v>
      </c>
      <c r="B268" s="23"/>
      <c r="C268" s="25" t="s">
        <v>594</v>
      </c>
      <c r="D268" s="11">
        <f>D269</f>
        <v>290</v>
      </c>
      <c r="E268" s="11">
        <f>E269</f>
        <v>290</v>
      </c>
      <c r="F268" s="2"/>
    </row>
    <row r="269" spans="1:6" ht="26.4" outlineLevel="4" x14ac:dyDescent="0.3">
      <c r="A269" s="24" t="s">
        <v>593</v>
      </c>
      <c r="B269" s="23" t="s">
        <v>7</v>
      </c>
      <c r="C269" s="25" t="s">
        <v>335</v>
      </c>
      <c r="D269" s="11">
        <f>'№ 8 ведомственная'!F258</f>
        <v>290</v>
      </c>
      <c r="E269" s="11">
        <f>'№ 8 ведомственная'!G258</f>
        <v>290</v>
      </c>
      <c r="F269" s="2"/>
    </row>
    <row r="270" spans="1:6" ht="26.4" outlineLevel="2" x14ac:dyDescent="0.3">
      <c r="A270" s="24" t="s">
        <v>99</v>
      </c>
      <c r="B270" s="24"/>
      <c r="C270" s="25" t="s">
        <v>416</v>
      </c>
      <c r="D270" s="11">
        <f>D277+D279+D271+D273+D275</f>
        <v>2844.2000000000003</v>
      </c>
      <c r="E270" s="11">
        <f>E277+E279+E271+E273+E275</f>
        <v>2880.2000000000003</v>
      </c>
      <c r="F270" s="2"/>
    </row>
    <row r="271" spans="1:6" outlineLevel="2" x14ac:dyDescent="0.3">
      <c r="A271" s="24" t="s">
        <v>723</v>
      </c>
      <c r="B271" s="23"/>
      <c r="C271" s="25" t="s">
        <v>724</v>
      </c>
      <c r="D271" s="11">
        <f>D272</f>
        <v>172.2</v>
      </c>
      <c r="E271" s="11">
        <f>E272</f>
        <v>208.2</v>
      </c>
      <c r="F271" s="2"/>
    </row>
    <row r="272" spans="1:6" ht="26.4" outlineLevel="2" x14ac:dyDescent="0.3">
      <c r="A272" s="24" t="s">
        <v>723</v>
      </c>
      <c r="B272" s="23">
        <v>200</v>
      </c>
      <c r="C272" s="25" t="s">
        <v>335</v>
      </c>
      <c r="D272" s="11">
        <f>'№ 8 ведомственная'!F265</f>
        <v>172.2</v>
      </c>
      <c r="E272" s="11">
        <f>'№ 8 ведомственная'!G265</f>
        <v>208.2</v>
      </c>
      <c r="F272" s="2"/>
    </row>
    <row r="273" spans="1:6" ht="52.8" outlineLevel="2" x14ac:dyDescent="0.3">
      <c r="A273" s="24" t="s">
        <v>730</v>
      </c>
      <c r="B273" s="23"/>
      <c r="C273" s="25" t="s">
        <v>729</v>
      </c>
      <c r="D273" s="11">
        <f>D274</f>
        <v>799.1</v>
      </c>
      <c r="E273" s="11">
        <f>E274</f>
        <v>799.1</v>
      </c>
      <c r="F273" s="2"/>
    </row>
    <row r="274" spans="1:6" ht="26.4" outlineLevel="2" x14ac:dyDescent="0.3">
      <c r="A274" s="24" t="s">
        <v>730</v>
      </c>
      <c r="B274" s="23" t="s">
        <v>7</v>
      </c>
      <c r="C274" s="25" t="s">
        <v>335</v>
      </c>
      <c r="D274" s="11">
        <f>'№ 8 ведомственная'!F261</f>
        <v>799.1</v>
      </c>
      <c r="E274" s="11">
        <f>'№ 8 ведомственная'!G261</f>
        <v>799.1</v>
      </c>
      <c r="F274" s="2"/>
    </row>
    <row r="275" spans="1:6" ht="52.8" outlineLevel="2" x14ac:dyDescent="0.3">
      <c r="A275" s="24" t="s">
        <v>731</v>
      </c>
      <c r="B275" s="23"/>
      <c r="C275" s="25" t="s">
        <v>732</v>
      </c>
      <c r="D275" s="11">
        <f>D276</f>
        <v>536.9</v>
      </c>
      <c r="E275" s="11">
        <f>E276</f>
        <v>536.9</v>
      </c>
      <c r="F275" s="2"/>
    </row>
    <row r="276" spans="1:6" ht="26.4" outlineLevel="2" x14ac:dyDescent="0.3">
      <c r="A276" s="24" t="s">
        <v>731</v>
      </c>
      <c r="B276" s="23" t="s">
        <v>7</v>
      </c>
      <c r="C276" s="25" t="s">
        <v>335</v>
      </c>
      <c r="D276" s="11">
        <f>'№ 8 ведомственная'!F263</f>
        <v>536.9</v>
      </c>
      <c r="E276" s="11">
        <f>'№ 8 ведомственная'!G263</f>
        <v>536.9</v>
      </c>
      <c r="F276" s="2"/>
    </row>
    <row r="277" spans="1:6" ht="66" outlineLevel="4" x14ac:dyDescent="0.3">
      <c r="A277" s="24" t="s">
        <v>659</v>
      </c>
      <c r="B277" s="23"/>
      <c r="C277" s="25" t="str">
        <f>'№ 8 ведомственная'!E266</f>
        <v>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v>
      </c>
      <c r="D277" s="11">
        <f>D278</f>
        <v>799.1</v>
      </c>
      <c r="E277" s="11">
        <f>E278</f>
        <v>799.1</v>
      </c>
      <c r="F277" s="2"/>
    </row>
    <row r="278" spans="1:6" ht="26.4" outlineLevel="4" x14ac:dyDescent="0.3">
      <c r="A278" s="24" t="s">
        <v>659</v>
      </c>
      <c r="B278" s="23" t="s">
        <v>7</v>
      </c>
      <c r="C278" s="25" t="s">
        <v>335</v>
      </c>
      <c r="D278" s="11">
        <f>'№ 8 ведомственная'!F267</f>
        <v>799.1</v>
      </c>
      <c r="E278" s="11">
        <f>'№ 8 ведомственная'!G267</f>
        <v>799.1</v>
      </c>
      <c r="F278" s="2"/>
    </row>
    <row r="279" spans="1:6" ht="66" outlineLevel="4" x14ac:dyDescent="0.3">
      <c r="A279" s="24" t="s">
        <v>660</v>
      </c>
      <c r="B279" s="23"/>
      <c r="C279" s="25" t="str">
        <f>'№ 8 ведомственная'!E268</f>
        <v>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v>
      </c>
      <c r="D279" s="11">
        <f>D280</f>
        <v>536.9</v>
      </c>
      <c r="E279" s="11">
        <f>E280</f>
        <v>536.9</v>
      </c>
      <c r="F279" s="2"/>
    </row>
    <row r="280" spans="1:6" ht="26.4" outlineLevel="4" x14ac:dyDescent="0.3">
      <c r="A280" s="24" t="s">
        <v>660</v>
      </c>
      <c r="B280" s="23" t="s">
        <v>7</v>
      </c>
      <c r="C280" s="25" t="s">
        <v>335</v>
      </c>
      <c r="D280" s="11">
        <f>'№ 8 ведомственная'!F269</f>
        <v>536.9</v>
      </c>
      <c r="E280" s="11">
        <f>'№ 8 ведомственная'!G269</f>
        <v>536.9</v>
      </c>
      <c r="F280" s="2"/>
    </row>
    <row r="281" spans="1:6" s="38" customFormat="1" ht="39.6" x14ac:dyDescent="0.3">
      <c r="A281" s="24" t="s">
        <v>29</v>
      </c>
      <c r="B281" s="24"/>
      <c r="C281" s="25" t="s">
        <v>646</v>
      </c>
      <c r="D281" s="11">
        <f>D282+D290</f>
        <v>3459</v>
      </c>
      <c r="E281" s="11">
        <f>E282+E290</f>
        <v>2438</v>
      </c>
      <c r="F281" s="4"/>
    </row>
    <row r="282" spans="1:6" ht="26.4" outlineLevel="1" x14ac:dyDescent="0.3">
      <c r="A282" s="24" t="s">
        <v>30</v>
      </c>
      <c r="B282" s="24"/>
      <c r="C282" s="25" t="s">
        <v>350</v>
      </c>
      <c r="D282" s="11">
        <f>D283</f>
        <v>2659</v>
      </c>
      <c r="E282" s="11">
        <f>E283</f>
        <v>2007.2</v>
      </c>
      <c r="F282" s="2"/>
    </row>
    <row r="283" spans="1:6" ht="39.6" outlineLevel="2" x14ac:dyDescent="0.3">
      <c r="A283" s="24" t="s">
        <v>31</v>
      </c>
      <c r="B283" s="24"/>
      <c r="C283" s="25" t="s">
        <v>352</v>
      </c>
      <c r="D283" s="11">
        <f>D284+D286+D288</f>
        <v>2659</v>
      </c>
      <c r="E283" s="11">
        <f>E284+E286+E288</f>
        <v>2007.2</v>
      </c>
      <c r="F283" s="2"/>
    </row>
    <row r="284" spans="1:6" ht="38.25" customHeight="1" outlineLevel="3" x14ac:dyDescent="0.3">
      <c r="A284" s="24" t="s">
        <v>32</v>
      </c>
      <c r="B284" s="24"/>
      <c r="C284" s="25" t="s">
        <v>353</v>
      </c>
      <c r="D284" s="11">
        <f>D285</f>
        <v>160</v>
      </c>
      <c r="E284" s="11">
        <f>E285</f>
        <v>46.3</v>
      </c>
      <c r="F284" s="2"/>
    </row>
    <row r="285" spans="1:6" ht="25.5" customHeight="1" outlineLevel="4" x14ac:dyDescent="0.3">
      <c r="A285" s="24" t="s">
        <v>32</v>
      </c>
      <c r="B285" s="24" t="s">
        <v>7</v>
      </c>
      <c r="C285" s="25" t="s">
        <v>335</v>
      </c>
      <c r="D285" s="11">
        <f>'№ 8 ведомственная'!F59</f>
        <v>160</v>
      </c>
      <c r="E285" s="11">
        <f>'№ 8 ведомственная'!G59</f>
        <v>46.3</v>
      </c>
      <c r="F285" s="2"/>
    </row>
    <row r="286" spans="1:6" ht="51" customHeight="1" outlineLevel="3" x14ac:dyDescent="0.3">
      <c r="A286" s="24" t="s">
        <v>33</v>
      </c>
      <c r="B286" s="24"/>
      <c r="C286" s="25" t="s">
        <v>354</v>
      </c>
      <c r="D286" s="11">
        <f>D287</f>
        <v>209</v>
      </c>
      <c r="E286" s="11">
        <f>E287</f>
        <v>70</v>
      </c>
      <c r="F286" s="2"/>
    </row>
    <row r="287" spans="1:6" ht="25.5" customHeight="1" outlineLevel="4" x14ac:dyDescent="0.3">
      <c r="A287" s="24" t="s">
        <v>33</v>
      </c>
      <c r="B287" s="24" t="s">
        <v>7</v>
      </c>
      <c r="C287" s="25" t="s">
        <v>335</v>
      </c>
      <c r="D287" s="11">
        <f>'№ 8 ведомственная'!F61</f>
        <v>209</v>
      </c>
      <c r="E287" s="11">
        <f>'№ 8 ведомственная'!G61</f>
        <v>70</v>
      </c>
      <c r="F287" s="2"/>
    </row>
    <row r="288" spans="1:6" ht="25.5" customHeight="1" outlineLevel="3" x14ac:dyDescent="0.3">
      <c r="A288" s="24" t="s">
        <v>34</v>
      </c>
      <c r="B288" s="24"/>
      <c r="C288" s="25" t="s">
        <v>355</v>
      </c>
      <c r="D288" s="11">
        <f>D289</f>
        <v>2290</v>
      </c>
      <c r="E288" s="11">
        <f>E289</f>
        <v>1890.9</v>
      </c>
      <c r="F288" s="2"/>
    </row>
    <row r="289" spans="1:6" ht="25.5" customHeight="1" outlineLevel="4" x14ac:dyDescent="0.3">
      <c r="A289" s="24" t="s">
        <v>34</v>
      </c>
      <c r="B289" s="24" t="s">
        <v>7</v>
      </c>
      <c r="C289" s="25" t="s">
        <v>335</v>
      </c>
      <c r="D289" s="11">
        <f>'№ 8 ведомственная'!F63</f>
        <v>2290</v>
      </c>
      <c r="E289" s="11">
        <f>'№ 8 ведомственная'!G63</f>
        <v>1890.9</v>
      </c>
      <c r="F289" s="2"/>
    </row>
    <row r="290" spans="1:6" ht="25.5" customHeight="1" outlineLevel="4" x14ac:dyDescent="0.3">
      <c r="A290" s="24" t="s">
        <v>35</v>
      </c>
      <c r="B290" s="23"/>
      <c r="C290" s="25" t="s">
        <v>356</v>
      </c>
      <c r="D290" s="11">
        <f t="shared" ref="D290:E292" si="1">D291</f>
        <v>800</v>
      </c>
      <c r="E290" s="11">
        <f t="shared" si="1"/>
        <v>430.8</v>
      </c>
      <c r="F290" s="2"/>
    </row>
    <row r="291" spans="1:6" ht="25.5" customHeight="1" outlineLevel="4" x14ac:dyDescent="0.3">
      <c r="A291" s="24" t="s">
        <v>36</v>
      </c>
      <c r="B291" s="23"/>
      <c r="C291" s="25" t="s">
        <v>357</v>
      </c>
      <c r="D291" s="11">
        <f t="shared" si="1"/>
        <v>800</v>
      </c>
      <c r="E291" s="11">
        <f t="shared" si="1"/>
        <v>430.8</v>
      </c>
      <c r="F291" s="2"/>
    </row>
    <row r="292" spans="1:6" ht="15" customHeight="1" outlineLevel="3" x14ac:dyDescent="0.3">
      <c r="A292" s="24" t="s">
        <v>101</v>
      </c>
      <c r="B292" s="24"/>
      <c r="C292" s="25" t="s">
        <v>418</v>
      </c>
      <c r="D292" s="11">
        <f t="shared" si="1"/>
        <v>800</v>
      </c>
      <c r="E292" s="11">
        <f t="shared" si="1"/>
        <v>430.8</v>
      </c>
      <c r="F292" s="2"/>
    </row>
    <row r="293" spans="1:6" ht="25.5" customHeight="1" outlineLevel="4" x14ac:dyDescent="0.3">
      <c r="A293" s="24" t="s">
        <v>101</v>
      </c>
      <c r="B293" s="24" t="s">
        <v>7</v>
      </c>
      <c r="C293" s="25" t="s">
        <v>335</v>
      </c>
      <c r="D293" s="11">
        <f>'№ 8 ведомственная'!F193</f>
        <v>800</v>
      </c>
      <c r="E293" s="11">
        <f>'№ 8 ведомственная'!G193</f>
        <v>430.8</v>
      </c>
      <c r="F293" s="2"/>
    </row>
    <row r="294" spans="1:6" s="38" customFormat="1" ht="39.6" x14ac:dyDescent="0.3">
      <c r="A294" s="24" t="s">
        <v>162</v>
      </c>
      <c r="B294" s="24"/>
      <c r="C294" s="25" t="s">
        <v>316</v>
      </c>
      <c r="D294" s="11">
        <f>D295+D302</f>
        <v>5875.7999999999993</v>
      </c>
      <c r="E294" s="11">
        <f>E295+E302</f>
        <v>5804.2000000000007</v>
      </c>
      <c r="F294" s="4"/>
    </row>
    <row r="295" spans="1:6" ht="26.4" outlineLevel="1" x14ac:dyDescent="0.3">
      <c r="A295" s="24" t="s">
        <v>173</v>
      </c>
      <c r="B295" s="24"/>
      <c r="C295" s="25" t="s">
        <v>472</v>
      </c>
      <c r="D295" s="11">
        <f>D296+D299</f>
        <v>90</v>
      </c>
      <c r="E295" s="11">
        <f>E296+E299</f>
        <v>18.5</v>
      </c>
      <c r="F295" s="2"/>
    </row>
    <row r="296" spans="1:6" ht="39.6" outlineLevel="2" x14ac:dyDescent="0.3">
      <c r="A296" s="24" t="s">
        <v>224</v>
      </c>
      <c r="B296" s="24"/>
      <c r="C296" s="25" t="s">
        <v>512</v>
      </c>
      <c r="D296" s="11">
        <f>D297</f>
        <v>50</v>
      </c>
      <c r="E296" s="11">
        <f>E297</f>
        <v>0</v>
      </c>
      <c r="F296" s="2"/>
    </row>
    <row r="297" spans="1:6" ht="25.5" customHeight="1" outlineLevel="3" x14ac:dyDescent="0.3">
      <c r="A297" s="24" t="s">
        <v>225</v>
      </c>
      <c r="B297" s="24"/>
      <c r="C297" s="25" t="s">
        <v>513</v>
      </c>
      <c r="D297" s="11">
        <f>D298</f>
        <v>50</v>
      </c>
      <c r="E297" s="11">
        <f>E298</f>
        <v>0</v>
      </c>
      <c r="F297" s="2"/>
    </row>
    <row r="298" spans="1:6" ht="54" customHeight="1" outlineLevel="4" x14ac:dyDescent="0.3">
      <c r="A298" s="24" t="s">
        <v>225</v>
      </c>
      <c r="B298" s="24">
        <v>100</v>
      </c>
      <c r="C298" s="25" t="s">
        <v>334</v>
      </c>
      <c r="D298" s="11">
        <f>'№ 8 ведомственная'!F502</f>
        <v>50</v>
      </c>
      <c r="E298" s="11">
        <f>'№ 8 ведомственная'!G502</f>
        <v>0</v>
      </c>
      <c r="F298" s="2"/>
    </row>
    <row r="299" spans="1:6" ht="38.25" customHeight="1" outlineLevel="2" x14ac:dyDescent="0.3">
      <c r="A299" s="24" t="s">
        <v>174</v>
      </c>
      <c r="B299" s="24"/>
      <c r="C299" s="25" t="s">
        <v>473</v>
      </c>
      <c r="D299" s="11">
        <f>D300</f>
        <v>40</v>
      </c>
      <c r="E299" s="11">
        <f>E300</f>
        <v>18.5</v>
      </c>
      <c r="F299" s="2"/>
    </row>
    <row r="300" spans="1:6" ht="25.5" customHeight="1" outlineLevel="3" x14ac:dyDescent="0.3">
      <c r="A300" s="24" t="s">
        <v>175</v>
      </c>
      <c r="B300" s="24"/>
      <c r="C300" s="25" t="s">
        <v>474</v>
      </c>
      <c r="D300" s="11">
        <f>D301</f>
        <v>40</v>
      </c>
      <c r="E300" s="11">
        <f>E301</f>
        <v>18.5</v>
      </c>
      <c r="F300" s="2"/>
    </row>
    <row r="301" spans="1:6" ht="25.5" customHeight="1" outlineLevel="4" x14ac:dyDescent="0.3">
      <c r="A301" s="24" t="s">
        <v>175</v>
      </c>
      <c r="B301" s="24" t="s">
        <v>39</v>
      </c>
      <c r="C301" s="25" t="s">
        <v>361</v>
      </c>
      <c r="D301" s="11">
        <f>'№ 8 ведомственная'!F350</f>
        <v>40</v>
      </c>
      <c r="E301" s="11">
        <f>'№ 8 ведомственная'!G350</f>
        <v>18.5</v>
      </c>
      <c r="F301" s="2"/>
    </row>
    <row r="302" spans="1:6" outlineLevel="1" x14ac:dyDescent="0.3">
      <c r="A302" s="24" t="s">
        <v>163</v>
      </c>
      <c r="B302" s="24"/>
      <c r="C302" s="25" t="s">
        <v>632</v>
      </c>
      <c r="D302" s="11">
        <f>D303+D308</f>
        <v>5785.7999999999993</v>
      </c>
      <c r="E302" s="11">
        <f>E303+E308</f>
        <v>5785.7000000000007</v>
      </c>
      <c r="F302" s="2"/>
    </row>
    <row r="303" spans="1:6" ht="76.5" customHeight="1" outlineLevel="2" x14ac:dyDescent="0.3">
      <c r="A303" s="24" t="s">
        <v>164</v>
      </c>
      <c r="B303" s="24"/>
      <c r="C303" s="25" t="s">
        <v>468</v>
      </c>
      <c r="D303" s="11">
        <f>D304+D306</f>
        <v>4194.7999999999993</v>
      </c>
      <c r="E303" s="11">
        <f>E304+E306</f>
        <v>4194.7000000000007</v>
      </c>
      <c r="F303" s="2"/>
    </row>
    <row r="304" spans="1:6" ht="39.6" outlineLevel="3" x14ac:dyDescent="0.3">
      <c r="A304" s="24" t="s">
        <v>165</v>
      </c>
      <c r="B304" s="24"/>
      <c r="C304" s="25" t="s">
        <v>469</v>
      </c>
      <c r="D304" s="11">
        <f>D305</f>
        <v>2516.8999999999996</v>
      </c>
      <c r="E304" s="11">
        <f>E305</f>
        <v>2516.8000000000002</v>
      </c>
      <c r="F304" s="2"/>
    </row>
    <row r="305" spans="1:6" ht="26.4" outlineLevel="4" x14ac:dyDescent="0.3">
      <c r="A305" s="24" t="s">
        <v>165</v>
      </c>
      <c r="B305" s="24" t="s">
        <v>112</v>
      </c>
      <c r="C305" s="25" t="s">
        <v>427</v>
      </c>
      <c r="D305" s="11">
        <f>'№ 8 ведомственная'!F316</f>
        <v>2516.8999999999996</v>
      </c>
      <c r="E305" s="11">
        <f>'№ 8 ведомственная'!G316</f>
        <v>2516.8000000000002</v>
      </c>
      <c r="F305" s="2"/>
    </row>
    <row r="306" spans="1:6" ht="39.6" outlineLevel="4" x14ac:dyDescent="0.3">
      <c r="A306" s="24" t="s">
        <v>645</v>
      </c>
      <c r="B306" s="24"/>
      <c r="C306" s="25" t="s">
        <v>469</v>
      </c>
      <c r="D306" s="11">
        <f>D307</f>
        <v>1677.9</v>
      </c>
      <c r="E306" s="11">
        <f>E307</f>
        <v>1677.9</v>
      </c>
      <c r="F306" s="2"/>
    </row>
    <row r="307" spans="1:6" ht="26.4" outlineLevel="4" x14ac:dyDescent="0.3">
      <c r="A307" s="24" t="s">
        <v>645</v>
      </c>
      <c r="B307" s="24" t="s">
        <v>112</v>
      </c>
      <c r="C307" s="25" t="s">
        <v>427</v>
      </c>
      <c r="D307" s="11">
        <f>'№ 8 ведомственная'!F318</f>
        <v>1677.9</v>
      </c>
      <c r="E307" s="11">
        <f>'№ 8 ведомственная'!G318</f>
        <v>1677.9</v>
      </c>
      <c r="F307" s="2"/>
    </row>
    <row r="308" spans="1:6" ht="26.4" outlineLevel="4" x14ac:dyDescent="0.3">
      <c r="A308" s="24" t="s">
        <v>595</v>
      </c>
      <c r="B308" s="23"/>
      <c r="C308" s="25" t="s">
        <v>596</v>
      </c>
      <c r="D308" s="11">
        <f>D311+D309</f>
        <v>1591</v>
      </c>
      <c r="E308" s="11">
        <f>E311+E309</f>
        <v>1591</v>
      </c>
      <c r="F308" s="2"/>
    </row>
    <row r="309" spans="1:6" ht="26.4" outlineLevel="4" x14ac:dyDescent="0.3">
      <c r="A309" s="24" t="s">
        <v>725</v>
      </c>
      <c r="B309" s="23"/>
      <c r="C309" s="25" t="s">
        <v>726</v>
      </c>
      <c r="D309" s="11">
        <f>D310</f>
        <v>1272.8</v>
      </c>
      <c r="E309" s="11">
        <f>E310</f>
        <v>1272.8</v>
      </c>
      <c r="F309" s="2"/>
    </row>
    <row r="310" spans="1:6" ht="26.4" outlineLevel="4" x14ac:dyDescent="0.3">
      <c r="A310" s="24" t="s">
        <v>725</v>
      </c>
      <c r="B310" s="24" t="s">
        <v>112</v>
      </c>
      <c r="C310" s="25" t="s">
        <v>427</v>
      </c>
      <c r="D310" s="11">
        <f>'№ 8 ведомственная'!F321</f>
        <v>1272.8</v>
      </c>
      <c r="E310" s="11">
        <f>'№ 8 ведомственная'!G321</f>
        <v>1272.8</v>
      </c>
      <c r="F310" s="2"/>
    </row>
    <row r="311" spans="1:6" ht="26.4" outlineLevel="4" x14ac:dyDescent="0.3">
      <c r="A311" s="24" t="s">
        <v>597</v>
      </c>
      <c r="B311" s="23"/>
      <c r="C311" s="25" t="s">
        <v>680</v>
      </c>
      <c r="D311" s="11">
        <f>D312</f>
        <v>318.2</v>
      </c>
      <c r="E311" s="11">
        <f>E312</f>
        <v>318.2</v>
      </c>
      <c r="F311" s="2"/>
    </row>
    <row r="312" spans="1:6" ht="26.4" outlineLevel="4" x14ac:dyDescent="0.3">
      <c r="A312" s="24" t="s">
        <v>597</v>
      </c>
      <c r="B312" s="24" t="s">
        <v>112</v>
      </c>
      <c r="C312" s="25" t="s">
        <v>427</v>
      </c>
      <c r="D312" s="11">
        <f>'№ 8 ведомственная'!F323</f>
        <v>318.2</v>
      </c>
      <c r="E312" s="11">
        <f>'№ 8 ведомственная'!G323</f>
        <v>318.2</v>
      </c>
      <c r="F312" s="2"/>
    </row>
    <row r="313" spans="1:6" s="38" customFormat="1" ht="39.6" x14ac:dyDescent="0.3">
      <c r="A313" s="24" t="s">
        <v>13</v>
      </c>
      <c r="B313" s="24"/>
      <c r="C313" s="25" t="s">
        <v>289</v>
      </c>
      <c r="D313" s="11">
        <f>D314+D336+D349+D360</f>
        <v>44277.5</v>
      </c>
      <c r="E313" s="11">
        <f>E314+E336+E349+E360</f>
        <v>44357.5</v>
      </c>
      <c r="F313" s="4"/>
    </row>
    <row r="314" spans="1:6" ht="39.6" outlineLevel="1" x14ac:dyDescent="0.3">
      <c r="A314" s="24" t="s">
        <v>18</v>
      </c>
      <c r="B314" s="24"/>
      <c r="C314" s="25" t="s">
        <v>343</v>
      </c>
      <c r="D314" s="11">
        <f>D315</f>
        <v>3504.6</v>
      </c>
      <c r="E314" s="11">
        <f>E315</f>
        <v>3586.2999999999997</v>
      </c>
      <c r="F314" s="2"/>
    </row>
    <row r="315" spans="1:6" ht="52.8" outlineLevel="2" x14ac:dyDescent="0.3">
      <c r="A315" s="24" t="s">
        <v>19</v>
      </c>
      <c r="B315" s="24"/>
      <c r="C315" s="25" t="s">
        <v>344</v>
      </c>
      <c r="D315" s="11">
        <f>D316+D319+D322+D324+D327+D331+D329+D334</f>
        <v>3504.6</v>
      </c>
      <c r="E315" s="11">
        <f>E316+E319+E322+E324+E327+E331+E329+E334</f>
        <v>3586.2999999999997</v>
      </c>
      <c r="F315" s="2"/>
    </row>
    <row r="316" spans="1:6" ht="39.6" outlineLevel="3" x14ac:dyDescent="0.3">
      <c r="A316" s="24" t="s">
        <v>20</v>
      </c>
      <c r="B316" s="24"/>
      <c r="C316" s="25" t="s">
        <v>345</v>
      </c>
      <c r="D316" s="11">
        <f>D317+D318</f>
        <v>335.2</v>
      </c>
      <c r="E316" s="11">
        <f>E317+E318</f>
        <v>333.20000000000005</v>
      </c>
      <c r="F316" s="2"/>
    </row>
    <row r="317" spans="1:6" ht="52.8" outlineLevel="4" x14ac:dyDescent="0.3">
      <c r="A317" s="24" t="s">
        <v>20</v>
      </c>
      <c r="B317" s="24" t="s">
        <v>6</v>
      </c>
      <c r="C317" s="25" t="s">
        <v>334</v>
      </c>
      <c r="D317" s="11">
        <f>'№ 8 ведомственная'!F35</f>
        <v>258.7</v>
      </c>
      <c r="E317" s="11">
        <f>'№ 8 ведомственная'!G35</f>
        <v>284.60000000000002</v>
      </c>
      <c r="F317" s="2"/>
    </row>
    <row r="318" spans="1:6" ht="26.4" outlineLevel="4" x14ac:dyDescent="0.3">
      <c r="A318" s="24" t="s">
        <v>20</v>
      </c>
      <c r="B318" s="24" t="s">
        <v>7</v>
      </c>
      <c r="C318" s="25" t="s">
        <v>335</v>
      </c>
      <c r="D318" s="11">
        <f>'№ 8 ведомственная'!F36</f>
        <v>76.5</v>
      </c>
      <c r="E318" s="11">
        <f>'№ 8 ведомственная'!G36</f>
        <v>48.6</v>
      </c>
      <c r="F318" s="2"/>
    </row>
    <row r="319" spans="1:6" ht="52.8" outlineLevel="3" x14ac:dyDescent="0.3">
      <c r="A319" s="24" t="s">
        <v>37</v>
      </c>
      <c r="B319" s="24"/>
      <c r="C319" s="25" t="s">
        <v>359</v>
      </c>
      <c r="D319" s="11">
        <f>D320+D321</f>
        <v>198</v>
      </c>
      <c r="E319" s="11">
        <f>E320+E321</f>
        <v>76.3</v>
      </c>
      <c r="F319" s="2"/>
    </row>
    <row r="320" spans="1:6" ht="52.8" outlineLevel="4" x14ac:dyDescent="0.3">
      <c r="A320" s="24" t="s">
        <v>37</v>
      </c>
      <c r="B320" s="24" t="s">
        <v>6</v>
      </c>
      <c r="C320" s="25" t="s">
        <v>334</v>
      </c>
      <c r="D320" s="11">
        <f>'№ 8 ведомственная'!F68</f>
        <v>152.69999999999999</v>
      </c>
      <c r="E320" s="11">
        <f>'№ 8 ведомственная'!G68</f>
        <v>76.3</v>
      </c>
      <c r="F320" s="2"/>
    </row>
    <row r="321" spans="1:6" ht="26.4" outlineLevel="4" x14ac:dyDescent="0.3">
      <c r="A321" s="24" t="s">
        <v>37</v>
      </c>
      <c r="B321" s="24" t="s">
        <v>7</v>
      </c>
      <c r="C321" s="25" t="s">
        <v>335</v>
      </c>
      <c r="D321" s="11">
        <f>'№ 8 ведомственная'!F69</f>
        <v>45.3</v>
      </c>
      <c r="E321" s="11">
        <f>'№ 8 ведомственная'!G69</f>
        <v>0</v>
      </c>
      <c r="F321" s="2"/>
    </row>
    <row r="322" spans="1:6" outlineLevel="3" x14ac:dyDescent="0.3">
      <c r="A322" s="24" t="s">
        <v>38</v>
      </c>
      <c r="B322" s="24"/>
      <c r="C322" s="25" t="s">
        <v>360</v>
      </c>
      <c r="D322" s="11">
        <f>D323</f>
        <v>290</v>
      </c>
      <c r="E322" s="11">
        <f>E323</f>
        <v>290</v>
      </c>
      <c r="F322" s="2"/>
    </row>
    <row r="323" spans="1:6" ht="26.4" outlineLevel="4" x14ac:dyDescent="0.3">
      <c r="A323" s="24" t="s">
        <v>38</v>
      </c>
      <c r="B323" s="24" t="s">
        <v>39</v>
      </c>
      <c r="C323" s="25" t="s">
        <v>361</v>
      </c>
      <c r="D323" s="11">
        <f>'№ 8 ведомственная'!F71</f>
        <v>290</v>
      </c>
      <c r="E323" s="11">
        <f>'№ 8 ведомственная'!G71</f>
        <v>290</v>
      </c>
      <c r="F323" s="2"/>
    </row>
    <row r="324" spans="1:6" ht="26.4" outlineLevel="3" x14ac:dyDescent="0.3">
      <c r="A324" s="24" t="s">
        <v>40</v>
      </c>
      <c r="B324" s="24"/>
      <c r="C324" s="25" t="s">
        <v>362</v>
      </c>
      <c r="D324" s="11">
        <f>D325+D326</f>
        <v>777.5</v>
      </c>
      <c r="E324" s="11">
        <f>E325+E326</f>
        <v>696.59999999999991</v>
      </c>
      <c r="F324" s="2"/>
    </row>
    <row r="325" spans="1:6" ht="52.8" outlineLevel="4" x14ac:dyDescent="0.3">
      <c r="A325" s="24" t="s">
        <v>40</v>
      </c>
      <c r="B325" s="24" t="s">
        <v>6</v>
      </c>
      <c r="C325" s="25" t="s">
        <v>334</v>
      </c>
      <c r="D325" s="11">
        <f>'№ 8 ведомственная'!F73</f>
        <v>328.9</v>
      </c>
      <c r="E325" s="11">
        <f>'№ 8 ведомственная'!G73</f>
        <v>328.9</v>
      </c>
      <c r="F325" s="2"/>
    </row>
    <row r="326" spans="1:6" ht="26.4" outlineLevel="4" x14ac:dyDescent="0.3">
      <c r="A326" s="24" t="s">
        <v>40</v>
      </c>
      <c r="B326" s="24" t="s">
        <v>7</v>
      </c>
      <c r="C326" s="25" t="s">
        <v>335</v>
      </c>
      <c r="D326" s="11">
        <f>'№ 8 ведомственная'!F74</f>
        <v>448.6</v>
      </c>
      <c r="E326" s="11">
        <f>'№ 8 ведомственная'!G74</f>
        <v>367.7</v>
      </c>
      <c r="F326" s="2"/>
    </row>
    <row r="327" spans="1:6" ht="39.6" outlineLevel="3" x14ac:dyDescent="0.3">
      <c r="A327" s="24" t="s">
        <v>24</v>
      </c>
      <c r="B327" s="24"/>
      <c r="C327" s="25" t="s">
        <v>681</v>
      </c>
      <c r="D327" s="11">
        <f>D328</f>
        <v>20.8</v>
      </c>
      <c r="E327" s="11">
        <f>E328</f>
        <v>2.5</v>
      </c>
      <c r="F327" s="2"/>
    </row>
    <row r="328" spans="1:6" ht="26.4" outlineLevel="4" x14ac:dyDescent="0.3">
      <c r="A328" s="24" t="s">
        <v>24</v>
      </c>
      <c r="B328" s="24" t="s">
        <v>7</v>
      </c>
      <c r="C328" s="25" t="s">
        <v>335</v>
      </c>
      <c r="D328" s="11">
        <f>'№ 8 ведомственная'!F48</f>
        <v>20.8</v>
      </c>
      <c r="E328" s="11">
        <f>'№ 8 ведомственная'!G48</f>
        <v>2.5</v>
      </c>
      <c r="F328" s="2"/>
    </row>
    <row r="329" spans="1:6" ht="92.4" outlineLevel="4" x14ac:dyDescent="0.3">
      <c r="A329" s="94" t="s">
        <v>770</v>
      </c>
      <c r="B329" s="93"/>
      <c r="C329" s="95" t="s">
        <v>771</v>
      </c>
      <c r="D329" s="11">
        <f>D330</f>
        <v>0</v>
      </c>
      <c r="E329" s="11">
        <f>E330</f>
        <v>118.5</v>
      </c>
      <c r="F329" s="2"/>
    </row>
    <row r="330" spans="1:6" ht="52.8" outlineLevel="4" x14ac:dyDescent="0.3">
      <c r="A330" s="94" t="s">
        <v>770</v>
      </c>
      <c r="B330" s="93">
        <v>100</v>
      </c>
      <c r="C330" s="95" t="s">
        <v>334</v>
      </c>
      <c r="D330" s="11">
        <f>'№ 8 ведомственная'!F111</f>
        <v>0</v>
      </c>
      <c r="E330" s="11">
        <f>'№ 8 ведомственная'!G111</f>
        <v>118.5</v>
      </c>
      <c r="F330" s="2"/>
    </row>
    <row r="331" spans="1:6" ht="26.4" outlineLevel="3" x14ac:dyDescent="0.3">
      <c r="A331" s="24" t="s">
        <v>643</v>
      </c>
      <c r="B331" s="24"/>
      <c r="C331" s="25" t="s">
        <v>381</v>
      </c>
      <c r="D331" s="11">
        <f>D332+D333</f>
        <v>1883.1</v>
      </c>
      <c r="E331" s="11">
        <f>E332+E333</f>
        <v>1883.1000000000001</v>
      </c>
      <c r="F331" s="2"/>
    </row>
    <row r="332" spans="1:6" ht="52.8" outlineLevel="4" x14ac:dyDescent="0.3">
      <c r="A332" s="24" t="s">
        <v>643</v>
      </c>
      <c r="B332" s="24" t="s">
        <v>6</v>
      </c>
      <c r="C332" s="25" t="s">
        <v>334</v>
      </c>
      <c r="D332" s="11">
        <f>'№ 8 ведомственная'!F113</f>
        <v>1523.8999999999999</v>
      </c>
      <c r="E332" s="11">
        <f>'№ 8 ведомственная'!G113</f>
        <v>1523.9</v>
      </c>
      <c r="F332" s="2"/>
    </row>
    <row r="333" spans="1:6" ht="26.4" outlineLevel="4" x14ac:dyDescent="0.3">
      <c r="A333" s="24" t="s">
        <v>643</v>
      </c>
      <c r="B333" s="24" t="s">
        <v>7</v>
      </c>
      <c r="C333" s="25" t="s">
        <v>335</v>
      </c>
      <c r="D333" s="11">
        <f>'№ 8 ведомственная'!F114</f>
        <v>359.2</v>
      </c>
      <c r="E333" s="11">
        <f>'№ 8 ведомственная'!G114</f>
        <v>359.2</v>
      </c>
      <c r="F333" s="2"/>
    </row>
    <row r="334" spans="1:6" ht="39.6" outlineLevel="4" x14ac:dyDescent="0.3">
      <c r="A334" s="94" t="s">
        <v>772</v>
      </c>
      <c r="B334" s="93"/>
      <c r="C334" s="95" t="s">
        <v>773</v>
      </c>
      <c r="D334" s="11">
        <f>D335</f>
        <v>0</v>
      </c>
      <c r="E334" s="11">
        <f>E335</f>
        <v>186.1</v>
      </c>
      <c r="F334" s="2"/>
    </row>
    <row r="335" spans="1:6" ht="52.8" outlineLevel="4" x14ac:dyDescent="0.3">
      <c r="A335" s="94" t="s">
        <v>772</v>
      </c>
      <c r="B335" s="93">
        <v>100</v>
      </c>
      <c r="C335" s="95" t="s">
        <v>334</v>
      </c>
      <c r="D335" s="11">
        <f>'№ 8 ведомственная'!F116</f>
        <v>0</v>
      </c>
      <c r="E335" s="11">
        <f>'№ 8 ведомственная'!G116</f>
        <v>186.1</v>
      </c>
      <c r="F335" s="2"/>
    </row>
    <row r="336" spans="1:6" ht="26.4" outlineLevel="1" x14ac:dyDescent="0.3">
      <c r="A336" s="24" t="s">
        <v>41</v>
      </c>
      <c r="B336" s="24"/>
      <c r="C336" s="25" t="s">
        <v>363</v>
      </c>
      <c r="D336" s="11">
        <f>D337+D342</f>
        <v>2257</v>
      </c>
      <c r="E336" s="11">
        <f>E337+E342</f>
        <v>2143.6999999999998</v>
      </c>
      <c r="F336" s="2"/>
    </row>
    <row r="337" spans="1:6" ht="26.4" outlineLevel="2" x14ac:dyDescent="0.3">
      <c r="A337" s="24" t="s">
        <v>42</v>
      </c>
      <c r="B337" s="24"/>
      <c r="C337" s="25" t="s">
        <v>364</v>
      </c>
      <c r="D337" s="11">
        <f>D338+D340</f>
        <v>400</v>
      </c>
      <c r="E337" s="11">
        <f>E338+E340</f>
        <v>372.1</v>
      </c>
      <c r="F337" s="2"/>
    </row>
    <row r="338" spans="1:6" ht="26.4" outlineLevel="3" x14ac:dyDescent="0.3">
      <c r="A338" s="24" t="s">
        <v>43</v>
      </c>
      <c r="B338" s="24"/>
      <c r="C338" s="25" t="s">
        <v>365</v>
      </c>
      <c r="D338" s="11">
        <f>D339</f>
        <v>134.1</v>
      </c>
      <c r="E338" s="11">
        <f>E339</f>
        <v>106.6</v>
      </c>
      <c r="F338" s="2"/>
    </row>
    <row r="339" spans="1:6" ht="26.4" outlineLevel="4" x14ac:dyDescent="0.3">
      <c r="A339" s="24" t="s">
        <v>43</v>
      </c>
      <c r="B339" s="24" t="s">
        <v>7</v>
      </c>
      <c r="C339" s="25" t="s">
        <v>335</v>
      </c>
      <c r="D339" s="11">
        <f>'№ 8 ведомственная'!F78</f>
        <v>134.1</v>
      </c>
      <c r="E339" s="11">
        <f>'№ 8 ведомственная'!G78</f>
        <v>106.6</v>
      </c>
      <c r="F339" s="2"/>
    </row>
    <row r="340" spans="1:6" ht="39.6" outlineLevel="3" x14ac:dyDescent="0.3">
      <c r="A340" s="24" t="s">
        <v>44</v>
      </c>
      <c r="B340" s="24"/>
      <c r="C340" s="25" t="s">
        <v>366</v>
      </c>
      <c r="D340" s="11">
        <f>D341</f>
        <v>265.89999999999998</v>
      </c>
      <c r="E340" s="11">
        <f>E341</f>
        <v>265.5</v>
      </c>
      <c r="F340" s="2"/>
    </row>
    <row r="341" spans="1:6" ht="26.4" outlineLevel="4" x14ac:dyDescent="0.3">
      <c r="A341" s="24" t="s">
        <v>44</v>
      </c>
      <c r="B341" s="24" t="s">
        <v>7</v>
      </c>
      <c r="C341" s="25" t="s">
        <v>335</v>
      </c>
      <c r="D341" s="11">
        <f>'№ 8 ведомственная'!F80</f>
        <v>265.89999999999998</v>
      </c>
      <c r="E341" s="11">
        <f>'№ 8 ведомственная'!G80</f>
        <v>265.5</v>
      </c>
      <c r="F341" s="2"/>
    </row>
    <row r="342" spans="1:6" ht="39.6" outlineLevel="2" x14ac:dyDescent="0.3">
      <c r="A342" s="24" t="s">
        <v>145</v>
      </c>
      <c r="B342" s="24"/>
      <c r="C342" s="25" t="s">
        <v>455</v>
      </c>
      <c r="D342" s="11">
        <f>D343+D345+D347</f>
        <v>1857</v>
      </c>
      <c r="E342" s="11">
        <f>E343+E345+E347</f>
        <v>1771.6</v>
      </c>
      <c r="F342" s="2"/>
    </row>
    <row r="343" spans="1:6" ht="26.4" outlineLevel="3" x14ac:dyDescent="0.3">
      <c r="A343" s="24" t="s">
        <v>152</v>
      </c>
      <c r="B343" s="24"/>
      <c r="C343" s="25" t="s">
        <v>460</v>
      </c>
      <c r="D343" s="11">
        <f>D344</f>
        <v>210</v>
      </c>
      <c r="E343" s="11">
        <f>E344</f>
        <v>205</v>
      </c>
      <c r="F343" s="2"/>
    </row>
    <row r="344" spans="1:6" outlineLevel="4" x14ac:dyDescent="0.3">
      <c r="A344" s="24" t="s">
        <v>152</v>
      </c>
      <c r="B344" s="24" t="s">
        <v>21</v>
      </c>
      <c r="C344" s="25" t="s">
        <v>346</v>
      </c>
      <c r="D344" s="11">
        <f>'№ 8 ведомственная'!F303</f>
        <v>210</v>
      </c>
      <c r="E344" s="11">
        <f>'№ 8 ведомственная'!G303</f>
        <v>205</v>
      </c>
      <c r="F344" s="2"/>
    </row>
    <row r="345" spans="1:6" ht="26.4" outlineLevel="3" x14ac:dyDescent="0.3">
      <c r="A345" s="24" t="s">
        <v>153</v>
      </c>
      <c r="B345" s="24"/>
      <c r="C345" s="25" t="s">
        <v>565</v>
      </c>
      <c r="D345" s="11">
        <f>D346</f>
        <v>370</v>
      </c>
      <c r="E345" s="11">
        <f>E346</f>
        <v>303.60000000000002</v>
      </c>
      <c r="F345" s="2"/>
    </row>
    <row r="346" spans="1:6" outlineLevel="4" x14ac:dyDescent="0.3">
      <c r="A346" s="24" t="s">
        <v>153</v>
      </c>
      <c r="B346" s="24" t="s">
        <v>21</v>
      </c>
      <c r="C346" s="25" t="s">
        <v>346</v>
      </c>
      <c r="D346" s="11">
        <f>'№ 8 ведомственная'!F305</f>
        <v>370</v>
      </c>
      <c r="E346" s="11">
        <f>'№ 8 ведомственная'!G305</f>
        <v>303.60000000000002</v>
      </c>
      <c r="F346" s="2"/>
    </row>
    <row r="347" spans="1:6" ht="26.4" outlineLevel="3" x14ac:dyDescent="0.3">
      <c r="A347" s="24" t="s">
        <v>146</v>
      </c>
      <c r="B347" s="24"/>
      <c r="C347" s="25" t="s">
        <v>456</v>
      </c>
      <c r="D347" s="11">
        <f>D348</f>
        <v>1277</v>
      </c>
      <c r="E347" s="11">
        <f>E348</f>
        <v>1263</v>
      </c>
      <c r="F347" s="2"/>
    </row>
    <row r="348" spans="1:6" outlineLevel="4" x14ac:dyDescent="0.3">
      <c r="A348" s="24" t="s">
        <v>146</v>
      </c>
      <c r="B348" s="24" t="s">
        <v>21</v>
      </c>
      <c r="C348" s="25" t="s">
        <v>346</v>
      </c>
      <c r="D348" s="11">
        <f>'№ 8 ведомственная'!F292</f>
        <v>1277</v>
      </c>
      <c r="E348" s="11">
        <f>'№ 8 ведомственная'!G292</f>
        <v>1263</v>
      </c>
      <c r="F348" s="2"/>
    </row>
    <row r="349" spans="1:6" ht="26.4" outlineLevel="1" x14ac:dyDescent="0.3">
      <c r="A349" s="24" t="s">
        <v>168</v>
      </c>
      <c r="B349" s="24"/>
      <c r="C349" s="25" t="s">
        <v>470</v>
      </c>
      <c r="D349" s="11">
        <f>D350+D355</f>
        <v>2283.5</v>
      </c>
      <c r="E349" s="11">
        <f>E350+E355</f>
        <v>2283.5</v>
      </c>
      <c r="F349" s="2"/>
    </row>
    <row r="350" spans="1:6" outlineLevel="2" x14ac:dyDescent="0.3">
      <c r="A350" s="24" t="s">
        <v>169</v>
      </c>
      <c r="B350" s="24"/>
      <c r="C350" s="25" t="s">
        <v>566</v>
      </c>
      <c r="D350" s="11">
        <f>D353+D351</f>
        <v>2183.5</v>
      </c>
      <c r="E350" s="11">
        <f>E353+E351</f>
        <v>2183.5</v>
      </c>
      <c r="F350" s="2"/>
    </row>
    <row r="351" spans="1:6" ht="26.4" outlineLevel="2" x14ac:dyDescent="0.3">
      <c r="A351" s="24" t="s">
        <v>613</v>
      </c>
      <c r="B351" s="23"/>
      <c r="C351" s="25" t="s">
        <v>614</v>
      </c>
      <c r="D351" s="11">
        <f>D352</f>
        <v>947.9</v>
      </c>
      <c r="E351" s="11">
        <f>E352</f>
        <v>947.9</v>
      </c>
      <c r="F351" s="2"/>
    </row>
    <row r="352" spans="1:6" ht="26.4" outlineLevel="2" x14ac:dyDescent="0.3">
      <c r="A352" s="24" t="s">
        <v>613</v>
      </c>
      <c r="B352" s="23" t="s">
        <v>39</v>
      </c>
      <c r="C352" s="25" t="s">
        <v>361</v>
      </c>
      <c r="D352" s="11">
        <f>'№ 8 ведомственная'!F335</f>
        <v>947.9</v>
      </c>
      <c r="E352" s="11">
        <f>'№ 8 ведомственная'!G335</f>
        <v>947.9</v>
      </c>
      <c r="F352" s="2"/>
    </row>
    <row r="353" spans="1:6" outlineLevel="3" x14ac:dyDescent="0.3">
      <c r="A353" s="24" t="s">
        <v>170</v>
      </c>
      <c r="B353" s="24"/>
      <c r="C353" s="25" t="s">
        <v>471</v>
      </c>
      <c r="D353" s="11">
        <f>D354</f>
        <v>1235.5999999999999</v>
      </c>
      <c r="E353" s="11">
        <f>E354</f>
        <v>1235.5999999999999</v>
      </c>
      <c r="F353" s="2"/>
    </row>
    <row r="354" spans="1:6" ht="26.4" outlineLevel="4" x14ac:dyDescent="0.3">
      <c r="A354" s="24" t="s">
        <v>170</v>
      </c>
      <c r="B354" s="24" t="s">
        <v>39</v>
      </c>
      <c r="C354" s="25" t="s">
        <v>361</v>
      </c>
      <c r="D354" s="11">
        <f>'№ 8 ведомственная'!F337</f>
        <v>1235.5999999999999</v>
      </c>
      <c r="E354" s="11">
        <f>'№ 8 ведомственная'!G337</f>
        <v>1235.5999999999999</v>
      </c>
      <c r="F354" s="2"/>
    </row>
    <row r="355" spans="1:6" ht="26.4" outlineLevel="4" x14ac:dyDescent="0.3">
      <c r="A355" s="24" t="s">
        <v>699</v>
      </c>
      <c r="B355" s="23"/>
      <c r="C355" s="25" t="s">
        <v>700</v>
      </c>
      <c r="D355" s="11">
        <f>D356+D358</f>
        <v>100</v>
      </c>
      <c r="E355" s="11">
        <f>E356+E358</f>
        <v>100</v>
      </c>
      <c r="F355" s="2"/>
    </row>
    <row r="356" spans="1:6" ht="26.4" outlineLevel="4" x14ac:dyDescent="0.3">
      <c r="A356" s="24" t="s">
        <v>733</v>
      </c>
      <c r="B356" s="23"/>
      <c r="C356" s="25" t="s">
        <v>701</v>
      </c>
      <c r="D356" s="11">
        <f>D357</f>
        <v>75</v>
      </c>
      <c r="E356" s="11">
        <f>E357</f>
        <v>75</v>
      </c>
      <c r="F356" s="2"/>
    </row>
    <row r="357" spans="1:6" ht="26.4" outlineLevel="4" x14ac:dyDescent="0.3">
      <c r="A357" s="24" t="s">
        <v>733</v>
      </c>
      <c r="B357" s="23">
        <v>600</v>
      </c>
      <c r="C357" s="25" t="s">
        <v>361</v>
      </c>
      <c r="D357" s="11">
        <f>'№ 8 ведомственная'!F340</f>
        <v>75</v>
      </c>
      <c r="E357" s="11">
        <f>'№ 8 ведомственная'!G340</f>
        <v>75</v>
      </c>
      <c r="F357" s="2"/>
    </row>
    <row r="358" spans="1:6" ht="26.4" outlineLevel="4" x14ac:dyDescent="0.3">
      <c r="A358" s="24" t="s">
        <v>698</v>
      </c>
      <c r="B358" s="23"/>
      <c r="C358" s="25" t="s">
        <v>701</v>
      </c>
      <c r="D358" s="11">
        <f>D359</f>
        <v>25</v>
      </c>
      <c r="E358" s="11">
        <f>E359</f>
        <v>25</v>
      </c>
      <c r="F358" s="2"/>
    </row>
    <row r="359" spans="1:6" ht="26.4" outlineLevel="4" x14ac:dyDescent="0.3">
      <c r="A359" s="24" t="s">
        <v>698</v>
      </c>
      <c r="B359" s="23">
        <v>600</v>
      </c>
      <c r="C359" s="25" t="s">
        <v>361</v>
      </c>
      <c r="D359" s="11">
        <f>'№ 8 ведомственная'!F342</f>
        <v>25</v>
      </c>
      <c r="E359" s="11">
        <f>'№ 8 ведомственная'!G342</f>
        <v>25</v>
      </c>
      <c r="F359" s="2"/>
    </row>
    <row r="360" spans="1:6" ht="26.4" outlineLevel="1" x14ac:dyDescent="0.3">
      <c r="A360" s="24" t="s">
        <v>14</v>
      </c>
      <c r="B360" s="24"/>
      <c r="C360" s="25" t="s">
        <v>340</v>
      </c>
      <c r="D360" s="11">
        <f>D361</f>
        <v>36232.400000000001</v>
      </c>
      <c r="E360" s="11">
        <f>E361</f>
        <v>36344</v>
      </c>
      <c r="F360" s="2"/>
    </row>
    <row r="361" spans="1:6" outlineLevel="2" x14ac:dyDescent="0.3">
      <c r="A361" s="24" t="s">
        <v>15</v>
      </c>
      <c r="B361" s="24"/>
      <c r="C361" s="25" t="s">
        <v>341</v>
      </c>
      <c r="D361" s="11">
        <f>D362+D364</f>
        <v>36232.400000000001</v>
      </c>
      <c r="E361" s="11">
        <f>E362+E364</f>
        <v>36344</v>
      </c>
      <c r="F361" s="2"/>
    </row>
    <row r="362" spans="1:6" outlineLevel="3" x14ac:dyDescent="0.3">
      <c r="A362" s="24" t="s">
        <v>16</v>
      </c>
      <c r="B362" s="24"/>
      <c r="C362" s="25" t="s">
        <v>342</v>
      </c>
      <c r="D362" s="11">
        <f>D363</f>
        <v>1701.5</v>
      </c>
      <c r="E362" s="11">
        <f>E363</f>
        <v>2287.5</v>
      </c>
      <c r="F362" s="2"/>
    </row>
    <row r="363" spans="1:6" ht="52.8" outlineLevel="4" x14ac:dyDescent="0.3">
      <c r="A363" s="24" t="s">
        <v>16</v>
      </c>
      <c r="B363" s="24" t="s">
        <v>6</v>
      </c>
      <c r="C363" s="25" t="s">
        <v>334</v>
      </c>
      <c r="D363" s="11">
        <f>'№ 8 ведомственная'!F29</f>
        <v>1701.5</v>
      </c>
      <c r="E363" s="11">
        <f>'№ 8 ведомственная'!G29</f>
        <v>2287.5</v>
      </c>
      <c r="F363" s="2"/>
    </row>
    <row r="364" spans="1:6" ht="52.8" outlineLevel="3" x14ac:dyDescent="0.3">
      <c r="A364" s="24" t="s">
        <v>22</v>
      </c>
      <c r="B364" s="24"/>
      <c r="C364" s="25" t="s">
        <v>347</v>
      </c>
      <c r="D364" s="11">
        <f>D365+D366+D367</f>
        <v>34530.9</v>
      </c>
      <c r="E364" s="11">
        <f>E365+E366+E367</f>
        <v>34056.5</v>
      </c>
      <c r="F364" s="2"/>
    </row>
    <row r="365" spans="1:6" ht="52.8" outlineLevel="4" x14ac:dyDescent="0.3">
      <c r="A365" s="24" t="s">
        <v>22</v>
      </c>
      <c r="B365" s="24" t="s">
        <v>6</v>
      </c>
      <c r="C365" s="25" t="s">
        <v>334</v>
      </c>
      <c r="D365" s="11">
        <f>'№ 8 ведомственная'!F40</f>
        <v>27101.8</v>
      </c>
      <c r="E365" s="11">
        <f>'№ 8 ведомственная'!G40</f>
        <v>27196.1</v>
      </c>
      <c r="F365" s="2"/>
    </row>
    <row r="366" spans="1:6" ht="26.4" outlineLevel="4" x14ac:dyDescent="0.3">
      <c r="A366" s="24" t="s">
        <v>22</v>
      </c>
      <c r="B366" s="24" t="s">
        <v>7</v>
      </c>
      <c r="C366" s="25" t="s">
        <v>335</v>
      </c>
      <c r="D366" s="11">
        <f>'№ 8 ведомственная'!F41</f>
        <v>6717</v>
      </c>
      <c r="E366" s="11">
        <f>'№ 8 ведомственная'!G41</f>
        <v>6146.9</v>
      </c>
      <c r="F366" s="2"/>
    </row>
    <row r="367" spans="1:6" outlineLevel="4" x14ac:dyDescent="0.3">
      <c r="A367" s="24" t="s">
        <v>22</v>
      </c>
      <c r="B367" s="24" t="s">
        <v>8</v>
      </c>
      <c r="C367" s="25" t="s">
        <v>336</v>
      </c>
      <c r="D367" s="11">
        <f>'№ 8 ведомственная'!F42</f>
        <v>712.1</v>
      </c>
      <c r="E367" s="11">
        <f>'№ 8 ведомственная'!G42</f>
        <v>713.5</v>
      </c>
      <c r="F367" s="2"/>
    </row>
    <row r="368" spans="1:6" s="38" customFormat="1" ht="39.6" x14ac:dyDescent="0.3">
      <c r="A368" s="24" t="s">
        <v>154</v>
      </c>
      <c r="B368" s="24"/>
      <c r="C368" s="25" t="s">
        <v>314</v>
      </c>
      <c r="D368" s="11">
        <f>D369+D397+D401</f>
        <v>6190.4</v>
      </c>
      <c r="E368" s="11">
        <f>E369+E397+E401</f>
        <v>6140.9</v>
      </c>
      <c r="F368" s="4"/>
    </row>
    <row r="369" spans="1:6" ht="26.4" outlineLevel="1" x14ac:dyDescent="0.3">
      <c r="A369" s="24" t="s">
        <v>231</v>
      </c>
      <c r="B369" s="24"/>
      <c r="C369" s="25" t="s">
        <v>518</v>
      </c>
      <c r="D369" s="11">
        <f>D370+D373+D378+D381+D384+D387+D390</f>
        <v>2946.3999999999996</v>
      </c>
      <c r="E369" s="11">
        <f>E370+E373+E378+E381+E384+E387+E390</f>
        <v>2936.8999999999996</v>
      </c>
      <c r="F369" s="2"/>
    </row>
    <row r="370" spans="1:6" outlineLevel="2" x14ac:dyDescent="0.3">
      <c r="A370" s="24" t="s">
        <v>236</v>
      </c>
      <c r="B370" s="24"/>
      <c r="C370" s="25" t="s">
        <v>522</v>
      </c>
      <c r="D370" s="11">
        <f>D371</f>
        <v>32</v>
      </c>
      <c r="E370" s="11">
        <f>E371</f>
        <v>27.3</v>
      </c>
      <c r="F370" s="2"/>
    </row>
    <row r="371" spans="1:6" ht="39.6" outlineLevel="3" x14ac:dyDescent="0.3">
      <c r="A371" s="24" t="s">
        <v>237</v>
      </c>
      <c r="B371" s="24"/>
      <c r="C371" s="25" t="s">
        <v>523</v>
      </c>
      <c r="D371" s="11">
        <f>D372</f>
        <v>32</v>
      </c>
      <c r="E371" s="11">
        <f>E372</f>
        <v>27.3</v>
      </c>
      <c r="F371" s="2"/>
    </row>
    <row r="372" spans="1:6" ht="26.4" outlineLevel="4" x14ac:dyDescent="0.3">
      <c r="A372" s="24" t="s">
        <v>237</v>
      </c>
      <c r="B372" s="24" t="s">
        <v>7</v>
      </c>
      <c r="C372" s="25" t="s">
        <v>335</v>
      </c>
      <c r="D372" s="11">
        <f>'№ 8 ведомственная'!F547</f>
        <v>32</v>
      </c>
      <c r="E372" s="11">
        <f>'№ 8 ведомственная'!G547</f>
        <v>27.3</v>
      </c>
      <c r="F372" s="2"/>
    </row>
    <row r="373" spans="1:6" ht="26.4" outlineLevel="2" x14ac:dyDescent="0.3">
      <c r="A373" s="24" t="s">
        <v>238</v>
      </c>
      <c r="B373" s="24"/>
      <c r="C373" s="25" t="s">
        <v>524</v>
      </c>
      <c r="D373" s="11">
        <f>D374+D376</f>
        <v>26</v>
      </c>
      <c r="E373" s="11">
        <f>E374+E376</f>
        <v>18.899999999999999</v>
      </c>
      <c r="F373" s="2"/>
    </row>
    <row r="374" spans="1:6" ht="39.6" outlineLevel="3" x14ac:dyDescent="0.3">
      <c r="A374" s="24" t="s">
        <v>239</v>
      </c>
      <c r="B374" s="24"/>
      <c r="C374" s="25" t="s">
        <v>525</v>
      </c>
      <c r="D374" s="11">
        <f>D375</f>
        <v>22</v>
      </c>
      <c r="E374" s="11">
        <f>E375</f>
        <v>18.899999999999999</v>
      </c>
      <c r="F374" s="2"/>
    </row>
    <row r="375" spans="1:6" ht="26.4" outlineLevel="4" x14ac:dyDescent="0.3">
      <c r="A375" s="24" t="s">
        <v>239</v>
      </c>
      <c r="B375" s="24" t="s">
        <v>7</v>
      </c>
      <c r="C375" s="25" t="s">
        <v>335</v>
      </c>
      <c r="D375" s="11">
        <f>'№ 8 ведомственная'!F550</f>
        <v>22</v>
      </c>
      <c r="E375" s="11">
        <f>'№ 8 ведомственная'!G550</f>
        <v>18.899999999999999</v>
      </c>
      <c r="F375" s="2"/>
    </row>
    <row r="376" spans="1:6" ht="26.4" outlineLevel="3" x14ac:dyDescent="0.3">
      <c r="A376" s="24" t="s">
        <v>240</v>
      </c>
      <c r="B376" s="24"/>
      <c r="C376" s="25" t="s">
        <v>526</v>
      </c>
      <c r="D376" s="11">
        <f>D377</f>
        <v>4</v>
      </c>
      <c r="E376" s="11">
        <f>E377</f>
        <v>0</v>
      </c>
      <c r="F376" s="2"/>
    </row>
    <row r="377" spans="1:6" ht="26.4" outlineLevel="4" x14ac:dyDescent="0.3">
      <c r="A377" s="24" t="s">
        <v>240</v>
      </c>
      <c r="B377" s="24" t="s">
        <v>7</v>
      </c>
      <c r="C377" s="25" t="s">
        <v>335</v>
      </c>
      <c r="D377" s="11">
        <f>'№ 8 ведомственная'!F552</f>
        <v>4</v>
      </c>
      <c r="E377" s="11">
        <f>'№ 8 ведомственная'!G552</f>
        <v>0</v>
      </c>
      <c r="F377" s="2"/>
    </row>
    <row r="378" spans="1:6" outlineLevel="2" x14ac:dyDescent="0.3">
      <c r="A378" s="24" t="s">
        <v>241</v>
      </c>
      <c r="B378" s="24"/>
      <c r="C378" s="25" t="s">
        <v>527</v>
      </c>
      <c r="D378" s="11">
        <f>D379</f>
        <v>40</v>
      </c>
      <c r="E378" s="11">
        <f>E379</f>
        <v>13.3</v>
      </c>
      <c r="F378" s="2"/>
    </row>
    <row r="379" spans="1:6" ht="26.4" outlineLevel="3" x14ac:dyDescent="0.3">
      <c r="A379" s="24" t="s">
        <v>242</v>
      </c>
      <c r="B379" s="24"/>
      <c r="C379" s="25" t="s">
        <v>528</v>
      </c>
      <c r="D379" s="11">
        <f>D380</f>
        <v>40</v>
      </c>
      <c r="E379" s="11">
        <f>E380</f>
        <v>13.3</v>
      </c>
      <c r="F379" s="2"/>
    </row>
    <row r="380" spans="1:6" ht="26.4" outlineLevel="4" x14ac:dyDescent="0.3">
      <c r="A380" s="24" t="s">
        <v>242</v>
      </c>
      <c r="B380" s="24" t="s">
        <v>7</v>
      </c>
      <c r="C380" s="25" t="s">
        <v>335</v>
      </c>
      <c r="D380" s="11">
        <f>'№ 8 ведомственная'!F555</f>
        <v>40</v>
      </c>
      <c r="E380" s="11">
        <f>'№ 8 ведомственная'!G555</f>
        <v>13.3</v>
      </c>
      <c r="F380" s="2"/>
    </row>
    <row r="381" spans="1:6" ht="26.4" outlineLevel="2" x14ac:dyDescent="0.3">
      <c r="A381" s="24" t="s">
        <v>243</v>
      </c>
      <c r="B381" s="24"/>
      <c r="C381" s="25" t="s">
        <v>529</v>
      </c>
      <c r="D381" s="11">
        <f>D382</f>
        <v>30</v>
      </c>
      <c r="E381" s="11">
        <f>E382</f>
        <v>25.4</v>
      </c>
      <c r="F381" s="2"/>
    </row>
    <row r="382" spans="1:6" ht="26.4" outlineLevel="3" x14ac:dyDescent="0.3">
      <c r="A382" s="24" t="s">
        <v>244</v>
      </c>
      <c r="B382" s="24"/>
      <c r="C382" s="25" t="s">
        <v>530</v>
      </c>
      <c r="D382" s="11">
        <f>D383</f>
        <v>30</v>
      </c>
      <c r="E382" s="11">
        <f>E383</f>
        <v>25.4</v>
      </c>
      <c r="F382" s="2"/>
    </row>
    <row r="383" spans="1:6" ht="26.4" outlineLevel="4" x14ac:dyDescent="0.3">
      <c r="A383" s="24" t="s">
        <v>244</v>
      </c>
      <c r="B383" s="24" t="s">
        <v>7</v>
      </c>
      <c r="C383" s="25" t="s">
        <v>335</v>
      </c>
      <c r="D383" s="11">
        <f>'№ 8 ведомственная'!F558</f>
        <v>30</v>
      </c>
      <c r="E383" s="11">
        <f>'№ 8 ведомственная'!G558</f>
        <v>25.4</v>
      </c>
      <c r="F383" s="2"/>
    </row>
    <row r="384" spans="1:6" ht="26.4" outlineLevel="2" x14ac:dyDescent="0.3">
      <c r="A384" s="24" t="s">
        <v>245</v>
      </c>
      <c r="B384" s="24"/>
      <c r="C384" s="25" t="s">
        <v>531</v>
      </c>
      <c r="D384" s="11">
        <f>D385</f>
        <v>29</v>
      </c>
      <c r="E384" s="11">
        <f>E385</f>
        <v>21.4</v>
      </c>
      <c r="F384" s="2"/>
    </row>
    <row r="385" spans="1:6" outlineLevel="3" x14ac:dyDescent="0.3">
      <c r="A385" s="24" t="s">
        <v>246</v>
      </c>
      <c r="B385" s="24"/>
      <c r="C385" s="25" t="s">
        <v>532</v>
      </c>
      <c r="D385" s="11">
        <f>D386</f>
        <v>29</v>
      </c>
      <c r="E385" s="11">
        <f>E386</f>
        <v>21.4</v>
      </c>
      <c r="F385" s="2"/>
    </row>
    <row r="386" spans="1:6" ht="26.4" outlineLevel="4" x14ac:dyDescent="0.3">
      <c r="A386" s="24" t="s">
        <v>246</v>
      </c>
      <c r="B386" s="24" t="s">
        <v>7</v>
      </c>
      <c r="C386" s="25" t="s">
        <v>335</v>
      </c>
      <c r="D386" s="11">
        <f>'№ 8 ведомственная'!F561</f>
        <v>29</v>
      </c>
      <c r="E386" s="11">
        <f>'№ 8 ведомственная'!G561</f>
        <v>21.4</v>
      </c>
      <c r="F386" s="2"/>
    </row>
    <row r="387" spans="1:6" ht="26.4" outlineLevel="2" x14ac:dyDescent="0.3">
      <c r="A387" s="24" t="s">
        <v>247</v>
      </c>
      <c r="B387" s="24"/>
      <c r="C387" s="25" t="s">
        <v>533</v>
      </c>
      <c r="D387" s="11">
        <f>D388</f>
        <v>1</v>
      </c>
      <c r="E387" s="11">
        <f>E388</f>
        <v>0.8</v>
      </c>
      <c r="F387" s="2"/>
    </row>
    <row r="388" spans="1:6" ht="26.4" outlineLevel="3" x14ac:dyDescent="0.3">
      <c r="A388" s="24" t="s">
        <v>248</v>
      </c>
      <c r="B388" s="24"/>
      <c r="C388" s="25" t="s">
        <v>534</v>
      </c>
      <c r="D388" s="11">
        <f>D389</f>
        <v>1</v>
      </c>
      <c r="E388" s="11">
        <f>E389</f>
        <v>0.8</v>
      </c>
      <c r="F388" s="2"/>
    </row>
    <row r="389" spans="1:6" ht="26.4" outlineLevel="4" x14ac:dyDescent="0.3">
      <c r="A389" s="24" t="s">
        <v>248</v>
      </c>
      <c r="B389" s="24" t="s">
        <v>7</v>
      </c>
      <c r="C389" s="25" t="s">
        <v>335</v>
      </c>
      <c r="D389" s="11">
        <f>'№ 8 ведомственная'!F564</f>
        <v>1</v>
      </c>
      <c r="E389" s="11">
        <f>'№ 8 ведомственная'!G564</f>
        <v>0.8</v>
      </c>
      <c r="F389" s="2"/>
    </row>
    <row r="390" spans="1:6" ht="26.4" outlineLevel="4" x14ac:dyDescent="0.3">
      <c r="A390" s="24" t="s">
        <v>598</v>
      </c>
      <c r="B390" s="23"/>
      <c r="C390" s="88" t="s">
        <v>601</v>
      </c>
      <c r="D390" s="11">
        <f>D395+D393+D392</f>
        <v>2788.3999999999996</v>
      </c>
      <c r="E390" s="11">
        <f>E395+E393+E392</f>
        <v>2829.7999999999997</v>
      </c>
      <c r="F390" s="2"/>
    </row>
    <row r="391" spans="1:6" ht="26.4" outlineLevel="4" x14ac:dyDescent="0.3">
      <c r="A391" s="24" t="s">
        <v>738</v>
      </c>
      <c r="B391" s="23"/>
      <c r="C391" s="88" t="s">
        <v>744</v>
      </c>
      <c r="D391" s="11">
        <f>D392</f>
        <v>60</v>
      </c>
      <c r="E391" s="11">
        <f>E392</f>
        <v>101.4</v>
      </c>
      <c r="F391" s="2"/>
    </row>
    <row r="392" spans="1:6" ht="26.4" outlineLevel="4" x14ac:dyDescent="0.3">
      <c r="A392" s="24" t="s">
        <v>738</v>
      </c>
      <c r="B392" s="23">
        <v>200</v>
      </c>
      <c r="C392" s="88" t="s">
        <v>602</v>
      </c>
      <c r="D392" s="11">
        <f>'№ 8 ведомственная'!F524</f>
        <v>60</v>
      </c>
      <c r="E392" s="11">
        <f>'№ 8 ведомственная'!G524</f>
        <v>101.4</v>
      </c>
      <c r="F392" s="2"/>
    </row>
    <row r="393" spans="1:6" outlineLevel="4" x14ac:dyDescent="0.3">
      <c r="A393" s="24" t="s">
        <v>707</v>
      </c>
      <c r="B393" s="23"/>
      <c r="C393" s="88" t="s">
        <v>708</v>
      </c>
      <c r="D393" s="11">
        <f>D394</f>
        <v>2182.6999999999998</v>
      </c>
      <c r="E393" s="11">
        <f>E394</f>
        <v>2182.6999999999998</v>
      </c>
      <c r="F393" s="2"/>
    </row>
    <row r="394" spans="1:6" ht="26.4" outlineLevel="4" x14ac:dyDescent="0.3">
      <c r="A394" s="24" t="s">
        <v>707</v>
      </c>
      <c r="B394" s="23">
        <v>200</v>
      </c>
      <c r="C394" s="88" t="s">
        <v>602</v>
      </c>
      <c r="D394" s="11">
        <f>'№ 8 ведомственная'!F526</f>
        <v>2182.6999999999998</v>
      </c>
      <c r="E394" s="11">
        <f>'№ 8 ведомственная'!G526</f>
        <v>2182.6999999999998</v>
      </c>
      <c r="F394" s="2"/>
    </row>
    <row r="395" spans="1:6" ht="39.6" outlineLevel="4" x14ac:dyDescent="0.3">
      <c r="A395" s="24" t="s">
        <v>690</v>
      </c>
      <c r="B395" s="23"/>
      <c r="C395" s="88" t="s">
        <v>742</v>
      </c>
      <c r="D395" s="11">
        <f>D396</f>
        <v>545.70000000000005</v>
      </c>
      <c r="E395" s="11">
        <f>E396</f>
        <v>545.70000000000005</v>
      </c>
      <c r="F395" s="2"/>
    </row>
    <row r="396" spans="1:6" ht="26.4" outlineLevel="4" x14ac:dyDescent="0.3">
      <c r="A396" s="24" t="s">
        <v>690</v>
      </c>
      <c r="B396" s="23">
        <v>200</v>
      </c>
      <c r="C396" s="88" t="s">
        <v>602</v>
      </c>
      <c r="D396" s="11">
        <f>'№ 8 ведомственная'!F528</f>
        <v>545.70000000000005</v>
      </c>
      <c r="E396" s="11">
        <f>'№ 8 ведомственная'!G528</f>
        <v>545.70000000000005</v>
      </c>
      <c r="F396" s="2"/>
    </row>
    <row r="397" spans="1:6" ht="26.4" outlineLevel="1" x14ac:dyDescent="0.3">
      <c r="A397" s="24" t="s">
        <v>155</v>
      </c>
      <c r="B397" s="24"/>
      <c r="C397" s="25" t="s">
        <v>461</v>
      </c>
      <c r="D397" s="11">
        <f t="shared" ref="D397:E399" si="2">D398</f>
        <v>220</v>
      </c>
      <c r="E397" s="11">
        <f t="shared" si="2"/>
        <v>180</v>
      </c>
      <c r="F397" s="2"/>
    </row>
    <row r="398" spans="1:6" ht="26.4" outlineLevel="2" x14ac:dyDescent="0.3">
      <c r="A398" s="24" t="s">
        <v>156</v>
      </c>
      <c r="B398" s="24"/>
      <c r="C398" s="25" t="s">
        <v>462</v>
      </c>
      <c r="D398" s="11">
        <f t="shared" si="2"/>
        <v>220</v>
      </c>
      <c r="E398" s="11">
        <f t="shared" si="2"/>
        <v>180</v>
      </c>
      <c r="F398" s="2"/>
    </row>
    <row r="399" spans="1:6" ht="39.6" outlineLevel="3" x14ac:dyDescent="0.3">
      <c r="A399" s="24" t="s">
        <v>157</v>
      </c>
      <c r="B399" s="24"/>
      <c r="C399" s="25" t="s">
        <v>463</v>
      </c>
      <c r="D399" s="11">
        <f t="shared" si="2"/>
        <v>220</v>
      </c>
      <c r="E399" s="11">
        <f t="shared" si="2"/>
        <v>180</v>
      </c>
      <c r="F399" s="2"/>
    </row>
    <row r="400" spans="1:6" outlineLevel="4" x14ac:dyDescent="0.3">
      <c r="A400" s="24" t="s">
        <v>157</v>
      </c>
      <c r="B400" s="24" t="s">
        <v>21</v>
      </c>
      <c r="C400" s="25" t="s">
        <v>346</v>
      </c>
      <c r="D400" s="11">
        <f>'№ 8 ведомственная'!F310</f>
        <v>220</v>
      </c>
      <c r="E400" s="11">
        <f>'№ 8 ведомственная'!G310</f>
        <v>180</v>
      </c>
      <c r="F400" s="2"/>
    </row>
    <row r="401" spans="1:6" outlineLevel="1" x14ac:dyDescent="0.3">
      <c r="A401" s="24" t="s">
        <v>158</v>
      </c>
      <c r="B401" s="24"/>
      <c r="C401" s="25" t="s">
        <v>464</v>
      </c>
      <c r="D401" s="11">
        <f t="shared" ref="D401:E403" si="3">D402</f>
        <v>3024</v>
      </c>
      <c r="E401" s="11">
        <f t="shared" si="3"/>
        <v>3024</v>
      </c>
      <c r="F401" s="2"/>
    </row>
    <row r="402" spans="1:6" outlineLevel="2" x14ac:dyDescent="0.3">
      <c r="A402" s="24" t="s">
        <v>159</v>
      </c>
      <c r="B402" s="24"/>
      <c r="C402" s="25" t="s">
        <v>465</v>
      </c>
      <c r="D402" s="11">
        <f t="shared" si="3"/>
        <v>3024</v>
      </c>
      <c r="E402" s="11">
        <f t="shared" si="3"/>
        <v>3024</v>
      </c>
      <c r="F402" s="2"/>
    </row>
    <row r="403" spans="1:6" ht="39.6" outlineLevel="3" x14ac:dyDescent="0.3">
      <c r="A403" s="24" t="s">
        <v>160</v>
      </c>
      <c r="B403" s="24"/>
      <c r="C403" s="25" t="s">
        <v>466</v>
      </c>
      <c r="D403" s="11">
        <f t="shared" si="3"/>
        <v>3024</v>
      </c>
      <c r="E403" s="11">
        <f t="shared" si="3"/>
        <v>3024</v>
      </c>
      <c r="F403" s="2"/>
    </row>
    <row r="404" spans="1:6" outlineLevel="4" x14ac:dyDescent="0.3">
      <c r="A404" s="24" t="s">
        <v>160</v>
      </c>
      <c r="B404" s="24" t="s">
        <v>21</v>
      </c>
      <c r="C404" s="25" t="s">
        <v>346</v>
      </c>
      <c r="D404" s="11">
        <f>'№ 8 ведомственная'!F328</f>
        <v>3024</v>
      </c>
      <c r="E404" s="11">
        <f>'№ 8 ведомственная'!G328</f>
        <v>3024</v>
      </c>
      <c r="F404" s="2"/>
    </row>
    <row r="405" spans="1:6" s="38" customFormat="1" ht="52.8" x14ac:dyDescent="0.3">
      <c r="A405" s="24" t="s">
        <v>60</v>
      </c>
      <c r="B405" s="24"/>
      <c r="C405" s="25" t="s">
        <v>298</v>
      </c>
      <c r="D405" s="11">
        <f>D406+D415+D411</f>
        <v>2142.8000000000002</v>
      </c>
      <c r="E405" s="11">
        <f>E406+E415+E411</f>
        <v>2000.5</v>
      </c>
      <c r="F405" s="4"/>
    </row>
    <row r="406" spans="1:6" ht="52.8" outlineLevel="1" x14ac:dyDescent="0.3">
      <c r="A406" s="24" t="s">
        <v>61</v>
      </c>
      <c r="B406" s="24"/>
      <c r="C406" s="25" t="s">
        <v>382</v>
      </c>
      <c r="D406" s="11">
        <f>D407</f>
        <v>1992.8</v>
      </c>
      <c r="E406" s="11">
        <f>E407</f>
        <v>1970.5</v>
      </c>
      <c r="F406" s="2"/>
    </row>
    <row r="407" spans="1:6" ht="26.4" outlineLevel="2" x14ac:dyDescent="0.3">
      <c r="A407" s="24" t="s">
        <v>62</v>
      </c>
      <c r="B407" s="24"/>
      <c r="C407" s="25" t="s">
        <v>383</v>
      </c>
      <c r="D407" s="11">
        <f>D408</f>
        <v>1992.8</v>
      </c>
      <c r="E407" s="11">
        <f>E408</f>
        <v>1970.5</v>
      </c>
      <c r="F407" s="2"/>
    </row>
    <row r="408" spans="1:6" ht="26.4" outlineLevel="3" x14ac:dyDescent="0.3">
      <c r="A408" s="24" t="s">
        <v>63</v>
      </c>
      <c r="B408" s="24"/>
      <c r="C408" s="25" t="s">
        <v>384</v>
      </c>
      <c r="D408" s="11">
        <f>D409+D410</f>
        <v>1992.8</v>
      </c>
      <c r="E408" s="11">
        <f>E409+E410</f>
        <v>1970.5</v>
      </c>
      <c r="F408" s="2"/>
    </row>
    <row r="409" spans="1:6" ht="52.8" outlineLevel="4" x14ac:dyDescent="0.3">
      <c r="A409" s="24" t="s">
        <v>63</v>
      </c>
      <c r="B409" s="24" t="s">
        <v>6</v>
      </c>
      <c r="C409" s="25" t="s">
        <v>334</v>
      </c>
      <c r="D409" s="11">
        <f>'№ 8 ведомственная'!F122</f>
        <v>1817.8</v>
      </c>
      <c r="E409" s="11">
        <f>'№ 8 ведомственная'!G122</f>
        <v>1872.3</v>
      </c>
      <c r="F409" s="2"/>
    </row>
    <row r="410" spans="1:6" ht="26.4" outlineLevel="4" x14ac:dyDescent="0.3">
      <c r="A410" s="24" t="s">
        <v>63</v>
      </c>
      <c r="B410" s="24" t="s">
        <v>7</v>
      </c>
      <c r="C410" s="25" t="s">
        <v>335</v>
      </c>
      <c r="D410" s="11">
        <f>'№ 8 ведомственная'!F123</f>
        <v>175</v>
      </c>
      <c r="E410" s="11">
        <f>'№ 8 ведомственная'!G123</f>
        <v>98.2</v>
      </c>
      <c r="F410" s="2"/>
    </row>
    <row r="411" spans="1:6" ht="26.4" outlineLevel="4" x14ac:dyDescent="0.3">
      <c r="A411" s="24" t="s">
        <v>65</v>
      </c>
      <c r="B411" s="23"/>
      <c r="C411" s="25" t="s">
        <v>385</v>
      </c>
      <c r="D411" s="11">
        <f t="shared" ref="D411:E413" si="4">D412</f>
        <v>50</v>
      </c>
      <c r="E411" s="11">
        <f t="shared" si="4"/>
        <v>0</v>
      </c>
      <c r="F411" s="2"/>
    </row>
    <row r="412" spans="1:6" ht="39.6" outlineLevel="4" x14ac:dyDescent="0.3">
      <c r="A412" s="24" t="s">
        <v>66</v>
      </c>
      <c r="B412" s="23"/>
      <c r="C412" s="25" t="s">
        <v>386</v>
      </c>
      <c r="D412" s="11">
        <f t="shared" si="4"/>
        <v>50</v>
      </c>
      <c r="E412" s="11">
        <f t="shared" si="4"/>
        <v>0</v>
      </c>
      <c r="F412" s="2"/>
    </row>
    <row r="413" spans="1:6" outlineLevel="4" x14ac:dyDescent="0.3">
      <c r="A413" s="24" t="s">
        <v>67</v>
      </c>
      <c r="B413" s="23"/>
      <c r="C413" s="25" t="s">
        <v>387</v>
      </c>
      <c r="D413" s="11">
        <f t="shared" si="4"/>
        <v>50</v>
      </c>
      <c r="E413" s="11">
        <f t="shared" si="4"/>
        <v>0</v>
      </c>
      <c r="F413" s="2"/>
    </row>
    <row r="414" spans="1:6" ht="26.4" outlineLevel="4" x14ac:dyDescent="0.3">
      <c r="A414" s="24" t="s">
        <v>67</v>
      </c>
      <c r="B414" s="23" t="s">
        <v>7</v>
      </c>
      <c r="C414" s="25" t="s">
        <v>335</v>
      </c>
      <c r="D414" s="11">
        <f>'№ 8 ведомственная'!F129</f>
        <v>50</v>
      </c>
      <c r="E414" s="11">
        <f>'№ 8 ведомственная'!G129</f>
        <v>0</v>
      </c>
      <c r="F414" s="2"/>
    </row>
    <row r="415" spans="1:6" ht="26.4" outlineLevel="1" x14ac:dyDescent="0.3">
      <c r="A415" s="24" t="s">
        <v>68</v>
      </c>
      <c r="B415" s="24"/>
      <c r="C415" s="25" t="s">
        <v>388</v>
      </c>
      <c r="D415" s="11">
        <f>D416+D427</f>
        <v>100</v>
      </c>
      <c r="E415" s="11">
        <f>E416+E427</f>
        <v>30</v>
      </c>
      <c r="F415" s="2"/>
    </row>
    <row r="416" spans="1:6" ht="26.4" outlineLevel="2" x14ac:dyDescent="0.3">
      <c r="A416" s="24" t="s">
        <v>69</v>
      </c>
      <c r="B416" s="24"/>
      <c r="C416" s="25" t="s">
        <v>389</v>
      </c>
      <c r="D416" s="11">
        <f>D417+D419+D421+D423+D425</f>
        <v>80</v>
      </c>
      <c r="E416" s="11">
        <f>E417+E419+E421+E423+E425</f>
        <v>30</v>
      </c>
      <c r="F416" s="2"/>
    </row>
    <row r="417" spans="1:6" outlineLevel="3" x14ac:dyDescent="0.3">
      <c r="A417" s="24" t="s">
        <v>70</v>
      </c>
      <c r="B417" s="24"/>
      <c r="C417" s="25" t="s">
        <v>390</v>
      </c>
      <c r="D417" s="11">
        <f>D418</f>
        <v>10</v>
      </c>
      <c r="E417" s="11">
        <f>E418</f>
        <v>0</v>
      </c>
      <c r="F417" s="2"/>
    </row>
    <row r="418" spans="1:6" ht="26.4" outlineLevel="4" x14ac:dyDescent="0.3">
      <c r="A418" s="24" t="s">
        <v>70</v>
      </c>
      <c r="B418" s="24" t="s">
        <v>7</v>
      </c>
      <c r="C418" s="25" t="s">
        <v>335</v>
      </c>
      <c r="D418" s="11">
        <f>'№ 8 ведомственная'!F133</f>
        <v>10</v>
      </c>
      <c r="E418" s="11">
        <f>'№ 8 ведомственная'!G133</f>
        <v>0</v>
      </c>
      <c r="F418" s="2"/>
    </row>
    <row r="419" spans="1:6" outlineLevel="3" x14ac:dyDescent="0.3">
      <c r="A419" s="24" t="s">
        <v>71</v>
      </c>
      <c r="B419" s="24"/>
      <c r="C419" s="25" t="s">
        <v>391</v>
      </c>
      <c r="D419" s="11">
        <f>D420</f>
        <v>24</v>
      </c>
      <c r="E419" s="11">
        <f>E420</f>
        <v>0</v>
      </c>
      <c r="F419" s="2"/>
    </row>
    <row r="420" spans="1:6" ht="26.4" outlineLevel="4" x14ac:dyDescent="0.3">
      <c r="A420" s="24" t="s">
        <v>71</v>
      </c>
      <c r="B420" s="24" t="s">
        <v>7</v>
      </c>
      <c r="C420" s="25" t="s">
        <v>335</v>
      </c>
      <c r="D420" s="11">
        <f>'№ 8 ведомственная'!F135</f>
        <v>24</v>
      </c>
      <c r="E420" s="11">
        <f>'№ 8 ведомственная'!G135</f>
        <v>0</v>
      </c>
      <c r="F420" s="2"/>
    </row>
    <row r="421" spans="1:6" outlineLevel="3" x14ac:dyDescent="0.3">
      <c r="A421" s="24" t="s">
        <v>72</v>
      </c>
      <c r="B421" s="24"/>
      <c r="C421" s="25" t="s">
        <v>392</v>
      </c>
      <c r="D421" s="11">
        <f>D422</f>
        <v>40</v>
      </c>
      <c r="E421" s="11">
        <f>E422</f>
        <v>30</v>
      </c>
      <c r="F421" s="2"/>
    </row>
    <row r="422" spans="1:6" ht="26.4" outlineLevel="4" x14ac:dyDescent="0.3">
      <c r="A422" s="24" t="s">
        <v>72</v>
      </c>
      <c r="B422" s="24" t="s">
        <v>7</v>
      </c>
      <c r="C422" s="25" t="s">
        <v>335</v>
      </c>
      <c r="D422" s="11">
        <f>'№ 8 ведомственная'!F137</f>
        <v>40</v>
      </c>
      <c r="E422" s="11">
        <f>'№ 8 ведомственная'!G137</f>
        <v>30</v>
      </c>
      <c r="F422" s="2"/>
    </row>
    <row r="423" spans="1:6" outlineLevel="3" x14ac:dyDescent="0.3">
      <c r="A423" s="24" t="s">
        <v>73</v>
      </c>
      <c r="B423" s="24"/>
      <c r="C423" s="25" t="s">
        <v>393</v>
      </c>
      <c r="D423" s="11">
        <f>D424</f>
        <v>3</v>
      </c>
      <c r="E423" s="11">
        <f>E424</f>
        <v>0</v>
      </c>
      <c r="F423" s="2"/>
    </row>
    <row r="424" spans="1:6" ht="26.4" outlineLevel="4" x14ac:dyDescent="0.3">
      <c r="A424" s="24" t="s">
        <v>73</v>
      </c>
      <c r="B424" s="24" t="s">
        <v>7</v>
      </c>
      <c r="C424" s="25" t="s">
        <v>335</v>
      </c>
      <c r="D424" s="11">
        <f>'№ 8 ведомственная'!F139</f>
        <v>3</v>
      </c>
      <c r="E424" s="11">
        <f>'№ 8 ведомственная'!G139</f>
        <v>0</v>
      </c>
      <c r="F424" s="2"/>
    </row>
    <row r="425" spans="1:6" outlineLevel="3" x14ac:dyDescent="0.3">
      <c r="A425" s="24" t="s">
        <v>74</v>
      </c>
      <c r="B425" s="24"/>
      <c r="C425" s="25" t="s">
        <v>394</v>
      </c>
      <c r="D425" s="11">
        <f>D426</f>
        <v>3</v>
      </c>
      <c r="E425" s="11">
        <f>E426</f>
        <v>0</v>
      </c>
      <c r="F425" s="2"/>
    </row>
    <row r="426" spans="1:6" ht="26.4" outlineLevel="4" x14ac:dyDescent="0.3">
      <c r="A426" s="24" t="s">
        <v>74</v>
      </c>
      <c r="B426" s="24" t="s">
        <v>7</v>
      </c>
      <c r="C426" s="25" t="s">
        <v>335</v>
      </c>
      <c r="D426" s="11">
        <f>'№ 8 ведомственная'!F141</f>
        <v>3</v>
      </c>
      <c r="E426" s="11">
        <f>'№ 8 ведомственная'!G141</f>
        <v>0</v>
      </c>
      <c r="F426" s="2"/>
    </row>
    <row r="427" spans="1:6" ht="39.6" outlineLevel="2" x14ac:dyDescent="0.3">
      <c r="A427" s="24" t="s">
        <v>75</v>
      </c>
      <c r="B427" s="24"/>
      <c r="C427" s="25" t="s">
        <v>395</v>
      </c>
      <c r="D427" s="11">
        <f>D428</f>
        <v>20</v>
      </c>
      <c r="E427" s="11">
        <f>E428</f>
        <v>0</v>
      </c>
      <c r="F427" s="2"/>
    </row>
    <row r="428" spans="1:6" ht="26.4" outlineLevel="3" x14ac:dyDescent="0.3">
      <c r="A428" s="24" t="s">
        <v>76</v>
      </c>
      <c r="B428" s="24"/>
      <c r="C428" s="25" t="s">
        <v>396</v>
      </c>
      <c r="D428" s="11">
        <f>D429</f>
        <v>20</v>
      </c>
      <c r="E428" s="11">
        <f>E429</f>
        <v>0</v>
      </c>
      <c r="F428" s="2"/>
    </row>
    <row r="429" spans="1:6" ht="26.4" outlineLevel="4" x14ac:dyDescent="0.3">
      <c r="A429" s="24" t="s">
        <v>76</v>
      </c>
      <c r="B429" s="24" t="s">
        <v>7</v>
      </c>
      <c r="C429" s="25" t="s">
        <v>335</v>
      </c>
      <c r="D429" s="11">
        <f>'№ 8 ведомственная'!F144</f>
        <v>20</v>
      </c>
      <c r="E429" s="11">
        <f>'№ 8 ведомственная'!G144</f>
        <v>0</v>
      </c>
      <c r="F429" s="2"/>
    </row>
    <row r="430" spans="1:6" s="38" customFormat="1" ht="39.6" x14ac:dyDescent="0.3">
      <c r="A430" s="24" t="s">
        <v>45</v>
      </c>
      <c r="B430" s="24"/>
      <c r="C430" s="25" t="s">
        <v>295</v>
      </c>
      <c r="D430" s="11">
        <f>D431+D435+D439</f>
        <v>245</v>
      </c>
      <c r="E430" s="11">
        <f>E431+E435+E439</f>
        <v>209.7</v>
      </c>
      <c r="F430" s="4"/>
    </row>
    <row r="431" spans="1:6" ht="26.4" outlineLevel="1" x14ac:dyDescent="0.3">
      <c r="A431" s="24" t="s">
        <v>195</v>
      </c>
      <c r="B431" s="24"/>
      <c r="C431" s="25" t="s">
        <v>490</v>
      </c>
      <c r="D431" s="11">
        <f t="shared" ref="D431:E433" si="5">D432</f>
        <v>150</v>
      </c>
      <c r="E431" s="11">
        <f t="shared" si="5"/>
        <v>146.69999999999999</v>
      </c>
      <c r="F431" s="2"/>
    </row>
    <row r="432" spans="1:6" ht="39.6" outlineLevel="2" x14ac:dyDescent="0.3">
      <c r="A432" s="24" t="s">
        <v>196</v>
      </c>
      <c r="B432" s="24"/>
      <c r="C432" s="25" t="s">
        <v>491</v>
      </c>
      <c r="D432" s="11">
        <f t="shared" si="5"/>
        <v>150</v>
      </c>
      <c r="E432" s="11">
        <f t="shared" si="5"/>
        <v>146.69999999999999</v>
      </c>
      <c r="F432" s="2"/>
    </row>
    <row r="433" spans="1:6" outlineLevel="3" x14ac:dyDescent="0.3">
      <c r="A433" s="24" t="s">
        <v>197</v>
      </c>
      <c r="B433" s="24"/>
      <c r="C433" s="25" t="s">
        <v>492</v>
      </c>
      <c r="D433" s="11">
        <f t="shared" si="5"/>
        <v>150</v>
      </c>
      <c r="E433" s="11">
        <f t="shared" si="5"/>
        <v>146.69999999999999</v>
      </c>
      <c r="F433" s="2"/>
    </row>
    <row r="434" spans="1:6" ht="26.4" outlineLevel="4" x14ac:dyDescent="0.3">
      <c r="A434" s="24" t="s">
        <v>197</v>
      </c>
      <c r="B434" s="24" t="s">
        <v>39</v>
      </c>
      <c r="C434" s="25" t="s">
        <v>361</v>
      </c>
      <c r="D434" s="11">
        <f>'№ 8 ведомственная'!F416</f>
        <v>150</v>
      </c>
      <c r="E434" s="11">
        <f>'№ 8 ведомственная'!G416</f>
        <v>146.69999999999999</v>
      </c>
      <c r="F434" s="2"/>
    </row>
    <row r="435" spans="1:6" ht="52.8" outlineLevel="1" x14ac:dyDescent="0.3">
      <c r="A435" s="24" t="s">
        <v>198</v>
      </c>
      <c r="B435" s="24"/>
      <c r="C435" s="25" t="s">
        <v>493</v>
      </c>
      <c r="D435" s="11">
        <f t="shared" ref="D435:E437" si="6">D436</f>
        <v>50</v>
      </c>
      <c r="E435" s="11">
        <f t="shared" si="6"/>
        <v>22</v>
      </c>
      <c r="F435" s="2"/>
    </row>
    <row r="436" spans="1:6" ht="26.4" outlineLevel="2" x14ac:dyDescent="0.3">
      <c r="A436" s="24" t="s">
        <v>199</v>
      </c>
      <c r="B436" s="24"/>
      <c r="C436" s="25" t="s">
        <v>494</v>
      </c>
      <c r="D436" s="11">
        <f t="shared" si="6"/>
        <v>50</v>
      </c>
      <c r="E436" s="11">
        <f t="shared" si="6"/>
        <v>22</v>
      </c>
      <c r="F436" s="2"/>
    </row>
    <row r="437" spans="1:6" ht="26.4" outlineLevel="3" x14ac:dyDescent="0.3">
      <c r="A437" s="24" t="s">
        <v>200</v>
      </c>
      <c r="B437" s="24"/>
      <c r="C437" s="25" t="s">
        <v>495</v>
      </c>
      <c r="D437" s="11">
        <f t="shared" si="6"/>
        <v>50</v>
      </c>
      <c r="E437" s="11">
        <f t="shared" si="6"/>
        <v>22</v>
      </c>
      <c r="F437" s="2"/>
    </row>
    <row r="438" spans="1:6" ht="26.4" outlineLevel="4" x14ac:dyDescent="0.3">
      <c r="A438" s="24" t="s">
        <v>200</v>
      </c>
      <c r="B438" s="24" t="s">
        <v>39</v>
      </c>
      <c r="C438" s="25" t="s">
        <v>361</v>
      </c>
      <c r="D438" s="11">
        <f>'№ 8 ведомственная'!F420</f>
        <v>50</v>
      </c>
      <c r="E438" s="11">
        <f>'№ 8 ведомственная'!G420</f>
        <v>22</v>
      </c>
      <c r="F438" s="2"/>
    </row>
    <row r="439" spans="1:6" ht="26.4" outlineLevel="1" x14ac:dyDescent="0.3">
      <c r="A439" s="24" t="s">
        <v>46</v>
      </c>
      <c r="B439" s="24"/>
      <c r="C439" s="25" t="s">
        <v>367</v>
      </c>
      <c r="D439" s="11">
        <f>D440+D443</f>
        <v>45</v>
      </c>
      <c r="E439" s="11">
        <f>E440+E443</f>
        <v>41</v>
      </c>
      <c r="F439" s="2"/>
    </row>
    <row r="440" spans="1:6" ht="26.4" outlineLevel="2" x14ac:dyDescent="0.3">
      <c r="A440" s="24" t="s">
        <v>47</v>
      </c>
      <c r="B440" s="24"/>
      <c r="C440" s="25" t="s">
        <v>368</v>
      </c>
      <c r="D440" s="11">
        <f>D441</f>
        <v>2</v>
      </c>
      <c r="E440" s="11">
        <f>E441</f>
        <v>0</v>
      </c>
      <c r="F440" s="2"/>
    </row>
    <row r="441" spans="1:6" ht="26.4" outlineLevel="3" x14ac:dyDescent="0.3">
      <c r="A441" s="24" t="s">
        <v>48</v>
      </c>
      <c r="B441" s="24"/>
      <c r="C441" s="25" t="s">
        <v>369</v>
      </c>
      <c r="D441" s="11">
        <f>D442</f>
        <v>2</v>
      </c>
      <c r="E441" s="11">
        <f>E442</f>
        <v>0</v>
      </c>
      <c r="F441" s="2"/>
    </row>
    <row r="442" spans="1:6" ht="26.4" outlineLevel="4" x14ac:dyDescent="0.3">
      <c r="A442" s="24" t="s">
        <v>48</v>
      </c>
      <c r="B442" s="24" t="s">
        <v>7</v>
      </c>
      <c r="C442" s="25" t="s">
        <v>335</v>
      </c>
      <c r="D442" s="11">
        <f>'№ 8 ведомственная'!F85</f>
        <v>2</v>
      </c>
      <c r="E442" s="11">
        <f>'№ 8 ведомственная'!G85</f>
        <v>0</v>
      </c>
      <c r="F442" s="2"/>
    </row>
    <row r="443" spans="1:6" outlineLevel="2" x14ac:dyDescent="0.3">
      <c r="A443" s="24" t="s">
        <v>49</v>
      </c>
      <c r="B443" s="24"/>
      <c r="C443" s="25" t="s">
        <v>370</v>
      </c>
      <c r="D443" s="11">
        <f>D444</f>
        <v>43</v>
      </c>
      <c r="E443" s="11">
        <f>E444</f>
        <v>41</v>
      </c>
      <c r="F443" s="2"/>
    </row>
    <row r="444" spans="1:6" ht="26.4" outlineLevel="3" x14ac:dyDescent="0.3">
      <c r="A444" s="24" t="s">
        <v>50</v>
      </c>
      <c r="B444" s="24"/>
      <c r="C444" s="25" t="s">
        <v>371</v>
      </c>
      <c r="D444" s="11">
        <f>D445</f>
        <v>43</v>
      </c>
      <c r="E444" s="11">
        <f>E445</f>
        <v>41</v>
      </c>
      <c r="F444" s="2"/>
    </row>
    <row r="445" spans="1:6" ht="52.8" outlineLevel="4" x14ac:dyDescent="0.3">
      <c r="A445" s="24" t="s">
        <v>50</v>
      </c>
      <c r="B445" s="24" t="s">
        <v>6</v>
      </c>
      <c r="C445" s="25" t="s">
        <v>334</v>
      </c>
      <c r="D445" s="11">
        <f>'№ 8 ведомственная'!F88</f>
        <v>43</v>
      </c>
      <c r="E445" s="11">
        <f>'№ 8 ведомственная'!G88</f>
        <v>41</v>
      </c>
      <c r="F445" s="2"/>
    </row>
    <row r="446" spans="1:6" ht="39.6" outlineLevel="4" x14ac:dyDescent="0.3">
      <c r="A446" s="24" t="s">
        <v>668</v>
      </c>
      <c r="B446" s="23"/>
      <c r="C446" s="25" t="s">
        <v>673</v>
      </c>
      <c r="D446" s="11">
        <f t="shared" ref="D446:E449" si="7">D447</f>
        <v>50</v>
      </c>
      <c r="E446" s="11">
        <f t="shared" si="7"/>
        <v>0</v>
      </c>
      <c r="F446" s="2"/>
    </row>
    <row r="447" spans="1:6" ht="66.75" customHeight="1" outlineLevel="4" x14ac:dyDescent="0.3">
      <c r="A447" s="24" t="s">
        <v>669</v>
      </c>
      <c r="B447" s="23"/>
      <c r="C447" s="25" t="s">
        <v>678</v>
      </c>
      <c r="D447" s="11">
        <f t="shared" si="7"/>
        <v>50</v>
      </c>
      <c r="E447" s="11">
        <f t="shared" si="7"/>
        <v>0</v>
      </c>
      <c r="F447" s="2"/>
    </row>
    <row r="448" spans="1:6" ht="26.4" outlineLevel="4" x14ac:dyDescent="0.3">
      <c r="A448" s="24" t="s">
        <v>670</v>
      </c>
      <c r="B448" s="23"/>
      <c r="C448" s="25" t="s">
        <v>674</v>
      </c>
      <c r="D448" s="11">
        <f t="shared" si="7"/>
        <v>50</v>
      </c>
      <c r="E448" s="11">
        <f t="shared" si="7"/>
        <v>0</v>
      </c>
      <c r="F448" s="2"/>
    </row>
    <row r="449" spans="1:6" ht="26.4" outlineLevel="4" x14ac:dyDescent="0.3">
      <c r="A449" s="24" t="s">
        <v>671</v>
      </c>
      <c r="B449" s="23"/>
      <c r="C449" s="25" t="s">
        <v>675</v>
      </c>
      <c r="D449" s="11">
        <f t="shared" si="7"/>
        <v>50</v>
      </c>
      <c r="E449" s="11">
        <f t="shared" si="7"/>
        <v>0</v>
      </c>
      <c r="F449" s="2"/>
    </row>
    <row r="450" spans="1:6" ht="26.4" outlineLevel="4" x14ac:dyDescent="0.3">
      <c r="A450" s="24" t="s">
        <v>671</v>
      </c>
      <c r="B450" s="23">
        <v>200</v>
      </c>
      <c r="C450" s="25" t="s">
        <v>335</v>
      </c>
      <c r="D450" s="11">
        <f>'№ 8 ведомственная'!F150</f>
        <v>50</v>
      </c>
      <c r="E450" s="11">
        <f>'№ 8 ведомственная'!G150</f>
        <v>0</v>
      </c>
      <c r="F450" s="2"/>
    </row>
    <row r="451" spans="1:6" s="38" customFormat="1" ht="26.4" x14ac:dyDescent="0.3">
      <c r="A451" s="24" t="s">
        <v>226</v>
      </c>
      <c r="B451" s="24"/>
      <c r="C451" s="25" t="s">
        <v>327</v>
      </c>
      <c r="D451" s="11">
        <f>D452</f>
        <v>355.1</v>
      </c>
      <c r="E451" s="11">
        <f>E452</f>
        <v>165.5</v>
      </c>
      <c r="F451" s="4"/>
    </row>
    <row r="452" spans="1:6" outlineLevel="1" x14ac:dyDescent="0.3">
      <c r="A452" s="24" t="s">
        <v>227</v>
      </c>
      <c r="B452" s="24"/>
      <c r="C452" s="25" t="s">
        <v>514</v>
      </c>
      <c r="D452" s="11">
        <f>D453+D462</f>
        <v>355.1</v>
      </c>
      <c r="E452" s="11">
        <f>E453+E462</f>
        <v>165.5</v>
      </c>
      <c r="F452" s="2"/>
    </row>
    <row r="453" spans="1:6" ht="39.6" outlineLevel="2" x14ac:dyDescent="0.3">
      <c r="A453" s="24" t="s">
        <v>228</v>
      </c>
      <c r="B453" s="24"/>
      <c r="C453" s="25" t="s">
        <v>515</v>
      </c>
      <c r="D453" s="11">
        <f>D454+D456+D458+D460</f>
        <v>355.1</v>
      </c>
      <c r="E453" s="11">
        <f>E454+E456+E458+E460</f>
        <v>85.5</v>
      </c>
      <c r="F453" s="2"/>
    </row>
    <row r="454" spans="1:6" ht="26.4" outlineLevel="3" x14ac:dyDescent="0.3">
      <c r="A454" s="24" t="s">
        <v>229</v>
      </c>
      <c r="B454" s="24"/>
      <c r="C454" s="25" t="s">
        <v>516</v>
      </c>
      <c r="D454" s="11">
        <f>D455</f>
        <v>30.1</v>
      </c>
      <c r="E454" s="11">
        <f>E455</f>
        <v>30.1</v>
      </c>
      <c r="F454" s="2"/>
    </row>
    <row r="455" spans="1:6" ht="26.4" outlineLevel="4" x14ac:dyDescent="0.3">
      <c r="A455" s="24" t="s">
        <v>229</v>
      </c>
      <c r="B455" s="24" t="s">
        <v>7</v>
      </c>
      <c r="C455" s="25" t="s">
        <v>335</v>
      </c>
      <c r="D455" s="11">
        <f>'№ 8 ведомственная'!F508</f>
        <v>30.1</v>
      </c>
      <c r="E455" s="11">
        <f>'№ 8 ведомственная'!G508</f>
        <v>30.1</v>
      </c>
      <c r="F455" s="2"/>
    </row>
    <row r="456" spans="1:6" outlineLevel="3" x14ac:dyDescent="0.3">
      <c r="A456" s="24" t="s">
        <v>230</v>
      </c>
      <c r="B456" s="24"/>
      <c r="C456" s="25" t="s">
        <v>517</v>
      </c>
      <c r="D456" s="11">
        <f>D457</f>
        <v>0</v>
      </c>
      <c r="E456" s="11">
        <f>E457</f>
        <v>5.4</v>
      </c>
      <c r="F456" s="2"/>
    </row>
    <row r="457" spans="1:6" ht="26.4" outlineLevel="4" x14ac:dyDescent="0.3">
      <c r="A457" s="24" t="s">
        <v>230</v>
      </c>
      <c r="B457" s="24" t="s">
        <v>7</v>
      </c>
      <c r="C457" s="77" t="s">
        <v>335</v>
      </c>
      <c r="D457" s="11">
        <f>'№ 8 ведомственная'!F510</f>
        <v>0</v>
      </c>
      <c r="E457" s="11">
        <f>'№ 8 ведомственная'!G510</f>
        <v>5.4</v>
      </c>
      <c r="F457" s="2"/>
    </row>
    <row r="458" spans="1:6" ht="39.6" outlineLevel="4" x14ac:dyDescent="0.3">
      <c r="A458" s="24" t="s">
        <v>713</v>
      </c>
      <c r="B458" s="23"/>
      <c r="C458" s="25" t="s">
        <v>741</v>
      </c>
      <c r="D458" s="11">
        <f>D459</f>
        <v>50</v>
      </c>
      <c r="E458" s="11">
        <f>E459</f>
        <v>50</v>
      </c>
      <c r="F458" s="2"/>
    </row>
    <row r="459" spans="1:6" ht="26.4" outlineLevel="4" x14ac:dyDescent="0.3">
      <c r="A459" s="24" t="s">
        <v>713</v>
      </c>
      <c r="B459" s="23">
        <v>600</v>
      </c>
      <c r="C459" s="25" t="s">
        <v>361</v>
      </c>
      <c r="D459" s="11">
        <f>'№ 8 ведомственная'!F512</f>
        <v>50</v>
      </c>
      <c r="E459" s="11">
        <f>'№ 8 ведомственная'!G512</f>
        <v>50</v>
      </c>
      <c r="F459" s="2"/>
    </row>
    <row r="460" spans="1:6" ht="39.6" outlineLevel="4" x14ac:dyDescent="0.3">
      <c r="A460" s="24" t="s">
        <v>736</v>
      </c>
      <c r="B460" s="23"/>
      <c r="C460" s="25" t="s">
        <v>737</v>
      </c>
      <c r="D460" s="11">
        <f>D461</f>
        <v>275</v>
      </c>
      <c r="E460" s="11">
        <f>E461</f>
        <v>0</v>
      </c>
      <c r="F460" s="2"/>
    </row>
    <row r="461" spans="1:6" ht="26.4" outlineLevel="4" x14ac:dyDescent="0.3">
      <c r="A461" s="24" t="s">
        <v>736</v>
      </c>
      <c r="B461" s="23">
        <v>200</v>
      </c>
      <c r="C461" s="25" t="s">
        <v>335</v>
      </c>
      <c r="D461" s="11">
        <f>'№ 8 ведомственная'!F514</f>
        <v>275</v>
      </c>
      <c r="E461" s="11">
        <f>'№ 8 ведомственная'!G514</f>
        <v>0</v>
      </c>
      <c r="F461" s="2"/>
    </row>
    <row r="462" spans="1:6" ht="39.6" outlineLevel="4" x14ac:dyDescent="0.3">
      <c r="A462" s="94" t="s">
        <v>774</v>
      </c>
      <c r="B462" s="93"/>
      <c r="C462" s="95" t="s">
        <v>777</v>
      </c>
      <c r="D462" s="11">
        <f>D463</f>
        <v>0</v>
      </c>
      <c r="E462" s="11">
        <f>E463</f>
        <v>80</v>
      </c>
      <c r="F462" s="2"/>
    </row>
    <row r="463" spans="1:6" ht="39.6" outlineLevel="4" x14ac:dyDescent="0.3">
      <c r="A463" s="94" t="s">
        <v>775</v>
      </c>
      <c r="B463" s="93"/>
      <c r="C463" s="95" t="s">
        <v>776</v>
      </c>
      <c r="D463" s="11">
        <f>D464</f>
        <v>0</v>
      </c>
      <c r="E463" s="11">
        <f>E464</f>
        <v>80</v>
      </c>
      <c r="F463" s="2"/>
    </row>
    <row r="464" spans="1:6" ht="26.4" outlineLevel="4" x14ac:dyDescent="0.3">
      <c r="A464" s="94" t="s">
        <v>775</v>
      </c>
      <c r="B464" s="93">
        <v>200</v>
      </c>
      <c r="C464" s="95" t="s">
        <v>335</v>
      </c>
      <c r="D464" s="11">
        <f>'№ 8 ведомственная'!F517</f>
        <v>0</v>
      </c>
      <c r="E464" s="11">
        <f>'№ 8 ведомственная'!G517</f>
        <v>80</v>
      </c>
      <c r="F464" s="2"/>
    </row>
    <row r="465" spans="1:6" s="38" customFormat="1" ht="39.6" x14ac:dyDescent="0.3">
      <c r="A465" s="24" t="s">
        <v>51</v>
      </c>
      <c r="B465" s="24"/>
      <c r="C465" s="77" t="s">
        <v>579</v>
      </c>
      <c r="D465" s="11">
        <f>D466+D470</f>
        <v>1590.2</v>
      </c>
      <c r="E465" s="11">
        <f>E466+E470</f>
        <v>0</v>
      </c>
      <c r="F465" s="4"/>
    </row>
    <row r="466" spans="1:6" ht="39.6" outlineLevel="1" x14ac:dyDescent="0.3">
      <c r="A466" s="24" t="s">
        <v>52</v>
      </c>
      <c r="B466" s="24"/>
      <c r="C466" s="77" t="s">
        <v>685</v>
      </c>
      <c r="D466" s="11">
        <f t="shared" ref="D466:E468" si="8">D467</f>
        <v>760</v>
      </c>
      <c r="E466" s="11">
        <f t="shared" si="8"/>
        <v>0</v>
      </c>
      <c r="F466" s="2"/>
    </row>
    <row r="467" spans="1:6" ht="26.4" outlineLevel="2" x14ac:dyDescent="0.3">
      <c r="A467" s="24" t="s">
        <v>53</v>
      </c>
      <c r="B467" s="24"/>
      <c r="C467" s="77" t="s">
        <v>372</v>
      </c>
      <c r="D467" s="11">
        <f t="shared" si="8"/>
        <v>760</v>
      </c>
      <c r="E467" s="11">
        <f t="shared" si="8"/>
        <v>0</v>
      </c>
      <c r="F467" s="2"/>
    </row>
    <row r="468" spans="1:6" ht="39.6" outlineLevel="3" x14ac:dyDescent="0.3">
      <c r="A468" s="24" t="s">
        <v>54</v>
      </c>
      <c r="B468" s="24"/>
      <c r="C468" s="77" t="s">
        <v>589</v>
      </c>
      <c r="D468" s="11">
        <f t="shared" si="8"/>
        <v>760</v>
      </c>
      <c r="E468" s="11">
        <f t="shared" si="8"/>
        <v>0</v>
      </c>
      <c r="F468" s="2"/>
    </row>
    <row r="469" spans="1:6" ht="26.4" outlineLevel="4" x14ac:dyDescent="0.3">
      <c r="A469" s="24" t="s">
        <v>54</v>
      </c>
      <c r="B469" s="24" t="s">
        <v>7</v>
      </c>
      <c r="C469" s="77" t="s">
        <v>335</v>
      </c>
      <c r="D469" s="11">
        <f>'№ 8 ведомственная'!F93</f>
        <v>760</v>
      </c>
      <c r="E469" s="11">
        <f>'№ 8 ведомственная'!G93</f>
        <v>0</v>
      </c>
      <c r="F469" s="2"/>
    </row>
    <row r="470" spans="1:6" ht="39.6" outlineLevel="1" x14ac:dyDescent="0.3">
      <c r="A470" s="24" t="s">
        <v>55</v>
      </c>
      <c r="B470" s="24"/>
      <c r="C470" s="77" t="s">
        <v>581</v>
      </c>
      <c r="D470" s="11">
        <f t="shared" ref="D470:E472" si="9">D471</f>
        <v>830.2</v>
      </c>
      <c r="E470" s="11">
        <f t="shared" si="9"/>
        <v>0</v>
      </c>
      <c r="F470" s="2"/>
    </row>
    <row r="471" spans="1:6" ht="52.8" outlineLevel="2" x14ac:dyDescent="0.3">
      <c r="A471" s="24" t="s">
        <v>569</v>
      </c>
      <c r="B471" s="24"/>
      <c r="C471" s="77" t="s">
        <v>590</v>
      </c>
      <c r="D471" s="11">
        <f t="shared" si="9"/>
        <v>830.2</v>
      </c>
      <c r="E471" s="11">
        <f t="shared" si="9"/>
        <v>0</v>
      </c>
      <c r="F471" s="2"/>
    </row>
    <row r="472" spans="1:6" ht="39.6" outlineLevel="3" x14ac:dyDescent="0.3">
      <c r="A472" s="24" t="s">
        <v>571</v>
      </c>
      <c r="B472" s="24"/>
      <c r="C472" s="77" t="s">
        <v>582</v>
      </c>
      <c r="D472" s="11">
        <f t="shared" si="9"/>
        <v>830.2</v>
      </c>
      <c r="E472" s="11">
        <f t="shared" si="9"/>
        <v>0</v>
      </c>
      <c r="F472" s="2"/>
    </row>
    <row r="473" spans="1:6" ht="26.4" outlineLevel="4" x14ac:dyDescent="0.3">
      <c r="A473" s="24" t="s">
        <v>571</v>
      </c>
      <c r="B473" s="24" t="s">
        <v>7</v>
      </c>
      <c r="C473" s="77" t="s">
        <v>335</v>
      </c>
      <c r="D473" s="11">
        <f>'№ 8 ведомственная'!F97</f>
        <v>830.2</v>
      </c>
      <c r="E473" s="11">
        <f>'№ 8 ведомственная'!G97</f>
        <v>0</v>
      </c>
      <c r="F473" s="2"/>
    </row>
    <row r="474" spans="1:6" s="38" customFormat="1" ht="39.6" x14ac:dyDescent="0.3">
      <c r="A474" s="24" t="s">
        <v>108</v>
      </c>
      <c r="B474" s="24"/>
      <c r="C474" s="25" t="s">
        <v>305</v>
      </c>
      <c r="D474" s="11">
        <f>D475</f>
        <v>443.8</v>
      </c>
      <c r="E474" s="11">
        <f>E475</f>
        <v>41.4</v>
      </c>
      <c r="F474" s="4"/>
    </row>
    <row r="475" spans="1:6" ht="26.4" outlineLevel="1" x14ac:dyDescent="0.3">
      <c r="A475" s="24" t="s">
        <v>109</v>
      </c>
      <c r="B475" s="24"/>
      <c r="C475" s="25" t="s">
        <v>682</v>
      </c>
      <c r="D475" s="11">
        <f>D476</f>
        <v>443.8</v>
      </c>
      <c r="E475" s="11">
        <f>E476</f>
        <v>41.4</v>
      </c>
      <c r="F475" s="2"/>
    </row>
    <row r="476" spans="1:6" ht="26.4" outlineLevel="2" x14ac:dyDescent="0.3">
      <c r="A476" s="24" t="s">
        <v>110</v>
      </c>
      <c r="B476" s="24"/>
      <c r="C476" s="25" t="s">
        <v>683</v>
      </c>
      <c r="D476" s="11">
        <f>D477+D479</f>
        <v>443.8</v>
      </c>
      <c r="E476" s="11">
        <f>E477+E479</f>
        <v>41.4</v>
      </c>
      <c r="F476" s="2"/>
    </row>
    <row r="477" spans="1:6" outlineLevel="3" x14ac:dyDescent="0.3">
      <c r="A477" s="24" t="s">
        <v>111</v>
      </c>
      <c r="B477" s="24"/>
      <c r="C477" s="25" t="s">
        <v>564</v>
      </c>
      <c r="D477" s="11">
        <f>D478</f>
        <v>433.8</v>
      </c>
      <c r="E477" s="11">
        <f>E478</f>
        <v>41.4</v>
      </c>
      <c r="F477" s="2"/>
    </row>
    <row r="478" spans="1:6" ht="26.4" outlineLevel="4" x14ac:dyDescent="0.3">
      <c r="A478" s="24" t="s">
        <v>111</v>
      </c>
      <c r="B478" s="24" t="s">
        <v>7</v>
      </c>
      <c r="C478" s="25" t="s">
        <v>335</v>
      </c>
      <c r="D478" s="11">
        <f>'№ 8 ведомственная'!F207</f>
        <v>433.8</v>
      </c>
      <c r="E478" s="11">
        <f>'№ 8 ведомственная'!G207</f>
        <v>41.4</v>
      </c>
      <c r="F478" s="2"/>
    </row>
    <row r="479" spans="1:6" ht="39.6" outlineLevel="3" x14ac:dyDescent="0.3">
      <c r="A479" s="24" t="s">
        <v>113</v>
      </c>
      <c r="B479" s="24"/>
      <c r="C479" s="25" t="s">
        <v>684</v>
      </c>
      <c r="D479" s="11">
        <f>D480</f>
        <v>10</v>
      </c>
      <c r="E479" s="11">
        <f>E480</f>
        <v>0</v>
      </c>
      <c r="F479" s="2"/>
    </row>
    <row r="480" spans="1:6" ht="26.4" outlineLevel="4" x14ac:dyDescent="0.3">
      <c r="A480" s="24" t="s">
        <v>113</v>
      </c>
      <c r="B480" s="24" t="s">
        <v>112</v>
      </c>
      <c r="C480" s="25" t="s">
        <v>427</v>
      </c>
      <c r="D480" s="11">
        <f>'№ 8 ведомственная'!F209</f>
        <v>10</v>
      </c>
      <c r="E480" s="11">
        <f>'№ 8 ведомственная'!G209</f>
        <v>0</v>
      </c>
      <c r="F480" s="2"/>
    </row>
    <row r="481" spans="1:6" s="38" customFormat="1" ht="39.6" x14ac:dyDescent="0.3">
      <c r="A481" s="24" t="s">
        <v>133</v>
      </c>
      <c r="B481" s="24"/>
      <c r="C481" s="25" t="s">
        <v>308</v>
      </c>
      <c r="D481" s="11">
        <f>D482</f>
        <v>15591.1</v>
      </c>
      <c r="E481" s="11">
        <f>E482</f>
        <v>15510.199999999999</v>
      </c>
      <c r="F481" s="4"/>
    </row>
    <row r="482" spans="1:6" ht="26.4" outlineLevel="1" x14ac:dyDescent="0.3">
      <c r="A482" s="24" t="s">
        <v>134</v>
      </c>
      <c r="B482" s="24"/>
      <c r="C482" s="25" t="s">
        <v>450</v>
      </c>
      <c r="D482" s="11">
        <f>D483+D488</f>
        <v>15591.1</v>
      </c>
      <c r="E482" s="11">
        <f>E483+E488</f>
        <v>15510.199999999999</v>
      </c>
      <c r="F482" s="2"/>
    </row>
    <row r="483" spans="1:6" ht="26.4" outlineLevel="2" x14ac:dyDescent="0.3">
      <c r="A483" s="24" t="s">
        <v>135</v>
      </c>
      <c r="B483" s="24"/>
      <c r="C483" s="25" t="s">
        <v>588</v>
      </c>
      <c r="D483" s="11">
        <f>D484+D486</f>
        <v>2092</v>
      </c>
      <c r="E483" s="11">
        <f>E484+E486</f>
        <v>2011.9</v>
      </c>
      <c r="F483" s="2"/>
    </row>
    <row r="484" spans="1:6" ht="39.6" outlineLevel="3" x14ac:dyDescent="0.3">
      <c r="A484" s="24" t="s">
        <v>136</v>
      </c>
      <c r="B484" s="24"/>
      <c r="C484" s="25" t="s">
        <v>451</v>
      </c>
      <c r="D484" s="11">
        <f>D485</f>
        <v>1092</v>
      </c>
      <c r="E484" s="11">
        <f>E485</f>
        <v>1046.9000000000001</v>
      </c>
      <c r="F484" s="2"/>
    </row>
    <row r="485" spans="1:6" ht="26.4" outlineLevel="4" x14ac:dyDescent="0.3">
      <c r="A485" s="24" t="s">
        <v>136</v>
      </c>
      <c r="B485" s="24" t="s">
        <v>7</v>
      </c>
      <c r="C485" s="25" t="s">
        <v>335</v>
      </c>
      <c r="D485" s="11">
        <f>'№ 8 ведомственная'!F274</f>
        <v>1092</v>
      </c>
      <c r="E485" s="11">
        <f>'№ 8 ведомственная'!G274</f>
        <v>1046.9000000000001</v>
      </c>
      <c r="F485" s="2"/>
    </row>
    <row r="486" spans="1:6" ht="26.4" outlineLevel="4" x14ac:dyDescent="0.3">
      <c r="A486" s="24" t="s">
        <v>631</v>
      </c>
      <c r="B486" s="23"/>
      <c r="C486" s="25" t="s">
        <v>630</v>
      </c>
      <c r="D486" s="11">
        <f>D487</f>
        <v>1000</v>
      </c>
      <c r="E486" s="11">
        <f>E487</f>
        <v>965</v>
      </c>
      <c r="F486" s="2"/>
    </row>
    <row r="487" spans="1:6" ht="26.4" outlineLevel="4" x14ac:dyDescent="0.3">
      <c r="A487" s="24" t="s">
        <v>631</v>
      </c>
      <c r="B487" s="23">
        <v>200</v>
      </c>
      <c r="C487" s="25" t="s">
        <v>335</v>
      </c>
      <c r="D487" s="11">
        <f>'№ 8 ведомственная'!F276</f>
        <v>1000</v>
      </c>
      <c r="E487" s="11">
        <f>'№ 8 ведомственная'!G276</f>
        <v>965</v>
      </c>
      <c r="F487" s="2"/>
    </row>
    <row r="488" spans="1:6" ht="39.6" outlineLevel="2" x14ac:dyDescent="0.3">
      <c r="A488" s="24" t="s">
        <v>137</v>
      </c>
      <c r="B488" s="24"/>
      <c r="C488" s="25" t="s">
        <v>452</v>
      </c>
      <c r="D488" s="11">
        <f>D489</f>
        <v>13499.1</v>
      </c>
      <c r="E488" s="11">
        <f>E489</f>
        <v>13498.3</v>
      </c>
      <c r="F488" s="2"/>
    </row>
    <row r="489" spans="1:6" ht="39.6" outlineLevel="3" x14ac:dyDescent="0.3">
      <c r="A489" s="24" t="s">
        <v>138</v>
      </c>
      <c r="B489" s="24"/>
      <c r="C489" s="25" t="s">
        <v>453</v>
      </c>
      <c r="D489" s="11">
        <f>D490</f>
        <v>13499.1</v>
      </c>
      <c r="E489" s="11">
        <f>E490</f>
        <v>13498.3</v>
      </c>
      <c r="F489" s="2"/>
    </row>
    <row r="490" spans="1:6" ht="26.4" outlineLevel="4" x14ac:dyDescent="0.3">
      <c r="A490" s="24" t="s">
        <v>138</v>
      </c>
      <c r="B490" s="24" t="s">
        <v>7</v>
      </c>
      <c r="C490" s="25" t="s">
        <v>335</v>
      </c>
      <c r="D490" s="11">
        <f>'№ 8 ведомственная'!F279</f>
        <v>13499.1</v>
      </c>
      <c r="E490" s="11">
        <f>'№ 8 ведомственная'!G279</f>
        <v>13498.3</v>
      </c>
      <c r="F490" s="2"/>
    </row>
    <row r="491" spans="1:6" s="38" customFormat="1" x14ac:dyDescent="0.3">
      <c r="A491" s="24" t="s">
        <v>3</v>
      </c>
      <c r="B491" s="24"/>
      <c r="C491" s="25" t="s">
        <v>287</v>
      </c>
      <c r="D491" s="11">
        <f>D492+D495+D501</f>
        <v>16860.2</v>
      </c>
      <c r="E491" s="11">
        <f>E492+E495+E501</f>
        <v>16294.5</v>
      </c>
      <c r="F491" s="4"/>
    </row>
    <row r="492" spans="1:6" outlineLevel="1" x14ac:dyDescent="0.3">
      <c r="A492" s="24" t="s">
        <v>26</v>
      </c>
      <c r="B492" s="24"/>
      <c r="C492" s="25" t="s">
        <v>292</v>
      </c>
      <c r="D492" s="11">
        <f>D493</f>
        <v>300</v>
      </c>
      <c r="E492" s="11">
        <f>E493</f>
        <v>0</v>
      </c>
      <c r="F492" s="2"/>
    </row>
    <row r="493" spans="1:6" outlineLevel="3" x14ac:dyDescent="0.3">
      <c r="A493" s="24" t="s">
        <v>27</v>
      </c>
      <c r="B493" s="24"/>
      <c r="C493" s="25" t="s">
        <v>349</v>
      </c>
      <c r="D493" s="11">
        <f>D494</f>
        <v>300</v>
      </c>
      <c r="E493" s="11">
        <f>E494</f>
        <v>0</v>
      </c>
      <c r="F493" s="2"/>
    </row>
    <row r="494" spans="1:6" outlineLevel="4" x14ac:dyDescent="0.3">
      <c r="A494" s="24" t="s">
        <v>27</v>
      </c>
      <c r="B494" s="24" t="s">
        <v>8</v>
      </c>
      <c r="C494" s="25" t="s">
        <v>336</v>
      </c>
      <c r="D494" s="11">
        <v>300</v>
      </c>
      <c r="E494" s="11">
        <v>0</v>
      </c>
      <c r="F494" s="2"/>
    </row>
    <row r="495" spans="1:6" outlineLevel="1" x14ac:dyDescent="0.3">
      <c r="A495" s="24" t="s">
        <v>10</v>
      </c>
      <c r="B495" s="24"/>
      <c r="C495" s="25" t="s">
        <v>337</v>
      </c>
      <c r="D495" s="11">
        <f>D496</f>
        <v>7434.3999999999987</v>
      </c>
      <c r="E495" s="11">
        <f>E496</f>
        <v>7308.7</v>
      </c>
      <c r="F495" s="2"/>
    </row>
    <row r="496" spans="1:6" ht="26.4" outlineLevel="3" x14ac:dyDescent="0.3">
      <c r="A496" s="24" t="s">
        <v>56</v>
      </c>
      <c r="B496" s="24"/>
      <c r="C496" s="25" t="s">
        <v>380</v>
      </c>
      <c r="D496" s="11">
        <f>D497+D498+D500+D499</f>
        <v>7434.3999999999987</v>
      </c>
      <c r="E496" s="11">
        <f>E497+E498+E500+E499</f>
        <v>7308.7</v>
      </c>
      <c r="F496" s="2"/>
    </row>
    <row r="497" spans="1:6" ht="52.8" outlineLevel="4" x14ac:dyDescent="0.3">
      <c r="A497" s="24" t="s">
        <v>56</v>
      </c>
      <c r="B497" s="24" t="s">
        <v>6</v>
      </c>
      <c r="C497" s="25" t="s">
        <v>334</v>
      </c>
      <c r="D497" s="11">
        <f>'№ 8 ведомственная'!F101</f>
        <v>4725.4999999999991</v>
      </c>
      <c r="E497" s="11">
        <f>'№ 8 ведомственная'!G101</f>
        <v>4713</v>
      </c>
      <c r="F497" s="2"/>
    </row>
    <row r="498" spans="1:6" ht="26.4" outlineLevel="4" x14ac:dyDescent="0.3">
      <c r="A498" s="24" t="s">
        <v>56</v>
      </c>
      <c r="B498" s="24" t="s">
        <v>7</v>
      </c>
      <c r="C498" s="25" t="s">
        <v>335</v>
      </c>
      <c r="D498" s="11">
        <f>'№ 8 ведомственная'!F102</f>
        <v>2538.5</v>
      </c>
      <c r="E498" s="11">
        <f>'№ 8 ведомственная'!G102</f>
        <v>2425.5</v>
      </c>
      <c r="F498" s="2"/>
    </row>
    <row r="499" spans="1:6" outlineLevel="4" x14ac:dyDescent="0.3">
      <c r="A499" s="24" t="s">
        <v>56</v>
      </c>
      <c r="B499" s="24" t="s">
        <v>21</v>
      </c>
      <c r="C499" s="25" t="s">
        <v>346</v>
      </c>
      <c r="D499" s="11">
        <f>'№ 8 ведомственная'!F103</f>
        <v>123.89999999999999</v>
      </c>
      <c r="E499" s="11">
        <f>'№ 8 ведомственная'!G103</f>
        <v>123.7</v>
      </c>
      <c r="F499" s="2"/>
    </row>
    <row r="500" spans="1:6" outlineLevel="4" x14ac:dyDescent="0.3">
      <c r="A500" s="24" t="s">
        <v>56</v>
      </c>
      <c r="B500" s="24" t="s">
        <v>8</v>
      </c>
      <c r="C500" s="25" t="s">
        <v>336</v>
      </c>
      <c r="D500" s="11">
        <f>'№ 8 ведомственная'!F104</f>
        <v>46.5</v>
      </c>
      <c r="E500" s="11">
        <f>'№ 8 ведомственная'!G104</f>
        <v>46.5</v>
      </c>
      <c r="F500" s="2"/>
    </row>
    <row r="501" spans="1:6" ht="26.4" outlineLevel="1" x14ac:dyDescent="0.3">
      <c r="A501" s="24" t="s">
        <v>4</v>
      </c>
      <c r="B501" s="24"/>
      <c r="C501" s="25" t="s">
        <v>332</v>
      </c>
      <c r="D501" s="11">
        <f>D502+D506</f>
        <v>9125.8000000000011</v>
      </c>
      <c r="E501" s="11">
        <f>E502+E506</f>
        <v>8985.8000000000011</v>
      </c>
      <c r="F501" s="2"/>
    </row>
    <row r="502" spans="1:6" ht="26.4" outlineLevel="3" x14ac:dyDescent="0.3">
      <c r="A502" s="24" t="s">
        <v>5</v>
      </c>
      <c r="B502" s="24"/>
      <c r="C502" s="25" t="s">
        <v>333</v>
      </c>
      <c r="D502" s="11">
        <f>D503+D504+D505</f>
        <v>8321.6</v>
      </c>
      <c r="E502" s="11">
        <f>E503+E504+E505</f>
        <v>8198.1</v>
      </c>
      <c r="F502" s="2"/>
    </row>
    <row r="503" spans="1:6" ht="52.8" outlineLevel="4" x14ac:dyDescent="0.3">
      <c r="A503" s="24" t="s">
        <v>5</v>
      </c>
      <c r="B503" s="24" t="s">
        <v>6</v>
      </c>
      <c r="C503" s="25" t="s">
        <v>334</v>
      </c>
      <c r="D503" s="11">
        <f>'№ 8 ведомственная'!F19</f>
        <v>7395.4</v>
      </c>
      <c r="E503" s="11">
        <f>'№ 8 ведомственная'!G19</f>
        <v>7354.1</v>
      </c>
      <c r="F503" s="2"/>
    </row>
    <row r="504" spans="1:6" ht="26.4" outlineLevel="4" x14ac:dyDescent="0.3">
      <c r="A504" s="24" t="s">
        <v>5</v>
      </c>
      <c r="B504" s="24" t="s">
        <v>7</v>
      </c>
      <c r="C504" s="25" t="s">
        <v>335</v>
      </c>
      <c r="D504" s="11">
        <f>'№ 8 ведомственная'!F20</f>
        <v>920.2</v>
      </c>
      <c r="E504" s="11">
        <f>'№ 8 ведомственная'!G20</f>
        <v>844</v>
      </c>
      <c r="F504" s="2"/>
    </row>
    <row r="505" spans="1:6" outlineLevel="4" x14ac:dyDescent="0.3">
      <c r="A505" s="24" t="s">
        <v>5</v>
      </c>
      <c r="B505" s="24" t="s">
        <v>8</v>
      </c>
      <c r="C505" s="25" t="s">
        <v>336</v>
      </c>
      <c r="D505" s="11">
        <f>'№ 8 ведомственная'!F21</f>
        <v>6</v>
      </c>
      <c r="E505" s="11">
        <f>'№ 8 ведомственная'!G21</f>
        <v>0</v>
      </c>
      <c r="F505" s="2"/>
    </row>
    <row r="506" spans="1:6" outlineLevel="3" x14ac:dyDescent="0.3">
      <c r="A506" s="24" t="s">
        <v>271</v>
      </c>
      <c r="B506" s="24"/>
      <c r="C506" s="25" t="s">
        <v>276</v>
      </c>
      <c r="D506" s="11">
        <f>D507</f>
        <v>804.2</v>
      </c>
      <c r="E506" s="11">
        <f>E507</f>
        <v>787.7</v>
      </c>
      <c r="F506" s="2"/>
    </row>
    <row r="507" spans="1:6" ht="52.8" outlineLevel="4" x14ac:dyDescent="0.3">
      <c r="A507" s="24" t="s">
        <v>271</v>
      </c>
      <c r="B507" s="24" t="s">
        <v>6</v>
      </c>
      <c r="C507" s="25" t="s">
        <v>334</v>
      </c>
      <c r="D507" s="11">
        <f>'№ 8 ведомственная'!F629</f>
        <v>804.2</v>
      </c>
      <c r="E507" s="11">
        <f>'№ 8 ведомственная'!G629</f>
        <v>787.7</v>
      </c>
      <c r="F507" s="2"/>
    </row>
    <row r="508" spans="1:6" ht="12.75" customHeight="1" x14ac:dyDescent="0.3">
      <c r="C508" s="12"/>
      <c r="D508" s="13"/>
      <c r="E508" s="13"/>
      <c r="F508" s="2"/>
    </row>
    <row r="509" spans="1:6" ht="12.75" customHeight="1" x14ac:dyDescent="0.3">
      <c r="A509" s="64"/>
      <c r="B509" s="64"/>
      <c r="C509" s="5"/>
      <c r="D509" s="6"/>
      <c r="E509" s="6"/>
      <c r="F509" s="2"/>
    </row>
    <row r="510" spans="1:6" ht="15.15" customHeight="1" x14ac:dyDescent="0.3">
      <c r="C510" s="143"/>
      <c r="D510" s="144"/>
      <c r="E510" s="144"/>
      <c r="F510" s="2"/>
    </row>
  </sheetData>
  <mergeCells count="13">
    <mergeCell ref="C510:E510"/>
    <mergeCell ref="D8:E8"/>
    <mergeCell ref="A9:A10"/>
    <mergeCell ref="B9:B10"/>
    <mergeCell ref="C9:C10"/>
    <mergeCell ref="D9:D10"/>
    <mergeCell ref="E9:E10"/>
    <mergeCell ref="C4:E4"/>
    <mergeCell ref="C5:E5"/>
    <mergeCell ref="A7:E7"/>
    <mergeCell ref="C1:E1"/>
    <mergeCell ref="C2:E2"/>
    <mergeCell ref="C3:E3"/>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6 РП</vt:lpstr>
      <vt:lpstr>№ 7 РПЦ</vt:lpstr>
      <vt:lpstr>№ 8 ведомственная</vt:lpstr>
      <vt:lpstr>№ 9 Программы</vt:lpstr>
      <vt:lpstr>'№ 6 РП'!Заголовки_для_печати</vt:lpstr>
      <vt:lpstr>'№ 7 РПЦ'!Заголовки_для_печати</vt:lpstr>
      <vt:lpstr>'№ 8 ведомственная'!Заголовки_для_печати</vt:lpstr>
      <vt:lpstr>'№ 9 Программы'!Заголовки_для_печати</vt:lpstr>
      <vt:lpstr>'№ 6 РП'!Область_печати</vt:lpstr>
      <vt:lpstr>'№ 7 РПЦ'!Область_печати</vt:lpstr>
      <vt:lpstr>'№ 8 ведомственная'!Область_печати</vt:lpstr>
      <vt:lpstr>'№ 9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2021-05-25T13:06:01Z</cp:lastPrinted>
  <dcterms:created xsi:type="dcterms:W3CDTF">2019-07-11T08:02:15Z</dcterms:created>
  <dcterms:modified xsi:type="dcterms:W3CDTF">2021-05-25T13:08:18Z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