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45" windowWidth="19155" windowHeight="11820"/>
  </bookViews>
  <sheets>
    <sheet name="Прил.5 Ведомст" sheetId="1" r:id="rId1"/>
  </sheets>
  <externalReferences>
    <externalReference r:id="rId2"/>
  </externalReferences>
  <definedNames>
    <definedName name="_xlnm.Print_Titles" localSheetId="0">'Прил.5 Ведомст'!$10:$10</definedName>
    <definedName name="_xlnm.Print_Area" localSheetId="0">'Прил.5 Ведомст'!$A$1:$G$702</definedName>
  </definedNames>
  <calcPr calcId="125725"/>
</workbook>
</file>

<file path=xl/calcChain.xml><?xml version="1.0" encoding="utf-8"?>
<calcChain xmlns="http://schemas.openxmlformats.org/spreadsheetml/2006/main">
  <c r="G315" i="1"/>
  <c r="G688"/>
  <c r="G687" s="1"/>
  <c r="G686" s="1"/>
  <c r="G668"/>
  <c r="G667" s="1"/>
  <c r="G666" s="1"/>
  <c r="G659"/>
  <c r="G658" s="1"/>
  <c r="G657" s="1"/>
  <c r="G656" s="1"/>
  <c r="G646"/>
  <c r="G638"/>
  <c r="G635" s="1"/>
  <c r="G606"/>
  <c r="G602"/>
  <c r="G600"/>
  <c r="G598"/>
  <c r="G588"/>
  <c r="G587" s="1"/>
  <c r="G586" s="1"/>
  <c r="G585" s="1"/>
  <c r="G584" s="1"/>
  <c r="G579"/>
  <c r="G578" s="1"/>
  <c r="G577" s="1"/>
  <c r="G576" s="1"/>
  <c r="G569" s="1"/>
  <c r="G566"/>
  <c r="G565" s="1"/>
  <c r="G564" s="1"/>
  <c r="G563" s="1"/>
  <c r="G562" s="1"/>
  <c r="G561" s="1"/>
  <c r="G552"/>
  <c r="G551" s="1"/>
  <c r="G550" s="1"/>
  <c r="G548"/>
  <c r="G547" s="1"/>
  <c r="G546" s="1"/>
  <c r="G541"/>
  <c r="G537"/>
  <c r="G533"/>
  <c r="G531"/>
  <c r="G522"/>
  <c r="G511"/>
  <c r="G496"/>
  <c r="G492"/>
  <c r="G490"/>
  <c r="G466"/>
  <c r="G454"/>
  <c r="G445" s="1"/>
  <c r="G432"/>
  <c r="G428"/>
  <c r="G410"/>
  <c r="G405"/>
  <c r="G386"/>
  <c r="G381"/>
  <c r="G380" s="1"/>
  <c r="G379" s="1"/>
  <c r="G367"/>
  <c r="G359"/>
  <c r="G358" s="1"/>
  <c r="G357" s="1"/>
  <c r="G356" s="1"/>
  <c r="G351"/>
  <c r="G350" s="1"/>
  <c r="G349" s="1"/>
  <c r="G345"/>
  <c r="G344" s="1"/>
  <c r="G343" s="1"/>
  <c r="G342" s="1"/>
  <c r="G341" s="1"/>
  <c r="G335"/>
  <c r="G334" s="1"/>
  <c r="G333" s="1"/>
  <c r="G300"/>
  <c r="G293"/>
  <c r="G292" s="1"/>
  <c r="G291" s="1"/>
  <c r="G287"/>
  <c r="G286" s="1"/>
  <c r="G285" s="1"/>
  <c r="G284" s="1"/>
  <c r="G282"/>
  <c r="G281" s="1"/>
  <c r="G272"/>
  <c r="G269"/>
  <c r="G261"/>
  <c r="G260" s="1"/>
  <c r="G259" s="1"/>
  <c r="F261"/>
  <c r="G257"/>
  <c r="G256" s="1"/>
  <c r="G255" s="1"/>
  <c r="G254" s="1"/>
  <c r="G249"/>
  <c r="G248" s="1"/>
  <c r="G247" s="1"/>
  <c r="G240"/>
  <c r="G232" s="1"/>
  <c r="G235"/>
  <c r="G222"/>
  <c r="G221" s="1"/>
  <c r="G215"/>
  <c r="F215"/>
  <c r="G210"/>
  <c r="G205"/>
  <c r="G196"/>
  <c r="G186"/>
  <c r="G185" s="1"/>
  <c r="G184" s="1"/>
  <c r="G183" s="1"/>
  <c r="G177"/>
  <c r="G160"/>
  <c r="G154" s="1"/>
  <c r="F160"/>
  <c r="G148"/>
  <c r="G147" s="1"/>
  <c r="G146" s="1"/>
  <c r="G145" s="1"/>
  <c r="G144" s="1"/>
  <c r="G141"/>
  <c r="G140" s="1"/>
  <c r="G139" s="1"/>
  <c r="G138" s="1"/>
  <c r="G137" s="1"/>
  <c r="G133"/>
  <c r="G129"/>
  <c r="G366" l="1"/>
  <c r="G365" s="1"/>
  <c r="G364" s="1"/>
  <c r="G363" s="1"/>
  <c r="G665"/>
  <c r="G664" s="1"/>
  <c r="G663" s="1"/>
  <c r="G634"/>
  <c r="G633" s="1"/>
  <c r="G632" s="1"/>
  <c r="G631" s="1"/>
  <c r="G597"/>
  <c r="G596" s="1"/>
  <c r="G595" s="1"/>
  <c r="G594" s="1"/>
  <c r="G593" s="1"/>
  <c r="G545"/>
  <c r="G544" s="1"/>
  <c r="G543" s="1"/>
  <c r="G530"/>
  <c r="G529" s="1"/>
  <c r="G528" s="1"/>
  <c r="G527" s="1"/>
  <c r="G510"/>
  <c r="G509" s="1"/>
  <c r="G508" s="1"/>
  <c r="G487"/>
  <c r="G486" s="1"/>
  <c r="G485" s="1"/>
  <c r="G484" s="1"/>
  <c r="G444"/>
  <c r="G443" s="1"/>
  <c r="G442" s="1"/>
  <c r="G427"/>
  <c r="G426" s="1"/>
  <c r="G425" s="1"/>
  <c r="G424" s="1"/>
  <c r="G404"/>
  <c r="G403" s="1"/>
  <c r="G402" s="1"/>
  <c r="G401" s="1"/>
  <c r="G373"/>
  <c r="G348"/>
  <c r="G347" s="1"/>
  <c r="G290"/>
  <c r="G268"/>
  <c r="G267" s="1"/>
  <c r="G266" s="1"/>
  <c r="G246"/>
  <c r="G195"/>
  <c r="G194" s="1"/>
  <c r="G193" s="1"/>
  <c r="G176" s="1"/>
  <c r="G136"/>
  <c r="G128"/>
  <c r="G127" s="1"/>
  <c r="G116"/>
  <c r="G115" s="1"/>
  <c r="G89"/>
  <c r="G88" s="1"/>
  <c r="G87" s="1"/>
  <c r="G86" s="1"/>
  <c r="G79"/>
  <c r="G74" s="1"/>
  <c r="G73" s="1"/>
  <c r="G72" s="1"/>
  <c r="G362" l="1"/>
  <c r="G568"/>
  <c r="G423"/>
  <c r="G415" s="1"/>
  <c r="G245"/>
  <c r="G71"/>
  <c r="G18"/>
  <c r="G17" s="1"/>
  <c r="G16" s="1"/>
  <c r="G15" s="1"/>
  <c r="G14" s="1"/>
  <c r="F19"/>
  <c r="F20"/>
  <c r="F21"/>
  <c r="G26"/>
  <c r="G25" s="1"/>
  <c r="G24" s="1"/>
  <c r="G23" s="1"/>
  <c r="G22" s="1"/>
  <c r="F27"/>
  <c r="F26" s="1"/>
  <c r="F25" s="1"/>
  <c r="F24" s="1"/>
  <c r="F23" s="1"/>
  <c r="F22" s="1"/>
  <c r="F34"/>
  <c r="F33" s="1"/>
  <c r="F32" s="1"/>
  <c r="F31" s="1"/>
  <c r="F30" s="1"/>
  <c r="G34"/>
  <c r="G33" s="1"/>
  <c r="G32" s="1"/>
  <c r="G31" s="1"/>
  <c r="G30" s="1"/>
  <c r="G40"/>
  <c r="G39" s="1"/>
  <c r="G38" s="1"/>
  <c r="F41"/>
  <c r="F42"/>
  <c r="G45"/>
  <c r="F46"/>
  <c r="F47"/>
  <c r="F48"/>
  <c r="F49"/>
  <c r="F50"/>
  <c r="G51"/>
  <c r="G52"/>
  <c r="G55"/>
  <c r="G54" s="1"/>
  <c r="G53" s="1"/>
  <c r="F56"/>
  <c r="F57"/>
  <c r="F58"/>
  <c r="F59"/>
  <c r="F77"/>
  <c r="F78"/>
  <c r="F80"/>
  <c r="F79" s="1"/>
  <c r="F89"/>
  <c r="F88" s="1"/>
  <c r="F87" s="1"/>
  <c r="F86" s="1"/>
  <c r="F116"/>
  <c r="F115" s="1"/>
  <c r="F129"/>
  <c r="F133"/>
  <c r="F142"/>
  <c r="F143"/>
  <c r="F148"/>
  <c r="F147" s="1"/>
  <c r="F146" s="1"/>
  <c r="F145" s="1"/>
  <c r="F144" s="1"/>
  <c r="F154"/>
  <c r="F177"/>
  <c r="F189"/>
  <c r="F186" s="1"/>
  <c r="F185" s="1"/>
  <c r="F184" s="1"/>
  <c r="F183" s="1"/>
  <c r="F190"/>
  <c r="F199"/>
  <c r="F200"/>
  <c r="F201"/>
  <c r="F202"/>
  <c r="F205"/>
  <c r="F210"/>
  <c r="F222"/>
  <c r="F221" s="1"/>
  <c r="F236"/>
  <c r="F237"/>
  <c r="F238"/>
  <c r="F239"/>
  <c r="F240"/>
  <c r="F232" s="1"/>
  <c r="F250"/>
  <c r="F249" s="1"/>
  <c r="F248" s="1"/>
  <c r="F247" s="1"/>
  <c r="F251"/>
  <c r="F257"/>
  <c r="F256" s="1"/>
  <c r="F255" s="1"/>
  <c r="F254" s="1"/>
  <c r="F260"/>
  <c r="F259" s="1"/>
  <c r="F270"/>
  <c r="F269" s="1"/>
  <c r="F271"/>
  <c r="F274"/>
  <c r="F273" s="1"/>
  <c r="F275"/>
  <c r="F276"/>
  <c r="F282"/>
  <c r="F281" s="1"/>
  <c r="F287"/>
  <c r="F286" s="1"/>
  <c r="F285" s="1"/>
  <c r="F284" s="1"/>
  <c r="F296"/>
  <c r="F293" s="1"/>
  <c r="F301"/>
  <c r="F311"/>
  <c r="F312"/>
  <c r="F316"/>
  <c r="F315" s="1"/>
  <c r="F318"/>
  <c r="F331"/>
  <c r="F330" s="1"/>
  <c r="F329" s="1"/>
  <c r="F328" s="1"/>
  <c r="F336"/>
  <c r="F335" s="1"/>
  <c r="F334" s="1"/>
  <c r="F333" s="1"/>
  <c r="F337"/>
  <c r="F346"/>
  <c r="F345" s="1"/>
  <c r="F344" s="1"/>
  <c r="F343" s="1"/>
  <c r="F342" s="1"/>
  <c r="F341" s="1"/>
  <c r="F352"/>
  <c r="F351" s="1"/>
  <c r="F350" s="1"/>
  <c r="F349" s="1"/>
  <c r="F355"/>
  <c r="F359"/>
  <c r="F358" s="1"/>
  <c r="F357" s="1"/>
  <c r="F356" s="1"/>
  <c r="F367"/>
  <c r="F366" s="1"/>
  <c r="F365" s="1"/>
  <c r="F364" s="1"/>
  <c r="F363" s="1"/>
  <c r="F381"/>
  <c r="F380" s="1"/>
  <c r="F379" s="1"/>
  <c r="F389"/>
  <c r="F388" s="1"/>
  <c r="F387" s="1"/>
  <c r="F386" s="1"/>
  <c r="F405"/>
  <c r="F410"/>
  <c r="F428"/>
  <c r="F431"/>
  <c r="F430" s="1"/>
  <c r="F432"/>
  <c r="F435"/>
  <c r="F434" s="1"/>
  <c r="F438"/>
  <c r="F439"/>
  <c r="F440"/>
  <c r="F448"/>
  <c r="F450"/>
  <c r="F454"/>
  <c r="F457"/>
  <c r="F456" s="1"/>
  <c r="F461"/>
  <c r="F460" s="1"/>
  <c r="F464"/>
  <c r="F471"/>
  <c r="F474"/>
  <c r="F473" s="1"/>
  <c r="F488"/>
  <c r="F490"/>
  <c r="F493"/>
  <c r="F492" s="1"/>
  <c r="F496"/>
  <c r="F513"/>
  <c r="F512" s="1"/>
  <c r="F514"/>
  <c r="F517"/>
  <c r="F516" s="1"/>
  <c r="F518"/>
  <c r="F519"/>
  <c r="F522"/>
  <c r="F531"/>
  <c r="F535"/>
  <c r="F533" s="1"/>
  <c r="F539"/>
  <c r="F537" s="1"/>
  <c r="F541"/>
  <c r="F548"/>
  <c r="F547" s="1"/>
  <c r="F546" s="1"/>
  <c r="F552"/>
  <c r="F551" s="1"/>
  <c r="F550" s="1"/>
  <c r="F567"/>
  <c r="F566" s="1"/>
  <c r="F565" s="1"/>
  <c r="F564" s="1"/>
  <c r="F563" s="1"/>
  <c r="F562" s="1"/>
  <c r="F561" s="1"/>
  <c r="F581"/>
  <c r="F580" s="1"/>
  <c r="F583"/>
  <c r="F582" s="1"/>
  <c r="F588"/>
  <c r="F587" s="1"/>
  <c r="F586" s="1"/>
  <c r="F585" s="1"/>
  <c r="F584" s="1"/>
  <c r="F598"/>
  <c r="F600"/>
  <c r="F603"/>
  <c r="F602" s="1"/>
  <c r="F606"/>
  <c r="F613"/>
  <c r="F612" s="1"/>
  <c r="F611" s="1"/>
  <c r="F615"/>
  <c r="F614" s="1"/>
  <c r="F616"/>
  <c r="F636"/>
  <c r="F637"/>
  <c r="F639"/>
  <c r="F640"/>
  <c r="F641"/>
  <c r="F644"/>
  <c r="F645"/>
  <c r="F647"/>
  <c r="F648"/>
  <c r="F649"/>
  <c r="F653"/>
  <c r="F652" s="1"/>
  <c r="F654"/>
  <c r="F655"/>
  <c r="F660"/>
  <c r="F661"/>
  <c r="F662"/>
  <c r="F670"/>
  <c r="F668" s="1"/>
  <c r="F672"/>
  <c r="F671" s="1"/>
  <c r="F675"/>
  <c r="F676"/>
  <c r="F680"/>
  <c r="F679" s="1"/>
  <c r="F678" s="1"/>
  <c r="F681"/>
  <c r="F689"/>
  <c r="F690"/>
  <c r="F691"/>
  <c r="F693"/>
  <c r="F692" s="1"/>
  <c r="F272" l="1"/>
  <c r="F373"/>
  <c r="F362" s="1"/>
  <c r="F235"/>
  <c r="F196"/>
  <c r="F195" s="1"/>
  <c r="F194" s="1"/>
  <c r="F193" s="1"/>
  <c r="F176" s="1"/>
  <c r="F404"/>
  <c r="F403" s="1"/>
  <c r="F402" s="1"/>
  <c r="F401" s="1"/>
  <c r="F40"/>
  <c r="F39" s="1"/>
  <c r="F38" s="1"/>
  <c r="F674"/>
  <c r="F673" s="1"/>
  <c r="F638"/>
  <c r="F635" s="1"/>
  <c r="F128"/>
  <c r="F127" s="1"/>
  <c r="F74"/>
  <c r="F73" s="1"/>
  <c r="F72" s="1"/>
  <c r="F545"/>
  <c r="F544" s="1"/>
  <c r="F543" s="1"/>
  <c r="F688"/>
  <c r="F687" s="1"/>
  <c r="F686" s="1"/>
  <c r="F579"/>
  <c r="F578" s="1"/>
  <c r="F577" s="1"/>
  <c r="F576" s="1"/>
  <c r="F569" s="1"/>
  <c r="F530"/>
  <c r="F529" s="1"/>
  <c r="F528" s="1"/>
  <c r="F527" s="1"/>
  <c r="F445"/>
  <c r="F348"/>
  <c r="F347" s="1"/>
  <c r="G13"/>
  <c r="F511"/>
  <c r="F510" s="1"/>
  <c r="F509" s="1"/>
  <c r="F508" s="1"/>
  <c r="F659"/>
  <c r="F658" s="1"/>
  <c r="F657" s="1"/>
  <c r="F656" s="1"/>
  <c r="F487"/>
  <c r="F486" s="1"/>
  <c r="F485" s="1"/>
  <c r="F484" s="1"/>
  <c r="F427"/>
  <c r="F426" s="1"/>
  <c r="F425" s="1"/>
  <c r="F424" s="1"/>
  <c r="G50"/>
  <c r="G44" s="1"/>
  <c r="G43" s="1"/>
  <c r="G37" s="1"/>
  <c r="G36" s="1"/>
  <c r="G29" s="1"/>
  <c r="G28" s="1"/>
  <c r="F667"/>
  <c r="F466"/>
  <c r="F300"/>
  <c r="F292" s="1"/>
  <c r="F141"/>
  <c r="F140" s="1"/>
  <c r="F139" s="1"/>
  <c r="F138" s="1"/>
  <c r="F137" s="1"/>
  <c r="F136" s="1"/>
  <c r="F55"/>
  <c r="F54" s="1"/>
  <c r="F53" s="1"/>
  <c r="F45"/>
  <c r="F44" s="1"/>
  <c r="F43" s="1"/>
  <c r="F18"/>
  <c r="F17" s="1"/>
  <c r="F16" s="1"/>
  <c r="F15" s="1"/>
  <c r="F14" s="1"/>
  <c r="F13" s="1"/>
  <c r="F646"/>
  <c r="F610"/>
  <c r="F609" s="1"/>
  <c r="F597"/>
  <c r="F596" s="1"/>
  <c r="F595" s="1"/>
  <c r="F594" s="1"/>
  <c r="F593" s="1"/>
  <c r="F246"/>
  <c r="F291" l="1"/>
  <c r="F290" s="1"/>
  <c r="F444"/>
  <c r="F443" s="1"/>
  <c r="F442" s="1"/>
  <c r="F423" s="1"/>
  <c r="F415" s="1"/>
  <c r="F666"/>
  <c r="F665" s="1"/>
  <c r="F664" s="1"/>
  <c r="F663" s="1"/>
  <c r="F634"/>
  <c r="F633" s="1"/>
  <c r="F632" s="1"/>
  <c r="F631" s="1"/>
  <c r="F71"/>
  <c r="G12"/>
  <c r="F268"/>
  <c r="F267" s="1"/>
  <c r="F37"/>
  <c r="F36" s="1"/>
  <c r="F266" l="1"/>
  <c r="F245" s="1"/>
  <c r="F28" s="1"/>
  <c r="F29"/>
  <c r="F568"/>
  <c r="F12" l="1"/>
</calcChain>
</file>

<file path=xl/sharedStrings.xml><?xml version="1.0" encoding="utf-8"?>
<sst xmlns="http://schemas.openxmlformats.org/spreadsheetml/2006/main" count="2884" uniqueCount="708">
  <si>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</si>
  <si>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</si>
  <si>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9990026660</t>
  </si>
  <si>
    <t>0106</t>
  </si>
  <si>
    <t>805</t>
  </si>
  <si>
    <t xml:space="preserve"> Контрольно-счетная палата Кашинского городского округа</t>
  </si>
  <si>
    <t xml:space="preserve"> Расходы, не включенные в муниципальные программы, на обеспечение деятельности органов местного самоуправления</t>
  </si>
  <si>
    <t>9990000000</t>
  </si>
  <si>
    <t xml:space="preserve"> Расходы, не включенные в муниципальные программы</t>
  </si>
  <si>
    <t>9900000000</t>
  </si>
  <si>
    <t xml:space="preserve"> Обеспечение деятельности финансовых, налоговых и таможенных органов и органов финансового (финансово-бюджетного) надзора</t>
  </si>
  <si>
    <t xml:space="preserve"> ОБЩЕГОСУДАРСТВЕННЫЕ ВОПРОСЫ</t>
  </si>
  <si>
    <t>0100</t>
  </si>
  <si>
    <t xml:space="preserve"> Закупка товаров, работ и услуг для обеспечения государственных (муниципальных) нужд</t>
  </si>
  <si>
    <t>200</t>
  </si>
  <si>
    <t>0320120020</t>
  </si>
  <si>
    <t>1102</t>
  </si>
  <si>
    <t>804</t>
  </si>
  <si>
    <t>Устройство футбольного поля</t>
  </si>
  <si>
    <t xml:space="preserve"> Иные бюджетные ассигнования</t>
  </si>
  <si>
    <t>800</t>
  </si>
  <si>
    <t>0320120010</t>
  </si>
  <si>
    <t xml:space="preserve"> Обеспечение функционирования и развитие инфраструктуры МУ "Стадион"</t>
  </si>
  <si>
    <t xml:space="preserve"> Задача "Развитие физкультурно-спортивной инфраструктуры МУ "Стадион""</t>
  </si>
  <si>
    <t>0320100000</t>
  </si>
  <si>
    <t xml:space="preserve"> Подпрограмма "Обеспечение функционирования спортивных объектов (МУ "Стадион")"</t>
  </si>
  <si>
    <t>0320000000</t>
  </si>
  <si>
    <t>031P5S0400</t>
  </si>
  <si>
    <t xml:space="preserve"> Приобретение и установка плоскостных спортивных сооружений и оборудования на плоскостные спортивные сооружения за счёт средств местного бюджета</t>
  </si>
  <si>
    <t>031P510400</t>
  </si>
  <si>
    <t xml:space="preserve"> Приобретение и установка плоскостных спортивных сооружений и оборудования на плоскостные спортивные сооружения за счет средств областного бюджета Тверской области</t>
  </si>
  <si>
    <t>Задача «Реализация федерального проекта "Спорт-норма жизни" национального проекта "Демография"</t>
  </si>
  <si>
    <t>031P500000</t>
  </si>
  <si>
    <t>0310320030</t>
  </si>
  <si>
    <t xml:space="preserve"> Приобретение спортивного инвентаря и спортивной формы</t>
  </si>
  <si>
    <t xml:space="preserve"> Задача "Укрепление материально-технической базы учреждений и объектов спортивной направленности"</t>
  </si>
  <si>
    <t>0310300000</t>
  </si>
  <si>
    <t>0310220020</t>
  </si>
  <si>
    <t xml:space="preserve"> Профессиональная подготовка и участие спортсменов и сборных команд в областных, всероссийских и международных соревнованиях</t>
  </si>
  <si>
    <t xml:space="preserve"> Задача "Организация участия спортсменов и сборных команд муниципального образования в областных, всероссийских и международных соревнованиях"</t>
  </si>
  <si>
    <t>0310200000</t>
  </si>
  <si>
    <t>0310120040</t>
  </si>
  <si>
    <t xml:space="preserve"> Обеспечение повышения квалификации работников физической культуры и спорта</t>
  </si>
  <si>
    <t>0310120010</t>
  </si>
  <si>
    <t xml:space="preserve"> Организация проведения спортивно - массовых мероприятий и соревнований, направленных на физическое воспитание детей, подростков и молодежи, привлечение к спортивному, здоровому образу жизни взрослого населения, инвалидов и ветеранов в рамках Единого календарного плана муниципальных и областных спортивно - массовых мероприятий</t>
  </si>
  <si>
    <t xml:space="preserve"> Задача "Развитие массового спорта и физкультурно-оздоровительного движения среди всех возрастных групп и категорий населения на территории Кашинского городского округа, включая лиц с ограниченными физическими возможностями и инвалидов в муниципальном образовании"</t>
  </si>
  <si>
    <t>0310100000</t>
  </si>
  <si>
    <t xml:space="preserve"> Подпрограмма "Создание условий для занятий населения физической культурой и спортом"</t>
  </si>
  <si>
    <t>0310000000</t>
  </si>
  <si>
    <t xml:space="preserve"> Муниципальная программа "Развитие физической культуры и спорта муниципального образования Кашинский городской округ Тверской области на 2019-2024 годы"</t>
  </si>
  <si>
    <t>0300000000</t>
  </si>
  <si>
    <t xml:space="preserve"> Массовый спорт</t>
  </si>
  <si>
    <t xml:space="preserve"> ФИЗИЧЕСКАЯ КУЛЬТУРА И СПОРТ</t>
  </si>
  <si>
    <t>1100</t>
  </si>
  <si>
    <t>0290023330</t>
  </si>
  <si>
    <t>0804</t>
  </si>
  <si>
    <t xml:space="preserve"> Обеспечение деятельности Комитета по культуре, туризму, спорту и делам молодежи Администрации Кашинского городского округа</t>
  </si>
  <si>
    <t>Обеспечивающая подпрограмма " Обеспечение деятельности Комитета по культуре, туризму, спорту и делам молодёжи Администрации Кашинского городского округа"</t>
  </si>
  <si>
    <t>0290000000</t>
  </si>
  <si>
    <t xml:space="preserve"> Муниципальная программа "Развитие отрасли "Культура" муниципального образования Кашинский городской округ Тверской области на 2019-2024 годы"</t>
  </si>
  <si>
    <t>0200000000</t>
  </si>
  <si>
    <t xml:space="preserve"> Другие вопросы в области культуры, кинематографии</t>
  </si>
  <si>
    <t xml:space="preserve"> Предоставление субсидий бюджетным, автономным учреждениям и иным некоммерческим организациям</t>
  </si>
  <si>
    <t>600</t>
  </si>
  <si>
    <t>02102S0680</t>
  </si>
  <si>
    <t>0801</t>
  </si>
  <si>
    <t xml:space="preserve"> Повышение заработной платы работникам муниципальных учреждений культуры Кашинского городского округа Тверской области за счёт средств местного бюджета</t>
  </si>
  <si>
    <t>0210220020</t>
  </si>
  <si>
    <t xml:space="preserve"> Предоставление субсидий на финансовое обеспечение деятельности Домов культуры</t>
  </si>
  <si>
    <t>0210220010</t>
  </si>
  <si>
    <t>Ликвидация Муниципального казенного учреждения культуры "Пестриковской сельский Дом культуры"</t>
  </si>
  <si>
    <t>0210210680</t>
  </si>
  <si>
    <t xml:space="preserve"> Повышение заработной платы работникам муниципальных учреждений культуры Кашинского городского округа Тверской области" за счёт средств областного бюджета Тверской области</t>
  </si>
  <si>
    <t xml:space="preserve"> Задача "Сохранение и развитие клубного дела на территории муниципального образования Кашинский городской округ"</t>
  </si>
  <si>
    <t>0210200000</t>
  </si>
  <si>
    <t>02101S0680</t>
  </si>
  <si>
    <t>0210120030</t>
  </si>
  <si>
    <t>Поддержка отрасли культуры в части комплектования книжных фондов муниципальных общедоступных библиотек Тверской области</t>
  </si>
  <si>
    <t>0210120010</t>
  </si>
  <si>
    <t xml:space="preserve"> Финансовое обеспечение деятельности библиотек</t>
  </si>
  <si>
    <t>0210110680</t>
  </si>
  <si>
    <t xml:space="preserve"> Задача "Сохранение и развитие библиотечного дела"</t>
  </si>
  <si>
    <t>0210100000</t>
  </si>
  <si>
    <t xml:space="preserve"> Подпрограмма "Сохранение и приумножение культурного потенциала Кашинского городского округа"</t>
  </si>
  <si>
    <t>0210000000</t>
  </si>
  <si>
    <t xml:space="preserve"> Культура</t>
  </si>
  <si>
    <t xml:space="preserve"> КУЛЬТУРА, КИНЕМАТОГРАФИЯ</t>
  </si>
  <si>
    <t>0800</t>
  </si>
  <si>
    <t>0910620070</t>
  </si>
  <si>
    <t>0707</t>
  </si>
  <si>
    <t xml:space="preserve"> Организация и проведение мероприятий в сфере развития добровольческой (волонтерской) деятельности</t>
  </si>
  <si>
    <t xml:space="preserve"> Задача "Вовлечение молодежи в добровольческую (волонтерскую) деятельность"</t>
  </si>
  <si>
    <t>0910600000</t>
  </si>
  <si>
    <t>0910520060</t>
  </si>
  <si>
    <t xml:space="preserve"> Участие в областных, межрегиональных, федеральных мероприятиях</t>
  </si>
  <si>
    <t xml:space="preserve"> Задача "Межмуниципальное сотрудничество молодёжи Кашинского городского округа" "</t>
  </si>
  <si>
    <t>0910500000</t>
  </si>
  <si>
    <t>0910420050</t>
  </si>
  <si>
    <t xml:space="preserve"> Приобретение одежды, оборудования, расходных материалов и прочее для нужд деятельности органов молодёжного самоуправления</t>
  </si>
  <si>
    <t xml:space="preserve"> Задача "Развитие материально-технической базы органов по работе с детьми и молодёжью и органов молодёжного самоуправления"</t>
  </si>
  <si>
    <t>0910400000</t>
  </si>
  <si>
    <t>0910320040</t>
  </si>
  <si>
    <t xml:space="preserve"> Организация и проведение мероприятий по профилактике асоциальных явлений</t>
  </si>
  <si>
    <t xml:space="preserve"> Задача "Профилактика асоциальных явлений в молодёжной среде"</t>
  </si>
  <si>
    <t>0910300000</t>
  </si>
  <si>
    <t>0910220030</t>
  </si>
  <si>
    <t xml:space="preserve"> Вручение Гранта Главы Кашинского городского округа молодым и талантливым</t>
  </si>
  <si>
    <t>0910220020</t>
  </si>
  <si>
    <t xml:space="preserve"> Организация и проведение мероприятий гражданско-патриотической направленности, мероприятий направленных на формирование здорового образа жизни</t>
  </si>
  <si>
    <t xml:space="preserve"> Задача "Поддержка общественно значимых проектов (программ) детских и молодёжных общественных объединений"</t>
  </si>
  <si>
    <t>0910200000</t>
  </si>
  <si>
    <t>0910120010</t>
  </si>
  <si>
    <t xml:space="preserve"> Организация деятельности Молодежного центра при Администрации Кашинского городского округа, в том числе организация и проведение мероприятий</t>
  </si>
  <si>
    <t xml:space="preserve"> Задача "Развитие молодёжного самоуправления"</t>
  </si>
  <si>
    <t>0910100000</t>
  </si>
  <si>
    <t xml:space="preserve"> Подпрограмма "Молодёжь муниципального образования Кашинский городской округ"</t>
  </si>
  <si>
    <t>0910000000</t>
  </si>
  <si>
    <t xml:space="preserve"> Муниципальная программа "Молодёжная политика муниципального образования Кашинский городской округ Тверской области на 2019-2024 годы"</t>
  </si>
  <si>
    <t>0900000000</t>
  </si>
  <si>
    <t xml:space="preserve"> Молодежная политика</t>
  </si>
  <si>
    <t xml:space="preserve">  Предоставление субсидий бюджетным, автономным учреждениям и иным некоммерческим организациям</t>
  </si>
  <si>
    <t>02201S1200</t>
  </si>
  <si>
    <t>0703</t>
  </si>
  <si>
    <t xml:space="preserve">  Расходы на повышение оплаты труда работникам муниципальных учреждений в области образование в связи с увеличением минимального размера оплаты труда за счет местного бюджета</t>
  </si>
  <si>
    <t>02201S0690</t>
  </si>
  <si>
    <t xml:space="preserve"> Расходы на повышение заработной платы педагогическим работникам муниципальных организаций дополнительного образования за счет местного бюджета</t>
  </si>
  <si>
    <t>0220120010</t>
  </si>
  <si>
    <t xml:space="preserve"> Предоставление субсидий на финансовое обеспечение деятельности Муниципального бюджетного образовательного учреждения дополнительного образования "Кашинская детская школа искусств"</t>
  </si>
  <si>
    <t xml:space="preserve">    Предоставление субсидий бюджетным, автономным учреждениям и иным некоммерческим организациям</t>
  </si>
  <si>
    <t>0220111200</t>
  </si>
  <si>
    <t xml:space="preserve">  Субсидии на повышение оплаты труда работникам муниципальных учреждений в области образование в связи с увеличением минимального размера оплаты труда за счет областного бюджета</t>
  </si>
  <si>
    <t>0220110690</t>
  </si>
  <si>
    <t xml:space="preserve">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t>
  </si>
  <si>
    <t xml:space="preserve"> Задача "Организация предоставления дополнительного образования детям в сфере культуры и искуства"</t>
  </si>
  <si>
    <t>0220100000</t>
  </si>
  <si>
    <t xml:space="preserve"> Подпрограмма "Обеспечение качества условий предоставления образовательных услуг учреждением дополнительного образования детей в сфере культуры"</t>
  </si>
  <si>
    <t>0220000000</t>
  </si>
  <si>
    <t xml:space="preserve"> Дополнительное образование детей</t>
  </si>
  <si>
    <t xml:space="preserve"> ОБРАЗОВАНИЕ</t>
  </si>
  <si>
    <t>0700</t>
  </si>
  <si>
    <t>09107S0280</t>
  </si>
  <si>
    <t>0503</t>
  </si>
  <si>
    <t xml:space="preserve"> Организация работ по восстановлению воинских захоронений и мемориальных сооружений в целях развития гражданско-патриотического воспитания молодежи</t>
  </si>
  <si>
    <t>0910710280</t>
  </si>
  <si>
    <t>Организация работ по восстановлению воинских захоронений и мемориальных сооружений в целях развития гражданско-патриотического воспитания молодежи за счет средств из областного бюджета</t>
  </si>
  <si>
    <t xml:space="preserve"> Задача "Содействие развитию гражданско-патриотического и духовно-нравственного воспитания молодёжи"</t>
  </si>
  <si>
    <t>0910700000</t>
  </si>
  <si>
    <t xml:space="preserve"> Благоустройство</t>
  </si>
  <si>
    <t xml:space="preserve"> ЖИЛИЩНО-КОММУНАЛЬНОЕ ХОЗЯЙСТВО</t>
  </si>
  <si>
    <t>0500</t>
  </si>
  <si>
    <t>1410120020</t>
  </si>
  <si>
    <t>0412</t>
  </si>
  <si>
    <t xml:space="preserve"> Проведение событийных мероприятий</t>
  </si>
  <si>
    <t>1410120010</t>
  </si>
  <si>
    <t xml:space="preserve"> Участие в обучающих областных, межрегиональных, всероссийских семинарах, круглых столах, конференциях, фестивалях</t>
  </si>
  <si>
    <t xml:space="preserve"> Задача "Привлечение на территорию муниципаьного образования Кашинский городской округ дополнительных потоков российских и иностранных туристов"</t>
  </si>
  <si>
    <t>1410100000</t>
  </si>
  <si>
    <t xml:space="preserve"> Подпрограмма "Обеспечение развития туризма"</t>
  </si>
  <si>
    <t>1410000000</t>
  </si>
  <si>
    <t xml:space="preserve"> Муниципальная программа "Развитие туризма в муниципальном образовании Кашинский городской округ на 2018-2023 годы"</t>
  </si>
  <si>
    <t>1400000000</t>
  </si>
  <si>
    <t xml:space="preserve"> Другие вопросы в области национальной экономики</t>
  </si>
  <si>
    <t>0710120010</t>
  </si>
  <si>
    <t>0401</t>
  </si>
  <si>
    <t xml:space="preserve"> Организация общественных работ для безработных и ищущих работу граждан</t>
  </si>
  <si>
    <t xml:space="preserve"> Задача "Повышение уровня трудоустройства и трудовой мотивации безработных и ищущих работу граждан за счет создания временных рабочих мест"</t>
  </si>
  <si>
    <t>0710100000</t>
  </si>
  <si>
    <t xml:space="preserve"> Подпрограмма "Содействие временной занятости безработных и ищущих работу граждан"</t>
  </si>
  <si>
    <t>0710000000</t>
  </si>
  <si>
    <t xml:space="preserve"> Муниципальная программа "Социальная поддержка граждан на территории муниципального образования Кашинский городской округ Тверской области на 2019-2024 годы"</t>
  </si>
  <si>
    <t>0700000000</t>
  </si>
  <si>
    <t xml:space="preserve"> Общеэкономические вопросы</t>
  </si>
  <si>
    <t xml:space="preserve"> НАЦИОНАЛЬНАЯ ЭКОНОМИКА</t>
  </si>
  <si>
    <t>0400</t>
  </si>
  <si>
    <t xml:space="preserve"> Комитет по культуре, туризму, спорту и делам молодёжи Администрации Кашинского городского округа</t>
  </si>
  <si>
    <t>0130120040</t>
  </si>
  <si>
    <t>1103</t>
  </si>
  <si>
    <t>803</t>
  </si>
  <si>
    <t xml:space="preserve"> Выполнение муниципальных заданий на оказание муниципальных услуг муниципальными организациями дополнительного образования детей (спортивная подготовка)</t>
  </si>
  <si>
    <t xml:space="preserve"> Задача "Расширение потенциала системы дополнительного образования"</t>
  </si>
  <si>
    <t>0130100000</t>
  </si>
  <si>
    <t xml:space="preserve"> Подпрограмма "Обеспечение качественного дополнительного образования"</t>
  </si>
  <si>
    <t>0130000000</t>
  </si>
  <si>
    <t xml:space="preserve"> Муниципальная программа "Развитие отрасли "Образование" муниципального образования Кашинский городской округ Тверской области на 2019-2024 годы"</t>
  </si>
  <si>
    <t>0100000000</t>
  </si>
  <si>
    <t xml:space="preserve"> Спорт высших достижений</t>
  </si>
  <si>
    <t xml:space="preserve"> Социальное обеспечение и иные выплаты населению</t>
  </si>
  <si>
    <t>300</t>
  </si>
  <si>
    <t>0110110500</t>
  </si>
  <si>
    <t>1004</t>
  </si>
  <si>
    <t xml:space="preserve"> Обеспечение выплаты ежемесячной компенсации части родительской платы за присмотр и уход за ребенком в образовательных организациях, реализующих образовательную программу дошкольного образования</t>
  </si>
  <si>
    <t xml:space="preserve"> Задача "Обеспечение доступности и высокого качества услуг дошкольного образования"</t>
  </si>
  <si>
    <t>0110100000</t>
  </si>
  <si>
    <t xml:space="preserve"> Подпрограмма "Повышение доступности и качества дошкольного образования"</t>
  </si>
  <si>
    <t>0110000000</t>
  </si>
  <si>
    <t xml:space="preserve"> Охрана семьи и детства</t>
  </si>
  <si>
    <t>0120110560</t>
  </si>
  <si>
    <t>1003</t>
  </si>
  <si>
    <t xml:space="preserve"> Осуществление отдельных государственных полномочий по компенсации расходов на оплату жилых помещений, отопления и освещения педагогическим работникам муниципальных образовательных учреждений, проживающих и работающих в сельской местности</t>
  </si>
  <si>
    <t xml:space="preserve"> Задача "Обеспечение условий для достижения школьниками Кашинского городского округа качественных образовательных результатов"</t>
  </si>
  <si>
    <t>0120100000</t>
  </si>
  <si>
    <t xml:space="preserve"> Подпрограмма "Повышение доступности и качества общего образования"</t>
  </si>
  <si>
    <t>0120000000</t>
  </si>
  <si>
    <t>0110210560</t>
  </si>
  <si>
    <t xml:space="preserve"> Задача "Развитие кадрового потенциала в дошкольных образовательных организациях"</t>
  </si>
  <si>
    <t>0110200000</t>
  </si>
  <si>
    <t xml:space="preserve"> Социальное обеспечение населения</t>
  </si>
  <si>
    <t xml:space="preserve"> СОЦИАЛЬНАЯ ПОЛИТИКА</t>
  </si>
  <si>
    <t>1000</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</si>
  <si>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</si>
  <si>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01901S1200</t>
  </si>
  <si>
    <t>0709</t>
  </si>
  <si>
    <t xml:space="preserve">   Расходы на повышение оплаты труда работникам муниципальных учреждений в области образование в связи с увеличением минимального размера оплаты труда за счет местного бюджета</t>
  </si>
  <si>
    <t>0190127770</t>
  </si>
  <si>
    <t xml:space="preserve"> Финансовое обеспечение деятельности Отдела образования Администрации Кашинского городского округа</t>
  </si>
  <si>
    <t>0190120020</t>
  </si>
  <si>
    <t xml:space="preserve"> Финансовое обеспечение деятельности МКУ "Центр обеспечения деятельности образовательных организаций"</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</si>
  <si>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</si>
  <si>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0190111200</t>
  </si>
  <si>
    <t xml:space="preserve">              Субсидии на повышение оплаты труда работникам муниципальных учреждений в области образование в связи с увеличением минимального размера оплаты труда за счет областного бюджета</t>
  </si>
  <si>
    <t xml:space="preserve"> Задача "Обеспечение деятельности муниципальных организаций отрасли "Образования"</t>
  </si>
  <si>
    <t>0190100000</t>
  </si>
  <si>
    <t xml:space="preserve"> Обеспечивающая подпрограмма "Обеспечение деятельности Отдела образования Администрации Кашинского городского округа"</t>
  </si>
  <si>
    <t>0190000000</t>
  </si>
  <si>
    <t xml:space="preserve"> Другие вопросы в области образования</t>
  </si>
  <si>
    <t>01402S0240</t>
  </si>
  <si>
    <t xml:space="preserve"> Обеспечение организации отдыха детей в каникулярное время</t>
  </si>
  <si>
    <t>0140210240</t>
  </si>
  <si>
    <t xml:space="preserve"> Расходы за счет субсидии на выполнение муниципального задания на обеспечение организации отдыха детей в каникулярное время за счет средств областного бюджета</t>
  </si>
  <si>
    <t xml:space="preserve"> Задача "Организация отдыха детей в каникулярное время"</t>
  </si>
  <si>
    <t>0140200000</t>
  </si>
  <si>
    <t>01401S1200</t>
  </si>
  <si>
    <t>Расходы на повышение оплаты труда работникам муниципальных учреждений в области образование в связи с увеличением минимального размера оплаты труда за счет местного бюджета</t>
  </si>
  <si>
    <t>01401S0450</t>
  </si>
  <si>
    <t xml:space="preserve"> Субсидия на укрепление материально-технической базы муниципальных организаций отдыха и оздоровления детей</t>
  </si>
  <si>
    <t>0140120020</t>
  </si>
  <si>
    <t xml:space="preserve"> Выполнение муниципального задания на оказание муниципальных услуг по организации летнего отдыха и оздоровления детей</t>
  </si>
  <si>
    <t xml:space="preserve">   Предоставление субсидий бюджетным, автономным учреждениям и иным некоммерческим организациям</t>
  </si>
  <si>
    <t>0140111200</t>
  </si>
  <si>
    <t>0140110450</t>
  </si>
  <si>
    <t xml:space="preserve"> Расходы за счет субсидии на укрепление материально-технической базы муниципальных организаций отдыха и оздоровления детей</t>
  </si>
  <si>
    <t xml:space="preserve"> Задача "Создание условий для развития системы отдыха и оздоровления детей"</t>
  </si>
  <si>
    <t>0140100000</t>
  </si>
  <si>
    <t xml:space="preserve"> Подпрограмма "Обеспечение летнего отдыха и оздоровления детей"</t>
  </si>
  <si>
    <t>0140000000</t>
  </si>
  <si>
    <t>0120120010</t>
  </si>
  <si>
    <t>0705</t>
  </si>
  <si>
    <t xml:space="preserve"> Развитие кадрового потенциала</t>
  </si>
  <si>
    <t>0110220020</t>
  </si>
  <si>
    <t xml:space="preserve"> Кадровое обеспечение системы дошкольного образования</t>
  </si>
  <si>
    <t xml:space="preserve"> Профессиональная подготовка, переподготовка и повышение квалификации</t>
  </si>
  <si>
    <t xml:space="preserve">                Предоставление субсидий бюджетным, автономным учреждениям и иным некоммерческим организациям</t>
  </si>
  <si>
    <t>01301S1200</t>
  </si>
  <si>
    <t xml:space="preserve">              Расходы на повышение оплаты труда работникам муниципальных учреждений в области образование в связи с увеличением минимального размера оплаты труда за счет местного бюджета</t>
  </si>
  <si>
    <t>01301S0690</t>
  </si>
  <si>
    <t>0130120020</t>
  </si>
  <si>
    <t xml:space="preserve"> Выполнение муниципальных заданий на оказание муниципальных услуг муниципальными организациями дополнительного образования детей</t>
  </si>
  <si>
    <t>0130111200</t>
  </si>
  <si>
    <t xml:space="preserve"> Субсидии на повышение оплаты труда работникам муниципальных учреждений в области образование в связи с увеличением минимального размера оплаты труда за счет областного бюджета</t>
  </si>
  <si>
    <t>0130110690</t>
  </si>
  <si>
    <t xml:space="preserve">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 детей</t>
  </si>
  <si>
    <t>1130120010</t>
  </si>
  <si>
    <t>0702</t>
  </si>
  <si>
    <t xml:space="preserve"> Проведение тестирования школьников на употребление наркотических средств</t>
  </si>
  <si>
    <t xml:space="preserve"> Задача "Профилактика потребления наркотиков среди обучающихся школ Кашинского городского округа"</t>
  </si>
  <si>
    <t>1130100000</t>
  </si>
  <si>
    <t xml:space="preserve"> Подпрограмма "Комплексные меры противодействия злоупотреблению наркотическими средствами, психотропными веществами и их незаконному обороту в Кашинском городском округе"</t>
  </si>
  <si>
    <t>1130000000</t>
  </si>
  <si>
    <t>1120120010</t>
  </si>
  <si>
    <t xml:space="preserve"> Обеспечение занятости подростков в каникулярное время</t>
  </si>
  <si>
    <t xml:space="preserve"> Задача "Предупреждение безнадзорности, беспризорности, правонарушений и антиобщественных действий несовершеннолетних, выявление и устранение причин и условий, способствующих этому"</t>
  </si>
  <si>
    <t>1120100000</t>
  </si>
  <si>
    <t xml:space="preserve"> Подпрограмма "Профилактика безнадзорности и правонарушений несовершеннолетних"</t>
  </si>
  <si>
    <t>1120000000</t>
  </si>
  <si>
    <t xml:space="preserve"> Муниципальная программа "Профилактика правонарушений на территории муниципального образования Кашинский городской округ Тверской области на 2019-2024 годы"</t>
  </si>
  <si>
    <t>1100000000</t>
  </si>
  <si>
    <t>01202S0250</t>
  </si>
  <si>
    <t xml:space="preserve"> Обеспечение подвоза обучающихся к месту учебы и обратно за счет средств местного бюджета</t>
  </si>
  <si>
    <t>0120220060</t>
  </si>
  <si>
    <t xml:space="preserve"> Предоставление услуг дошкольного образования на базе общеобразовательных организаций</t>
  </si>
  <si>
    <t>0120210920</t>
  </si>
  <si>
    <t xml:space="preserve"> Расходы на реализацию мероприятий по обращениям, поступающим к депутатам Законодательного Собрания Тверской области</t>
  </si>
  <si>
    <t>0120210250</t>
  </si>
  <si>
    <t xml:space="preserve"> Расходы за счет субсидии на выполнение муниципального задания на создание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части обеспечения подвоза учащихся ,проживающих в сельской местности, к месту обучения и обратно за счет средств областного бюджета</t>
  </si>
  <si>
    <t xml:space="preserve"> Задача "Повышение доступности общего образования"</t>
  </si>
  <si>
    <t>0120200000</t>
  </si>
  <si>
    <t>01201S1200</t>
  </si>
  <si>
    <t>01201S1080</t>
  </si>
  <si>
    <t xml:space="preserve"> Расходы за счет субсидии за счет средств местного бюджета на организацию участия детей и подростков в социально-значимых региональных проектах</t>
  </si>
  <si>
    <t>01201S0440</t>
  </si>
  <si>
    <t xml:space="preserve"> Укрепление материально-технической базы муниципальных общеобразовательных организаций</t>
  </si>
  <si>
    <t>01201S0230</t>
  </si>
  <si>
    <t xml:space="preserve"> Обеспечение школьников начальных классов горячим питанием за счет средств местного бюджета</t>
  </si>
  <si>
    <t>0120120020</t>
  </si>
  <si>
    <t xml:space="preserve"> Выполнение муниципальных заданий на оказание муниципальных услуг муниципальными бюджетными общеобразовательными учреждениями за счет средств местного бюджета</t>
  </si>
  <si>
    <t>0120111200</t>
  </si>
  <si>
    <t>0120111080</t>
  </si>
  <si>
    <t xml:space="preserve"> Расходы за счет субсидии из областного бюджета на организацию участия детей и подростков в социально-значимых региональных проектах</t>
  </si>
  <si>
    <t>0120110750</t>
  </si>
  <si>
    <t xml:space="preserve"> Выполнение муниципальных заданий на оказание муниципальных услуг муниципальными бюджетными общеобразовательными учреждениями за счет средств областного бюджета</t>
  </si>
  <si>
    <t>0120110440</t>
  </si>
  <si>
    <t xml:space="preserve"> Расходы за счёт субсидии на укрепление материально-технической базы муниципальных общеобразовательных организаций</t>
  </si>
  <si>
    <t>0120110230</t>
  </si>
  <si>
    <t xml:space="preserve"> Расходы на организацию обеспечения учащихся начальных классов муниципальных общеобразовательных организаций горячим питанием за счет областных средств</t>
  </si>
  <si>
    <t xml:space="preserve"> Общее образование</t>
  </si>
  <si>
    <t>01101S1200</t>
  </si>
  <si>
    <t>0701</t>
  </si>
  <si>
    <t>01101S1040</t>
  </si>
  <si>
    <t xml:space="preserve"> Расходы на укрепление материально-технической базы муниципальных дошкольных образовательных организаций</t>
  </si>
  <si>
    <t>0110120040</t>
  </si>
  <si>
    <t xml:space="preserve"> Организация питания в дошкольных образовательных организациях</t>
  </si>
  <si>
    <t>0110120030</t>
  </si>
  <si>
    <t xml:space="preserve"> Выполнение муниципальных заданий на оказание муниципальных услуг муниципальными бюджетными дошкольными образовательными организациями за счет средств местного бюджета</t>
  </si>
  <si>
    <t>0110111200</t>
  </si>
  <si>
    <t xml:space="preserve">   Субсидии на повышение оплаты труда работникам муниципальных учреждений в области образование в связи с увеличением минимального размера оплаты труда за счет областного бюджета</t>
  </si>
  <si>
    <t>0110111040</t>
  </si>
  <si>
    <t xml:space="preserve"> Расходы за счёт субсидии на укрепление материально-технической базы муниципальных дошкольных образовательных организаций</t>
  </si>
  <si>
    <t>0110110740</t>
  </si>
  <si>
    <t xml:space="preserve"> Выполнение муниципальных заданий на оказание муниципальных услуг муниципальными бюджетными дошкольными образовательными учреждениями за счет средств областного бюджета</t>
  </si>
  <si>
    <t xml:space="preserve"> Дошкольное образование</t>
  </si>
  <si>
    <t>0710220020</t>
  </si>
  <si>
    <t xml:space="preserve"> Профилактика безнадзорности и правонарушений среди подростков, повышение их трудовой мотивации</t>
  </si>
  <si>
    <t xml:space="preserve"> Задача "Реализация мероприятий, способствующих занятости граждан, испытывающих трудности в поиске работы."</t>
  </si>
  <si>
    <t>0710200000</t>
  </si>
  <si>
    <t xml:space="preserve"> Отдел образования Администрации Кашинского городского округа</t>
  </si>
  <si>
    <t>08306S0490</t>
  </si>
  <si>
    <t>1204</t>
  </si>
  <si>
    <t>802</t>
  </si>
  <si>
    <t xml:space="preserve"> Финансирование расходного обязательства на развитие материально-технической базы редакций районных и городских газет</t>
  </si>
  <si>
    <t>0830610490</t>
  </si>
  <si>
    <t xml:space="preserve"> Задача "Развитие материально технической базы редакций районных и городских газет"</t>
  </si>
  <si>
    <t>0830600000</t>
  </si>
  <si>
    <t>08304S0320</t>
  </si>
  <si>
    <t xml:space="preserve"> Предоставление субсидий печатным СМИ</t>
  </si>
  <si>
    <t>0830410320</t>
  </si>
  <si>
    <t xml:space="preserve"> Расходы за счёт субсидий на поддержку периодических печатных изданий</t>
  </si>
  <si>
    <t xml:space="preserve"> Задача "Увеличение тиража печатных изданий"</t>
  </si>
  <si>
    <t>0830400000</t>
  </si>
  <si>
    <t xml:space="preserve"> Подпрограмма "Поддержка средств массовой информации (периодическая печать)"</t>
  </si>
  <si>
    <t>0830000000</t>
  </si>
  <si>
    <t xml:space="preserve"> Муниципальная программа "Информационная политика и работа с общественностью муниципального образования Кашинский городской округ Тверской области на 2019-2024 годы"</t>
  </si>
  <si>
    <t>0800000000</t>
  </si>
  <si>
    <t xml:space="preserve"> Другие вопросы в области средств массовой информации</t>
  </si>
  <si>
    <t xml:space="preserve"> СРЕДСТВА МАССОВОЙ ИНФОРМАЦИИ</t>
  </si>
  <si>
    <t>1200</t>
  </si>
  <si>
    <t xml:space="preserve"> Капитальные вложения в объекты государственной (муниципальной) собственности</t>
  </si>
  <si>
    <t>400</t>
  </si>
  <si>
    <t>0720110820</t>
  </si>
  <si>
    <t xml:space="preserve"> Обеспечение предоставления жилых помещений детям-сиротам, детям, оставшимся без попечения родителей, лицам из их числа по договорам найма специализированных жилых помещений</t>
  </si>
  <si>
    <t xml:space="preserve"> Задача "Приобретение и оформление в муниципальную собственность жилых помещений по стоимости в пределах средств из областного бюджета Тверской области, предоставляемых в виде субвенций бюджету муниципального образования для детей-сирот, детей, оставшихся без попечения, и лиц из их числа"</t>
  </si>
  <si>
    <t>0720100000</t>
  </si>
  <si>
    <t xml:space="preserve"> Подпрограмма "Обеспечение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t>
  </si>
  <si>
    <t>0720000000</t>
  </si>
  <si>
    <t>09301L4970</t>
  </si>
  <si>
    <t xml:space="preserve"> Субсидии для оплаты социальной выплаты (дополнительной социальной выплаты) на приобретение (строительство) жилья молодым семьям</t>
  </si>
  <si>
    <t xml:space="preserve"> Задача "Содействие в решении жилищных проблем молодых семей"</t>
  </si>
  <si>
    <t>0930100000</t>
  </si>
  <si>
    <t xml:space="preserve"> Подпрограмма "Содействие в обеспечении жильем молодых семей"</t>
  </si>
  <si>
    <t>0930000000</t>
  </si>
  <si>
    <t>0920220010</t>
  </si>
  <si>
    <t xml:space="preserve"> Возмещение молодым специалистам затрат по найму жилых помещений на период своей трудовой деятельности в Кашинском городском округе</t>
  </si>
  <si>
    <t xml:space="preserve"> Задача "Содействие в решении жилищных проблем молодых специалистов в отраслях образование, здравоохранение и культура"</t>
  </si>
  <si>
    <t>0920200000</t>
  </si>
  <si>
    <t xml:space="preserve"> Подпрограмма "Содействие закреплению молодых специалистов в отраслях образование, здравоохранение и культура"</t>
  </si>
  <si>
    <t>0920000000</t>
  </si>
  <si>
    <t>0820220030</t>
  </si>
  <si>
    <t xml:space="preserve"> Осуществление социальных выплат лицам, удостоенным звания "Почётный гражданин Кашинского городского округа"</t>
  </si>
  <si>
    <t>0820220020</t>
  </si>
  <si>
    <t xml:space="preserve"> Осуществление социальных выплат к 9 Мая участникам Великой Отечественной войны 1941-1945гг</t>
  </si>
  <si>
    <t xml:space="preserve"> Задача "Вовлечение населения в общественно-значимые и социально-значимые мероприятия, проводимые на территории муниципального образования Кашинский городской округ"</t>
  </si>
  <si>
    <t>0820200000</t>
  </si>
  <si>
    <t xml:space="preserve"> Подпрограмма "Оказание содействия в проведении общественно-полезных и социально-значимых мероприятий"</t>
  </si>
  <si>
    <t>0820000000</t>
  </si>
  <si>
    <t>0420220010</t>
  </si>
  <si>
    <t xml:space="preserve"> Предоставление социальной выплаты гражданам, молодым семьям и специалистам на приобретение (строительство) жилья на селе</t>
  </si>
  <si>
    <t xml:space="preserve"> Задача "Обеспечение жильем граждан, молодых семей и специалистов, проживающих на селе"</t>
  </si>
  <si>
    <t>0420200000</t>
  </si>
  <si>
    <t xml:space="preserve"> Подпрограмма "Улучшение жилищных условий граждан, проживающих в сельской местности"</t>
  </si>
  <si>
    <t>0420000000</t>
  </si>
  <si>
    <t xml:space="preserve"> Муниципальная программа "Устойчивое развитие сельских территорий муниципального образования Кашинский городской округ Тверской области на 2019-2024 годы"</t>
  </si>
  <si>
    <t>0400000000</t>
  </si>
  <si>
    <t>0840220010</t>
  </si>
  <si>
    <t>1001</t>
  </si>
  <si>
    <t xml:space="preserve"> Погашение кредиторской задолженности 11 сельских поселений, ранее входивших в состав муниципального образования "Кашинский район"</t>
  </si>
  <si>
    <t xml:space="preserve"> Задача "Ликвидация казенных учреждений - администраций 11 сельских поселений, ранее входящих в состав муниципального образования "Кашинский район""</t>
  </si>
  <si>
    <t>0840200000</t>
  </si>
  <si>
    <t xml:space="preserve"> Подпрограмма "Формирование муниципального образования Кашинский городской округ Тверской области"</t>
  </si>
  <si>
    <t>0840000000</t>
  </si>
  <si>
    <t>0820220040</t>
  </si>
  <si>
    <t xml:space="preserve"> Осуществление ежемесячных доплат к трудовой пенсии по старости (инвалидности) муниципальным служащим</t>
  </si>
  <si>
    <t xml:space="preserve"> Пенсионное обеспечение</t>
  </si>
  <si>
    <t>05403S0434</t>
  </si>
  <si>
    <t xml:space="preserve"> Расходы на реализацию Программы по поддержке местных инициатив "Капитальный ремонт кровли здания Дома культуры д. Устиново Кашинского городского округа Тверской области" за счет средств местного бюджета, поступлений от юридических лиц и вкладов граждан</t>
  </si>
  <si>
    <t>0540310434</t>
  </si>
  <si>
    <t xml:space="preserve"> Расходы на реализацию Программы по поддержке местных инициатив "Капитальный ремонт кровли здания Дома культуры д. Устиново Кашинского городского округа Тверской области" за счет субсидий из областного бюджета бюджета</t>
  </si>
  <si>
    <t xml:space="preserve"> Задача "Реализация Программы поддержки местных инициатив в Тверской области"</t>
  </si>
  <si>
    <t>0540300000</t>
  </si>
  <si>
    <t xml:space="preserve"> Подпрограмма "Содержание и благоустройство территории Кашинского городского округа"</t>
  </si>
  <si>
    <t>0540000000</t>
  </si>
  <si>
    <t xml:space="preserve"> Муниципальная программа "Комплексное развитие системы жилищно-коммунальной инфраструктуры муниципального образования Кашинский городской округ Тверской области на 2019-2024 годы"</t>
  </si>
  <si>
    <t>0500000000</t>
  </si>
  <si>
    <t>0510220060</t>
  </si>
  <si>
    <t>0505</t>
  </si>
  <si>
    <t xml:space="preserve"> Субсидии на другие вопросы в области жилищно-коммунального хозяйства</t>
  </si>
  <si>
    <t xml:space="preserve"> Задача "Повышение качества оказываемых услуг организациями коммунального комплекса "</t>
  </si>
  <si>
    <t>0510200000</t>
  </si>
  <si>
    <t xml:space="preserve"> Подпрограмма "Обеспечение развития системы жилищно-коммунального и газового хозяйства"</t>
  </si>
  <si>
    <t>0510000000</t>
  </si>
  <si>
    <t xml:space="preserve"> Другие вопросы в области жилищно-коммунального хозяйства</t>
  </si>
  <si>
    <t>191F255550</t>
  </si>
  <si>
    <t xml:space="preserve"> Реализация проектов благоустройства дворовых и общественных территорий в рамках приоритетного проекта "Формирование комфортной городской среды"</t>
  </si>
  <si>
    <t xml:space="preserve"> Задача "Повышение уровня благоустройства дворовых и общественных территорий Кашинского городского округа Тверской области"</t>
  </si>
  <si>
    <t>191F200000</t>
  </si>
  <si>
    <t>1910220010</t>
  </si>
  <si>
    <t xml:space="preserve"> Разработка проектов благоустройства дворовых и общественных территорий в рамках приоритетного проекта "Формирование комфортной городской среды" за счёт средств местного бюджета</t>
  </si>
  <si>
    <t>Задача "Повышение уровня благоустройства дворовых и общественных территорий"</t>
  </si>
  <si>
    <t>1910200000</t>
  </si>
  <si>
    <t xml:space="preserve"> Подпрограмма "Благоустройство дворовых и общественных территорий Кашинского городского округа Тверской области"</t>
  </si>
  <si>
    <t>1910000000</t>
  </si>
  <si>
    <t xml:space="preserve"> Муниципальная программа "Формирование современной городской среды муниципального образования Кашинский городской округ Тверской области на 2019-2024 годы"</t>
  </si>
  <si>
    <t>1900000000</t>
  </si>
  <si>
    <t>05403S0433</t>
  </si>
  <si>
    <t xml:space="preserve"> Расходы на реализацию Программы по поддержке местных инициатив "Обустройство детской площадки в д. Верхняя Троица Кашинского городского округа Тверской области" за счет средств местного бюджета, поступлдений от юридических лиц и вкладов граждан</t>
  </si>
  <si>
    <t>05403S0432</t>
  </si>
  <si>
    <t xml:space="preserve"> Расходы на реализацию Программы по поддержке местных инициатив "Обустройство детской площадки в п. Стулово Кашинского городского округа Тверской области" за счет средств местного бюджета, поступлений от юридических лиц и вкладов граждан</t>
  </si>
  <si>
    <t>05403S0431</t>
  </si>
  <si>
    <t xml:space="preserve"> Расходы на реализацию Программы по поддержке местных инициатив "Благоустройство набережной Михаила Ушакова от переулка Кооперативный до улицы Карла Маркса города Кашин Кашинского городского округа Тверской области" за счет средств местного бюджета. поступлений от юридических лиц и вкладов граждан</t>
  </si>
  <si>
    <t>0540310433</t>
  </si>
  <si>
    <t xml:space="preserve"> Расходы на реализацию Программы по поддержке местных инициатив "Обустройство детской площадки в д. Верхняя Троица Кашинского городского округа Тверской области" за счет субсидий из областного бюджета</t>
  </si>
  <si>
    <t>0540310432</t>
  </si>
  <si>
    <t xml:space="preserve"> Расходы на реализацию Программы по поддержке местных инициатив "Обустройство детской площадки в п. Стулово Кашинского городского округа Тверской области" за счет субсидий из областного бюджета</t>
  </si>
  <si>
    <t>0540310431</t>
  </si>
  <si>
    <t xml:space="preserve"> Расходы на реализацию Программы по поддержке местных инициатив "Благоустройство набережной Михаила Ушакова от переулка Кооперативный до улицы Карла Маркса города Кашин Кашинского городского округа Тверской области" за счет субсидий из областного бюджета</t>
  </si>
  <si>
    <t>0540220120</t>
  </si>
  <si>
    <t xml:space="preserve"> Подготовка и разработка предпроектной, проектной документации по объектам благоустройства</t>
  </si>
  <si>
    <t>0540220110</t>
  </si>
  <si>
    <t xml:space="preserve"> Обустройство контейнерных площадок</t>
  </si>
  <si>
    <t>0540220100</t>
  </si>
  <si>
    <t xml:space="preserve"> Благоустройство сельских территорий и содержание мест погребений, расположенных на сельских территориях Кашинского городского округа</t>
  </si>
  <si>
    <t>0540220090</t>
  </si>
  <si>
    <t xml:space="preserve"> Озеленение общественных территорий</t>
  </si>
  <si>
    <t>0540220080</t>
  </si>
  <si>
    <t xml:space="preserve"> Субсидии юридическим лицам и индивидуальным предпринимателям в целях возмещения затрат связанных с выполнением работ по содержанию детских площадок города Кашин</t>
  </si>
  <si>
    <t>0540220070</t>
  </si>
  <si>
    <t xml:space="preserve"> Приобретение и установка оборудования для детских площадок</t>
  </si>
  <si>
    <t>0540220060</t>
  </si>
  <si>
    <t xml:space="preserve"> Субсидия на благоустройство города Кашин</t>
  </si>
  <si>
    <t xml:space="preserve"> Задача "Содержание, озеленение и благоустройство территорий "</t>
  </si>
  <si>
    <t>0540200000</t>
  </si>
  <si>
    <t>0540120030</t>
  </si>
  <si>
    <t xml:space="preserve"> Содержание и ремонт сетей уличного освещения населённых пунктов, расположенных на сельской территории Кашинского городского округа</t>
  </si>
  <si>
    <t>0540120020</t>
  </si>
  <si>
    <t xml:space="preserve"> Субсидии на обслуживание уличного освещения города Кашин</t>
  </si>
  <si>
    <t>0540120010</t>
  </si>
  <si>
    <t xml:space="preserve"> Оплата за электроэнергию, затраченную на уличное освещение Кашинского городского округа</t>
  </si>
  <si>
    <t xml:space="preserve"> Задача "Обеспечение и организация уличного освещения"</t>
  </si>
  <si>
    <t>0540100000</t>
  </si>
  <si>
    <t>0502</t>
  </si>
  <si>
    <t>0510420130</t>
  </si>
  <si>
    <t xml:space="preserve">  Субсидии теплоснабжающим предприятиям на возмещение затрат, связанных с подготовкой к отопительному сезону 2019- 2020 г.г.</t>
  </si>
  <si>
    <t xml:space="preserve"> Задача "Обеспечение функционирования объектов теплового комплекса Кашинского городского округа"</t>
  </si>
  <si>
    <t>0510400000</t>
  </si>
  <si>
    <t>0510220130</t>
  </si>
  <si>
    <t xml:space="preserve"> Расходы на обеспечение функционирования очистных сооружений водозабора г. Кашин в зимний период</t>
  </si>
  <si>
    <t>0510220090</t>
  </si>
  <si>
    <t xml:space="preserve"> Субсидии муниципальным унитарным предприятиям Кашинского городского округа в целях возмещения затрат на проведение мероприятий, связанных с их ликвидацией</t>
  </si>
  <si>
    <t>0510220050</t>
  </si>
  <si>
    <t xml:space="preserve"> Расходы на обеспечение функционирования источников нецентрализованного (местного) водоснабжения сельских населенных пунктов Кашинского городского округа</t>
  </si>
  <si>
    <t>0510220040</t>
  </si>
  <si>
    <t xml:space="preserve"> Ремонт водопроводных сетей в границах города Кашин</t>
  </si>
  <si>
    <t>0510120020</t>
  </si>
  <si>
    <t xml:space="preserve"> Техническое обслуживание газовых сетей</t>
  </si>
  <si>
    <t xml:space="preserve"> Задача "Развитие и модернизация системы газоснабжения в населенных пунктах Кашинского городского округа"</t>
  </si>
  <si>
    <t>0510100000</t>
  </si>
  <si>
    <t xml:space="preserve"> Коммунальное хозяйство</t>
  </si>
  <si>
    <t>0501</t>
  </si>
  <si>
    <t>1810220020</t>
  </si>
  <si>
    <t xml:space="preserve"> Предоставление собственникам жилых помещений в аварийном жилищном фонде Кашинского городского округа возмещение за жилое помещение</t>
  </si>
  <si>
    <t>1810220010</t>
  </si>
  <si>
    <t xml:space="preserve"> Снос аварийных многоквартирных домов</t>
  </si>
  <si>
    <t xml:space="preserve"> Задача " Переселение граждан из аварийного жилищного фонда Кашинского городского округа"</t>
  </si>
  <si>
    <t>1810200000</t>
  </si>
  <si>
    <t xml:space="preserve"> Подпрограмма "Расселение аварийного жилищного фонда Кашинского городского округа"</t>
  </si>
  <si>
    <t>1810000000</t>
  </si>
  <si>
    <t xml:space="preserve"> Муниципальная программа "Переселение граждан из аварийного жилищного фонда муниципального образования Кашинский городской округ Тверской области на 2019-2021 годы"</t>
  </si>
  <si>
    <t>1800000000</t>
  </si>
  <si>
    <t>0510320110</t>
  </si>
  <si>
    <t xml:space="preserve"> Перечисления на счёт регионального оператора ежемесячных взносов в Фонд капитального ремонта общего имущества многоквартирных домов</t>
  </si>
  <si>
    <t>0510320100</t>
  </si>
  <si>
    <t xml:space="preserve"> Субсидии на капитальный ремонт в жилых помещениях муниципального жилого фонда Кашинского городского округа</t>
  </si>
  <si>
    <t xml:space="preserve"> Задача "Реализация мероприятий по проведению капитального ремонта объектов муниципального жилищного фонда"</t>
  </si>
  <si>
    <t>0510300000</t>
  </si>
  <si>
    <t xml:space="preserve"> Жилищное хозяйство</t>
  </si>
  <si>
    <t>0620120050</t>
  </si>
  <si>
    <t xml:space="preserve"> Формирование земельных участков для бесплатного предоставления многодетным гражданам</t>
  </si>
  <si>
    <t>0620120040</t>
  </si>
  <si>
    <t xml:space="preserve"> Организация работ по формированию земельных участков</t>
  </si>
  <si>
    <t xml:space="preserve"> Задача "Эффективное управление и распоряжение муниципальными земельными участками и земельными участками, государственная собственность на которые не разграничена"</t>
  </si>
  <si>
    <t>0620100000</t>
  </si>
  <si>
    <t xml:space="preserve"> Подпрограмма "Управление земельными ресурсами Кашинского городского округа"</t>
  </si>
  <si>
    <t>0620000000</t>
  </si>
  <si>
    <t xml:space="preserve"> Муниципальная программа "Управление имуществом и земельными ресурсами муниципального образования Кашинский городской округ Тверской области на 2019-2024 годы"</t>
  </si>
  <si>
    <t>0600000000</t>
  </si>
  <si>
    <t>0409</t>
  </si>
  <si>
    <t>05403S0435</t>
  </si>
  <si>
    <t xml:space="preserve"> Расходы на реализацию Программы по поддержке местных инициатив "Ремонт автомобильной дороги общего пользования местного значения в д. Черёмухино Кашинского городского округа Тверской области" за счет средств местного бюджета, поступлений от юридических лиц и вкладов граждан</t>
  </si>
  <si>
    <t>0540310435</t>
  </si>
  <si>
    <t xml:space="preserve"> Расходы на реализацию Программы по поддержке местных инициатив "Ремонт автомобильной дороги общего пользования местного значения в д. Черёмухино Кашинского городского округа Тверской области" за счет субсидий из областного бюджета</t>
  </si>
  <si>
    <t>053R3S1090</t>
  </si>
  <si>
    <t xml:space="preserve"> Обеспечение безопасности дорожного движения на автомобильных дорогах общего пользования местного значения за счёт средств местного бюджета</t>
  </si>
  <si>
    <t>053R311090</t>
  </si>
  <si>
    <t xml:space="preserve"> Обеспечение безопасности дорожного движения на автомобильных дорогах общего пользования местного значения за счёт средств областного бюджета</t>
  </si>
  <si>
    <t xml:space="preserve"> Задача "Обеспечение безопасности дорожного движения на автомобильных дорогах общего пользования местного значения"</t>
  </si>
  <si>
    <t>053R300000</t>
  </si>
  <si>
    <t xml:space="preserve"> Подпрограмма "Повышение безопасности дорожного движения"</t>
  </si>
  <si>
    <t>0530000000</t>
  </si>
  <si>
    <t>05203S1020</t>
  </si>
  <si>
    <t xml:space="preserve"> Ремонт дворовых территорий за счет средств местного бюджета</t>
  </si>
  <si>
    <t>0520311020</t>
  </si>
  <si>
    <t xml:space="preserve"> Ремонт дворовых территорий за счет средств областного бюджета</t>
  </si>
  <si>
    <t xml:space="preserve"> Задача "Приведение в нормативное состояние дворовых территорий"</t>
  </si>
  <si>
    <t>0520300000</t>
  </si>
  <si>
    <t>05202S1050</t>
  </si>
  <si>
    <t xml:space="preserve"> Расходы на ремонт улично- дорожной сети  в границах город Кашин за счет средств местного бюджета</t>
  </si>
  <si>
    <t>0520211050</t>
  </si>
  <si>
    <t xml:space="preserve"> Расходы на ремонт улично-дорожной сети в границах города Кашин за счёт средств областного бюджета</t>
  </si>
  <si>
    <t xml:space="preserve"> Задача "Реализация проектов по ремонту автомобильных дорог общего пользования местного значения в границах города Кашин"</t>
  </si>
  <si>
    <t>0520200000</t>
  </si>
  <si>
    <t>0520120040</t>
  </si>
  <si>
    <t xml:space="preserve"> Капитальный ремонт , ремонт и содержание автомобильных дорог общего пользования местного значения и сооружений на них, расположенных на сельских территориях Кашинского городского округа</t>
  </si>
  <si>
    <t>0520120030</t>
  </si>
  <si>
    <t xml:space="preserve"> Ремонт автомобильных дорог общего пользования местного значения на территории города Кашин</t>
  </si>
  <si>
    <t>0520120010</t>
  </si>
  <si>
    <t xml:space="preserve"> Субсидии на содержание автомобильных дорог и сооружений на них, расположенных на территории города Кашин</t>
  </si>
  <si>
    <t>0520110520</t>
  </si>
  <si>
    <t xml:space="preserve"> 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t>
  </si>
  <si>
    <t xml:space="preserve"> Задача "Сохранность автомобильных дорог общего пользования местного значения на территории Кашинского городского округа"</t>
  </si>
  <si>
    <t>0520100000</t>
  </si>
  <si>
    <t xml:space="preserve"> Подпрограмма "Развитие дорожного хозяйства и сферы транспорта "</t>
  </si>
  <si>
    <t>0520000000</t>
  </si>
  <si>
    <t xml:space="preserve"> Дорожное хозяйство (дорожные фонды)</t>
  </si>
  <si>
    <t>05204S0300</t>
  </si>
  <si>
    <t>0408</t>
  </si>
  <si>
    <t xml:space="preserve"> Организация транспортного обслуживания населения на муниципальных маршрутах регулярных перевозок по регулируемым тарифам</t>
  </si>
  <si>
    <t>0520420060</t>
  </si>
  <si>
    <t xml:space="preserve"> Организация транспортного обслуживания населения на муниципальных маршрутах регулярных перевозок по регулируемым тарифам за счет средств местного бюджета</t>
  </si>
  <si>
    <t>0520410300</t>
  </si>
  <si>
    <t xml:space="preserve"> Задача "Повышение транспортной доступности населения"</t>
  </si>
  <si>
    <t>0520400000</t>
  </si>
  <si>
    <t xml:space="preserve"> Транспорт</t>
  </si>
  <si>
    <t>0540210550</t>
  </si>
  <si>
    <t>0405</t>
  </si>
  <si>
    <t xml:space="preserve"> Осуществление отдельных государственных полномочий Тверской области по организации проведения на территории Тверской области мероприятий по предупреждению и ликвидации болезней животных, их лечению, отлову и содержанию безнадзорных животных, защите насел</t>
  </si>
  <si>
    <t xml:space="preserve"> Сельское хозяйство и рыболовство</t>
  </si>
  <si>
    <t>1040220060</t>
  </si>
  <si>
    <t>0310</t>
  </si>
  <si>
    <t xml:space="preserve"> Обеспечение средствами пожаротушения участников тушения пожаров</t>
  </si>
  <si>
    <t xml:space="preserve"> Задача "Оказание поддержки предприятиям, участвующих в мероприятиях по тушению пожаров в сельской местности Кашинского городского округа"</t>
  </si>
  <si>
    <t>1040200000</t>
  </si>
  <si>
    <t>1040120050</t>
  </si>
  <si>
    <t xml:space="preserve"> Установка аншлагов- указателей названия деревень</t>
  </si>
  <si>
    <t>1040120040</t>
  </si>
  <si>
    <t xml:space="preserve"> Установка средств оповещения</t>
  </si>
  <si>
    <t>1040120030</t>
  </si>
  <si>
    <t xml:space="preserve"> Противопожарная опашка и окашивание деревень</t>
  </si>
  <si>
    <t>1040120020</t>
  </si>
  <si>
    <t xml:space="preserve"> Очистка пожарных водоемов</t>
  </si>
  <si>
    <t>1040120010</t>
  </si>
  <si>
    <t xml:space="preserve"> Обустройство подъездов к пожарным водоемам</t>
  </si>
  <si>
    <t xml:space="preserve"> Задача "Создание условий для оперативного обеспечения тушения пожаров на сельских территориях Кашинского городского округа"</t>
  </si>
  <si>
    <t>1040100000</t>
  </si>
  <si>
    <t xml:space="preserve"> Подпрограмма "Обеспечение пожарной безопасности на сельских территориях Кашинского городского округа"</t>
  </si>
  <si>
    <t>1040000000</t>
  </si>
  <si>
    <t xml:space="preserve"> Муниципальная программа "Развитие системы гражданской обороны, защиты населения от чрезвычайных ситуаций и снижения рисков их возникновения на территории муниципального образования Кашинский городской округ Тверской области на 2019-2024 годы"</t>
  </si>
  <si>
    <t>1000000000</t>
  </si>
  <si>
    <t xml:space="preserve"> Обеспечение пожарной безопасности</t>
  </si>
  <si>
    <t>0309</t>
  </si>
  <si>
    <t>Организация и проведение мероприятий для борьбы с болезнями животных (африканская чума, оспа овец,бешенство)</t>
  </si>
  <si>
    <t>Задача "Проведение эвакуационных аварийно-спасательных мероприятий"</t>
  </si>
  <si>
    <t>1020120010</t>
  </si>
  <si>
    <t xml:space="preserve"> Содержание и развитие единой дежурно-диспетчерской службы на территории Кашинского городского округа</t>
  </si>
  <si>
    <t xml:space="preserve"> Задача "Повышение информирования населения о чрезвычайных ситуациях природного и техногенного характера"</t>
  </si>
  <si>
    <t>1020100000</t>
  </si>
  <si>
    <t xml:space="preserve"> Подпрограмма "Обеспечение надежной защиты населения и территорий муниципального образования "Кашинский городской округ" от последствий чрезвычайных ситуаций природного и техногенного характера"</t>
  </si>
  <si>
    <t>1020000000</t>
  </si>
  <si>
    <t xml:space="preserve"> Защита населения и территории от чрезвычайных ситуаций природного и техногенного характера, гражданская оборона</t>
  </si>
  <si>
    <t>0810159300</t>
  </si>
  <si>
    <t>0304</t>
  </si>
  <si>
    <t xml:space="preserve"> Осуществление переданных государственных полномочий на государственную регистрацию актов гражданского состояния</t>
  </si>
  <si>
    <t xml:space="preserve"> Задача "Создание условий для деятельности в системе гражданского общества общественных объединений, максимальное использование их потенциала для эффективного решения социально значимых проблем Кашинского городского округа"</t>
  </si>
  <si>
    <t>0810100000</t>
  </si>
  <si>
    <t xml:space="preserve"> Подпрограмма "Создание условий для успешного развития муниципальной службы и институтов гражданского общества на территории муниципального образования Кашинский городской округ"</t>
  </si>
  <si>
    <t>0810000000</t>
  </si>
  <si>
    <t xml:space="preserve"> Органы юстиции</t>
  </si>
  <si>
    <t xml:space="preserve"> НАЦИОНАЛЬНАЯ БЕЗОПАСНОСТЬ И ПРАВООХРАНИТЕЛЬНАЯ ДЕЯТЕЛЬНОСТЬ</t>
  </si>
  <si>
    <t>0300</t>
  </si>
  <si>
    <t>9940024440</t>
  </si>
  <si>
    <t>0113</t>
  </si>
  <si>
    <t xml:space="preserve"> Муниципального казённого учреждения "Централизованная бухгалтерия поселений Кашинского района"</t>
  </si>
  <si>
    <t>9940020020</t>
  </si>
  <si>
    <t xml:space="preserve"> Обеспечение деятельности МКУ Управление сельскими территориями</t>
  </si>
  <si>
    <t xml:space="preserve"> Отдельные мероприятия, не включенные в муниципальные программы</t>
  </si>
  <si>
    <t>9940000000</t>
  </si>
  <si>
    <t>1730120010</t>
  </si>
  <si>
    <t xml:space="preserve"> Разработка проекта планировки территории под комплексную застройку в сельских населенных пунктах Кашинского городского округа</t>
  </si>
  <si>
    <t xml:space="preserve"> Задача "Разработка проекта планировки территории сельских населенных пунктов"</t>
  </si>
  <si>
    <t>1730100000</t>
  </si>
  <si>
    <t xml:space="preserve"> Подпрограмма "Разработка проекта планировки территории, подлежащей под комплексное развитие территории Кашинского городского округа"</t>
  </si>
  <si>
    <t>1730000000</t>
  </si>
  <si>
    <t>1710220020</t>
  </si>
  <si>
    <t xml:space="preserve"> Разработка местных нормативов градостроительного проектирования на территории Кашинского городского округа</t>
  </si>
  <si>
    <t xml:space="preserve"> Задача "Наличие утвержденных местных нормативов градостроительного проектирования на территории Кашинского городского округа"</t>
  </si>
  <si>
    <t>1710200000</t>
  </si>
  <si>
    <t>1710120010</t>
  </si>
  <si>
    <t xml:space="preserve"> Разработка материалов Генерального плана и Правил землепользования и застройки территории Кашинского городского округа</t>
  </si>
  <si>
    <t xml:space="preserve"> Задача "Обеспечение исполнения полномочий в области градостроительства"</t>
  </si>
  <si>
    <t>1710100000</t>
  </si>
  <si>
    <t xml:space="preserve"> Подпрограмма "Разработка и реализация Генерального плана и Правил землепользования и застройки территории муниципального образования Кашинский городской округ Тверской области"</t>
  </si>
  <si>
    <t>1710000000</t>
  </si>
  <si>
    <t xml:space="preserve"> Муниципальная программа "Разработка документов по территориальному планированию Кашинского городского округа на 2019-2024 годы"</t>
  </si>
  <si>
    <t>1700000000</t>
  </si>
  <si>
    <t>1140220020</t>
  </si>
  <si>
    <t xml:space="preserve"> Материальное стимулирование народных дружин, включая предоставление льгот и компенсаций</t>
  </si>
  <si>
    <t xml:space="preserve"> Задача "Социальная защита и стимулирование народных дружин"</t>
  </si>
  <si>
    <t>1140200000</t>
  </si>
  <si>
    <t>1140120010</t>
  </si>
  <si>
    <t xml:space="preserve"> Обеспечение форменной одеждой и атрибутами народных дружинников</t>
  </si>
  <si>
    <t xml:space="preserve"> Задача " Создание условий для деятельности народной дружины на территории Кашинского городского округа"</t>
  </si>
  <si>
    <t>1140100000</t>
  </si>
  <si>
    <t xml:space="preserve"> Подпрограмма "Оказание поддержки гражданам и объединениям участвующих в охране общественного порядка"</t>
  </si>
  <si>
    <t>1140000000</t>
  </si>
  <si>
    <t>0820120030</t>
  </si>
  <si>
    <t xml:space="preserve"> Проведение общественно-полезных и социально-значимых мероприятий на территории муниципального образования Кашинский городской округ</t>
  </si>
  <si>
    <t>0820120010</t>
  </si>
  <si>
    <t xml:space="preserve"> Представительские расходы и иные расходы, связанные с представительской деятельностью органов местного самоуправления</t>
  </si>
  <si>
    <t xml:space="preserve"> Задача "Создание условий для проведения общественно полезных и социально значимых мероприятий"</t>
  </si>
  <si>
    <t>0820100000</t>
  </si>
  <si>
    <t>0810120020</t>
  </si>
  <si>
    <t xml:space="preserve"> Исполнение переданных государственных полномочий на государственную регистрацию актов гражданского состояния</t>
  </si>
  <si>
    <t>0810120010</t>
  </si>
  <si>
    <t xml:space="preserve"> Предоставление субсидий некоммерческим организациям</t>
  </si>
  <si>
    <t>0810110540</t>
  </si>
  <si>
    <t xml:space="preserve"> Осуществление государственных полномочий Тверской области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</si>
  <si>
    <t>0620120010</t>
  </si>
  <si>
    <t xml:space="preserve"> Оценка рыночной стоимости земельных участков и рыночной стоимости арендной платы за земельные участки</t>
  </si>
  <si>
    <t>0610220030</t>
  </si>
  <si>
    <t xml:space="preserve"> Содержание имущества муниципальной казны Кашинского городского округа</t>
  </si>
  <si>
    <t>0610220020</t>
  </si>
  <si>
    <t xml:space="preserve"> Обеспечение учета муниципального имущества для поддержки полной и достоверной информации об объектах, находящихся в собственности муниципального образования Кашинский городской округ</t>
  </si>
  <si>
    <t>0610220010</t>
  </si>
  <si>
    <t xml:space="preserve"> Оценка рыночной стоимости объектов недвижимости и рыночной стоимости арендной платы за объекты муниципального имущества</t>
  </si>
  <si>
    <t xml:space="preserve"> Задача "Повышение эффективности использования имущества, находящегося в собственности муниципального образования Кашинский городской округ"</t>
  </si>
  <si>
    <t>0610200000</t>
  </si>
  <si>
    <t xml:space="preserve"> Подпрограмма "Управление имуществом Кашинского городского округа"</t>
  </si>
  <si>
    <t>0610000000</t>
  </si>
  <si>
    <t xml:space="preserve"> Другие общегосударственные вопросы</t>
  </si>
  <si>
    <t>9920020010</t>
  </si>
  <si>
    <t>0111</t>
  </si>
  <si>
    <t xml:space="preserve"> Резервный фонд Администрации Кашинского городского округа</t>
  </si>
  <si>
    <t xml:space="preserve"> Резервные фонды</t>
  </si>
  <si>
    <t>9920000000</t>
  </si>
  <si>
    <t>0810151200</t>
  </si>
  <si>
    <t>0105</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</si>
  <si>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</si>
  <si>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Судебная система</t>
  </si>
  <si>
    <t>0890123330</t>
  </si>
  <si>
    <t>0104</t>
  </si>
  <si>
    <t xml:space="preserve"> Расходы по центральному аппарату органов местного самоуправления муниципального образования Кашинский городской округ, за исключением расходов на выполнение переданных полномочий РФ Тверской области</t>
  </si>
  <si>
    <t xml:space="preserve"> Задача "Обеспечение деятельности администраторов программы"</t>
  </si>
  <si>
    <t>0890100000</t>
  </si>
  <si>
    <t xml:space="preserve"> Обеспечивающая подпрограмма "Обеспечение деятельности Администрации Кашинского городского округа"</t>
  </si>
  <si>
    <t>0890000000</t>
  </si>
  <si>
    <t>0840220020</t>
  </si>
  <si>
    <t xml:space="preserve"> Расходы на проведение мероприятий по ликвидации казенных учреждений - 11 администраций сельских поселений, ранее входивших в состав муниципального образования "Кашинский район"</t>
  </si>
  <si>
    <t>0810110510</t>
  </si>
  <si>
    <t xml:space="preserve"> Осуществление государственных полномочий по созданию , исполнению полномочий и организации деятельности комиссий по делам несовершеннолетних и защите их прав</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</si>
  <si>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</si>
  <si>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0890122220</t>
  </si>
  <si>
    <t>0102</t>
  </si>
  <si>
    <t xml:space="preserve"> Глава Кашинского городского округа</t>
  </si>
  <si>
    <t xml:space="preserve"> Функционирование высшего должностного лица субъекта Российской Федерации и муниципального образования</t>
  </si>
  <si>
    <t xml:space="preserve"> Администрация Кашинского городского округа</t>
  </si>
  <si>
    <t xml:space="preserve"> Обслуживание государственного (муниципального) долга</t>
  </si>
  <si>
    <t>700</t>
  </si>
  <si>
    <t>9940020010</t>
  </si>
  <si>
    <t>1301</t>
  </si>
  <si>
    <t>801</t>
  </si>
  <si>
    <t xml:space="preserve"> Обслуживание муниципального долга Кашинского городского округа</t>
  </si>
  <si>
    <t xml:space="preserve"> Обслуживание государственного внутреннего и муниципального долга</t>
  </si>
  <si>
    <t xml:space="preserve"> ОБСЛУЖИВАНИЕ ГОСУДАРСТВЕННОГО И МУНИЦИПАЛЬНОГО ДОЛГА</t>
  </si>
  <si>
    <t>1300</t>
  </si>
  <si>
    <t>9990023330</t>
  </si>
  <si>
    <t xml:space="preserve"> Расходы по аппарату Финансового управления Администрации Кашинского городского округа</t>
  </si>
  <si>
    <t xml:space="preserve"> Финансовое управление Администрации Кашинского городского округа</t>
  </si>
  <si>
    <t>Всего расходов:</t>
  </si>
  <si>
    <t>Кассовое исполнение, тыс.руб.</t>
  </si>
  <si>
    <t>Утверждено решением  о бюджете, тыс.руб.</t>
  </si>
  <si>
    <t>Наименование</t>
  </si>
  <si>
    <t>КВР</t>
  </si>
  <si>
    <t>КЦСР</t>
  </si>
  <si>
    <t>РП</t>
  </si>
  <si>
    <t>ППП</t>
  </si>
  <si>
    <t>Кашинского городского округа за 2019 год</t>
  </si>
  <si>
    <t xml:space="preserve">"Об утверждении отчета об исполнении бюджета </t>
  </si>
  <si>
    <t>Думы от _____________ № ______</t>
  </si>
  <si>
    <t xml:space="preserve">к решению Кашинской городской </t>
  </si>
  <si>
    <t>Приложение № 5</t>
  </si>
  <si>
    <t xml:space="preserve">Ведомственная структура расходов  бюджета Кашинского городского округа по главным распорядителям бюджетных средств, разделам, подразделам, целевым статьям (муниципальным программам и непрограммным направлениям деятельности), группам видов расходов классификации расходов бюджетов за 2019 год </t>
  </si>
</sst>
</file>

<file path=xl/styles.xml><?xml version="1.0" encoding="utf-8"?>
<styleSheet xmlns="http://schemas.openxmlformats.org/spreadsheetml/2006/main">
  <numFmts count="1">
    <numFmt numFmtId="164" formatCode="#,##0.0"/>
  </numFmts>
  <fonts count="15">
    <font>
      <sz val="11"/>
      <color theme="1"/>
      <name val="Calibri"/>
      <family val="2"/>
      <charset val="204"/>
      <scheme val="minor"/>
    </font>
    <font>
      <sz val="11"/>
      <name val="Calibri"/>
      <family val="2"/>
      <scheme val="minor"/>
    </font>
    <font>
      <sz val="11"/>
      <name val="Times New Roman"/>
      <family val="1"/>
      <charset val="204"/>
    </font>
    <font>
      <sz val="10"/>
      <color rgb="FF000000"/>
      <name val="Arial Cyr"/>
    </font>
    <font>
      <sz val="10"/>
      <color rgb="FF000000"/>
      <name val="Times New Roman"/>
      <family val="1"/>
      <charset val="204"/>
    </font>
    <font>
      <b/>
      <sz val="10"/>
      <color rgb="FF000000"/>
      <name val="Arial Cyr"/>
    </font>
    <font>
      <b/>
      <sz val="11"/>
      <name val="Calibri"/>
      <family val="2"/>
      <scheme val="minor"/>
    </font>
    <font>
      <b/>
      <sz val="10"/>
      <color rgb="FF000000"/>
      <name val="Times New Roman"/>
      <family val="1"/>
      <charset val="204"/>
    </font>
    <font>
      <sz val="10"/>
      <name val="Times New Roman"/>
      <family val="1"/>
      <charset val="204"/>
    </font>
    <font>
      <b/>
      <sz val="12"/>
      <color rgb="FF000000"/>
      <name val="Arial Cyr"/>
    </font>
    <font>
      <sz val="12"/>
      <color rgb="FF000000"/>
      <name val="Times New Roman"/>
      <family val="1"/>
      <charset val="204"/>
    </font>
    <font>
      <b/>
      <sz val="14"/>
      <name val="Times New Roman"/>
      <family val="1"/>
      <charset val="204"/>
    </font>
    <font>
      <sz val="14"/>
      <name val="Times New Roman"/>
      <family val="1"/>
      <charset val="204"/>
    </font>
    <font>
      <sz val="11"/>
      <color rgb="FF000000"/>
      <name val="Calibri"/>
      <family val="2"/>
      <charset val="204"/>
      <scheme val="minor"/>
    </font>
    <font>
      <sz val="10"/>
      <color rgb="FF000000"/>
      <name val="Arial"/>
      <family val="2"/>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8">
    <border>
      <left/>
      <right/>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indexed="64"/>
      </left>
      <right style="thin">
        <color indexed="64"/>
      </right>
      <top/>
      <bottom style="thin">
        <color indexed="64"/>
      </bottom>
      <diagonal/>
    </border>
    <border>
      <left style="thin">
        <color indexed="64"/>
      </left>
      <right style="thin">
        <color indexed="64"/>
      </right>
      <top/>
      <bottom style="thin">
        <color rgb="FF000000"/>
      </bottom>
      <diagonal/>
    </border>
    <border>
      <left style="thin">
        <color indexed="64"/>
      </left>
      <right style="thin">
        <color indexed="64"/>
      </right>
      <top style="thin">
        <color indexed="64"/>
      </top>
      <bottom/>
      <diagonal/>
    </border>
  </borders>
  <cellStyleXfs count="31">
    <xf numFmtId="0" fontId="0" fillId="0" borderId="0"/>
    <xf numFmtId="0" fontId="1" fillId="0" borderId="0"/>
    <xf numFmtId="0" fontId="3" fillId="0" borderId="0"/>
    <xf numFmtId="0" fontId="3" fillId="0" borderId="0">
      <alignment horizontal="left" wrapText="1"/>
    </xf>
    <xf numFmtId="164" fontId="5" fillId="2" borderId="1">
      <alignment horizontal="right" vertical="top" shrinkToFit="1"/>
    </xf>
    <xf numFmtId="0" fontId="5" fillId="0" borderId="1">
      <alignment horizontal="right"/>
    </xf>
    <xf numFmtId="164" fontId="5" fillId="2" borderId="2">
      <alignment horizontal="right" vertical="top" shrinkToFit="1"/>
    </xf>
    <xf numFmtId="0" fontId="5" fillId="0" borderId="2">
      <alignment vertical="top" wrapText="1"/>
    </xf>
    <xf numFmtId="1" fontId="3" fillId="0" borderId="2">
      <alignment horizontal="center" vertical="top" shrinkToFit="1"/>
    </xf>
    <xf numFmtId="0" fontId="5" fillId="0" borderId="2">
      <alignment vertical="top" wrapText="1"/>
    </xf>
    <xf numFmtId="0" fontId="3" fillId="0" borderId="0">
      <alignment wrapText="1"/>
    </xf>
    <xf numFmtId="0" fontId="3" fillId="0" borderId="2">
      <alignment horizontal="center" vertical="center" wrapText="1"/>
    </xf>
    <xf numFmtId="0" fontId="9" fillId="0" borderId="0">
      <alignment horizontal="center"/>
    </xf>
    <xf numFmtId="0" fontId="1" fillId="0" borderId="0"/>
    <xf numFmtId="0" fontId="1" fillId="0" borderId="0"/>
    <xf numFmtId="164" fontId="5" fillId="3" borderId="1">
      <alignment horizontal="right" vertical="top" shrinkToFit="1"/>
    </xf>
    <xf numFmtId="164" fontId="5" fillId="3" borderId="2">
      <alignment horizontal="right" vertical="top" shrinkToFit="1"/>
    </xf>
    <xf numFmtId="0" fontId="13" fillId="0" borderId="0"/>
    <xf numFmtId="0" fontId="13" fillId="0" borderId="0"/>
    <xf numFmtId="0" fontId="1" fillId="0" borderId="0"/>
    <xf numFmtId="0" fontId="14" fillId="4" borderId="0"/>
    <xf numFmtId="0" fontId="13" fillId="0" borderId="0"/>
    <xf numFmtId="0" fontId="14" fillId="0" borderId="0"/>
    <xf numFmtId="4" fontId="5" fillId="2" borderId="1">
      <alignment horizontal="right" vertical="top" shrinkToFit="1"/>
    </xf>
    <xf numFmtId="4" fontId="5" fillId="3" borderId="1">
      <alignment horizontal="right" vertical="top" shrinkToFit="1"/>
    </xf>
    <xf numFmtId="0" fontId="3" fillId="0" borderId="0">
      <alignment horizontal="right"/>
    </xf>
    <xf numFmtId="1" fontId="3" fillId="0" borderId="2">
      <alignment horizontal="left" vertical="top" wrapText="1" indent="2"/>
    </xf>
    <xf numFmtId="4" fontId="5" fillId="2" borderId="2">
      <alignment horizontal="right" vertical="top" shrinkToFit="1"/>
    </xf>
    <xf numFmtId="4" fontId="5" fillId="0" borderId="2">
      <alignment horizontal="right" vertical="top" shrinkToFit="1"/>
    </xf>
    <xf numFmtId="4" fontId="3" fillId="0" borderId="2">
      <alignment horizontal="right" vertical="top" shrinkToFit="1"/>
    </xf>
    <xf numFmtId="4" fontId="5" fillId="3" borderId="2">
      <alignment horizontal="right" vertical="top" shrinkToFit="1"/>
    </xf>
  </cellStyleXfs>
  <cellXfs count="51">
    <xf numFmtId="0" fontId="0" fillId="0" borderId="0" xfId="0"/>
    <xf numFmtId="0" fontId="0" fillId="0" borderId="0" xfId="1" applyFont="1" applyProtection="1">
      <protection locked="0"/>
    </xf>
    <xf numFmtId="0" fontId="2" fillId="0" borderId="0" xfId="1" applyFont="1" applyFill="1" applyAlignment="1" applyProtection="1">
      <alignment horizontal="center"/>
      <protection locked="0"/>
    </xf>
    <xf numFmtId="0" fontId="2" fillId="0" borderId="0" xfId="1" applyFont="1" applyFill="1" applyProtection="1">
      <protection locked="0"/>
    </xf>
    <xf numFmtId="49" fontId="2" fillId="0" borderId="0" xfId="1" applyNumberFormat="1" applyFont="1" applyFill="1" applyProtection="1">
      <protection locked="0"/>
    </xf>
    <xf numFmtId="0" fontId="3" fillId="0" borderId="0" xfId="2" applyNumberFormat="1" applyProtection="1"/>
    <xf numFmtId="0" fontId="4" fillId="0" borderId="0" xfId="2" applyNumberFormat="1" applyFont="1" applyFill="1" applyAlignment="1" applyProtection="1">
      <alignment horizontal="center"/>
    </xf>
    <xf numFmtId="0" fontId="4" fillId="0" borderId="0" xfId="2" applyNumberFormat="1" applyFont="1" applyFill="1" applyProtection="1"/>
    <xf numFmtId="49" fontId="4" fillId="0" borderId="0" xfId="2" applyNumberFormat="1" applyFont="1" applyFill="1" applyProtection="1"/>
    <xf numFmtId="164" fontId="4" fillId="0" borderId="1" xfId="4" applyNumberFormat="1" applyFont="1" applyFill="1" applyAlignment="1" applyProtection="1">
      <alignment horizontal="center" vertical="top" shrinkToFit="1"/>
    </xf>
    <xf numFmtId="0" fontId="4" fillId="0" borderId="1" xfId="5" applyNumberFormat="1" applyFont="1" applyFill="1" applyProtection="1">
      <alignment horizontal="right"/>
    </xf>
    <xf numFmtId="164" fontId="4" fillId="0" borderId="2" xfId="6" applyNumberFormat="1" applyFont="1" applyFill="1" applyAlignment="1" applyProtection="1">
      <alignment horizontal="center" vertical="top" shrinkToFit="1"/>
    </xf>
    <xf numFmtId="0" fontId="4" fillId="0" borderId="2" xfId="7" applyNumberFormat="1" applyFont="1" applyFill="1" applyProtection="1">
      <alignment vertical="top" wrapText="1"/>
    </xf>
    <xf numFmtId="49" fontId="4" fillId="0" borderId="2" xfId="8" applyNumberFormat="1" applyFont="1" applyFill="1" applyProtection="1">
      <alignment horizontal="center" vertical="top" shrinkToFit="1"/>
    </xf>
    <xf numFmtId="0" fontId="6" fillId="0" borderId="0" xfId="1" applyFont="1" applyProtection="1">
      <protection locked="0"/>
    </xf>
    <xf numFmtId="0" fontId="5" fillId="0" borderId="0" xfId="2" applyNumberFormat="1" applyFont="1" applyProtection="1"/>
    <xf numFmtId="164" fontId="7" fillId="0" borderId="2" xfId="6" applyNumberFormat="1" applyFont="1" applyFill="1" applyAlignment="1" applyProtection="1">
      <alignment horizontal="center" vertical="top" shrinkToFit="1"/>
    </xf>
    <xf numFmtId="0" fontId="7" fillId="0" borderId="2" xfId="7" applyNumberFormat="1" applyFont="1" applyFill="1" applyProtection="1">
      <alignment vertical="top" wrapText="1"/>
    </xf>
    <xf numFmtId="49" fontId="7" fillId="0" borderId="2" xfId="8" applyNumberFormat="1" applyFont="1" applyFill="1" applyProtection="1">
      <alignment horizontal="center" vertical="top" shrinkToFit="1"/>
    </xf>
    <xf numFmtId="164" fontId="4" fillId="0" borderId="3" xfId="6" applyNumberFormat="1" applyFont="1" applyFill="1" applyBorder="1" applyAlignment="1" applyProtection="1">
      <alignment horizontal="center" vertical="top" shrinkToFit="1"/>
    </xf>
    <xf numFmtId="0" fontId="4" fillId="0" borderId="3" xfId="9" applyNumberFormat="1" applyFont="1" applyFill="1" applyBorder="1" applyProtection="1">
      <alignment vertical="top" wrapText="1"/>
    </xf>
    <xf numFmtId="49" fontId="4" fillId="0" borderId="3" xfId="10" applyNumberFormat="1" applyFont="1" applyFill="1" applyBorder="1" applyAlignment="1" applyProtection="1">
      <alignment horizontal="center" vertical="top" shrinkToFit="1"/>
    </xf>
    <xf numFmtId="164" fontId="3" fillId="0" borderId="0" xfId="2" applyNumberFormat="1" applyProtection="1"/>
    <xf numFmtId="164" fontId="8" fillId="0" borderId="2" xfId="6" applyNumberFormat="1" applyFont="1" applyFill="1" applyAlignment="1" applyProtection="1">
      <alignment horizontal="center" vertical="top" shrinkToFit="1"/>
    </xf>
    <xf numFmtId="164" fontId="0" fillId="0" borderId="0" xfId="1" applyNumberFormat="1" applyFont="1" applyProtection="1">
      <protection locked="0"/>
    </xf>
    <xf numFmtId="164" fontId="5" fillId="0" borderId="0" xfId="2" applyNumberFormat="1" applyFont="1" applyProtection="1"/>
    <xf numFmtId="164" fontId="7" fillId="0" borderId="2" xfId="11" applyNumberFormat="1" applyFont="1" applyFill="1" applyAlignment="1" applyProtection="1">
      <alignment horizontal="center" vertical="center" wrapText="1"/>
    </xf>
    <xf numFmtId="0" fontId="7" fillId="0" borderId="2" xfId="11" applyNumberFormat="1" applyFont="1" applyFill="1" applyAlignment="1" applyProtection="1">
      <alignment horizontal="left" vertical="center" wrapText="1"/>
    </xf>
    <xf numFmtId="49" fontId="7" fillId="0" borderId="2" xfId="11" applyNumberFormat="1" applyFont="1" applyFill="1" applyProtection="1">
      <alignment horizontal="center" vertical="center" wrapText="1"/>
    </xf>
    <xf numFmtId="0" fontId="4" fillId="0" borderId="4" xfId="11" applyNumberFormat="1" applyFont="1" applyFill="1" applyBorder="1" applyAlignment="1" applyProtection="1">
      <alignment horizontal="center" vertical="center" wrapText="1"/>
    </xf>
    <xf numFmtId="0" fontId="4" fillId="0" borderId="2" xfId="11" applyNumberFormat="1" applyFont="1" applyFill="1" applyAlignment="1" applyProtection="1">
      <alignment horizontal="center" vertical="center" wrapText="1"/>
    </xf>
    <xf numFmtId="0" fontId="4" fillId="0" borderId="4" xfId="11" applyNumberFormat="1" applyFont="1" applyFill="1" applyBorder="1" applyProtection="1">
      <alignment horizontal="center" vertical="center" wrapText="1"/>
    </xf>
    <xf numFmtId="49" fontId="4" fillId="0" borderId="4" xfId="11" applyNumberFormat="1" applyFont="1" applyFill="1" applyBorder="1" applyProtection="1">
      <alignment horizontal="center" vertical="center" wrapText="1"/>
    </xf>
    <xf numFmtId="0" fontId="0" fillId="0" borderId="0" xfId="1" applyFont="1" applyBorder="1" applyProtection="1">
      <protection locked="0"/>
    </xf>
    <xf numFmtId="0" fontId="11" fillId="0" borderId="0" xfId="1" applyFont="1" applyBorder="1" applyAlignment="1" applyProtection="1">
      <alignment vertical="center" wrapText="1"/>
      <protection locked="0"/>
    </xf>
    <xf numFmtId="0" fontId="4" fillId="0" borderId="0" xfId="10" applyNumberFormat="1" applyFont="1" applyFill="1" applyProtection="1">
      <alignment wrapText="1"/>
    </xf>
    <xf numFmtId="49" fontId="2" fillId="0" borderId="0" xfId="1" applyNumberFormat="1" applyFont="1" applyFill="1" applyBorder="1" applyProtection="1">
      <protection locked="0"/>
    </xf>
    <xf numFmtId="0" fontId="2" fillId="0" borderId="0" xfId="1" applyFont="1" applyBorder="1" applyAlignment="1">
      <alignment vertical="top"/>
    </xf>
    <xf numFmtId="0" fontId="2" fillId="0" borderId="0" xfId="1" applyFont="1" applyBorder="1" applyAlignment="1">
      <alignment vertical="top" wrapText="1"/>
    </xf>
    <xf numFmtId="0" fontId="12" fillId="0" borderId="0" xfId="1" applyFont="1" applyFill="1" applyBorder="1" applyAlignment="1" applyProtection="1">
      <alignment horizontal="center" vertical="center" wrapText="1"/>
      <protection locked="0"/>
    </xf>
    <xf numFmtId="0" fontId="4" fillId="0" borderId="0" xfId="3" applyNumberFormat="1" applyFont="1" applyFill="1" applyProtection="1">
      <alignment horizontal="left" wrapText="1"/>
    </xf>
    <xf numFmtId="0" fontId="4" fillId="0" borderId="0" xfId="3" applyFont="1" applyFill="1">
      <alignment horizontal="left" wrapText="1"/>
    </xf>
    <xf numFmtId="0" fontId="2" fillId="0" borderId="0" xfId="1" applyFont="1" applyFill="1" applyBorder="1" applyAlignment="1">
      <alignment horizontal="left" vertical="top" indent="20"/>
    </xf>
    <xf numFmtId="0" fontId="2" fillId="0" borderId="0" xfId="1" applyFont="1" applyFill="1" applyBorder="1" applyAlignment="1">
      <alignment horizontal="left" vertical="top" wrapText="1" indent="20"/>
    </xf>
    <xf numFmtId="0" fontId="4" fillId="0" borderId="7" xfId="11" applyNumberFormat="1" applyFont="1" applyFill="1" applyBorder="1" applyAlignment="1" applyProtection="1">
      <alignment horizontal="center" vertical="center" wrapText="1"/>
    </xf>
    <xf numFmtId="0" fontId="4" fillId="0" borderId="6" xfId="11" applyNumberFormat="1" applyFont="1" applyFill="1" applyBorder="1" applyAlignment="1" applyProtection="1">
      <alignment horizontal="center" vertical="center" wrapText="1"/>
    </xf>
    <xf numFmtId="0" fontId="4" fillId="0" borderId="5" xfId="11" applyNumberFormat="1" applyFont="1" applyFill="1" applyBorder="1" applyAlignment="1" applyProtection="1">
      <alignment horizontal="center" vertical="center" wrapText="1"/>
    </xf>
    <xf numFmtId="0" fontId="10" fillId="0" borderId="0" xfId="12" applyNumberFormat="1" applyFont="1" applyFill="1" applyProtection="1">
      <alignment horizontal="center"/>
    </xf>
    <xf numFmtId="0" fontId="10" fillId="0" borderId="0" xfId="12" applyFont="1" applyFill="1">
      <alignment horizontal="center"/>
    </xf>
    <xf numFmtId="49" fontId="4" fillId="0" borderId="3" xfId="11" applyNumberFormat="1" applyFont="1" applyFill="1" applyBorder="1" applyAlignment="1" applyProtection="1">
      <alignment horizontal="center" vertical="center" wrapText="1"/>
    </xf>
    <xf numFmtId="0" fontId="4" fillId="0" borderId="3" xfId="11" applyNumberFormat="1" applyFont="1" applyFill="1" applyBorder="1" applyAlignment="1" applyProtection="1">
      <alignment horizontal="center" vertical="center" wrapText="1"/>
    </xf>
  </cellXfs>
  <cellStyles count="31">
    <cellStyle name="br" xfId="13"/>
    <cellStyle name="col" xfId="14"/>
    <cellStyle name="st24" xfId="4"/>
    <cellStyle name="st25" xfId="15"/>
    <cellStyle name="st26" xfId="6"/>
    <cellStyle name="st27" xfId="16"/>
    <cellStyle name="style0" xfId="17"/>
    <cellStyle name="td" xfId="18"/>
    <cellStyle name="tr" xfId="19"/>
    <cellStyle name="xl21" xfId="20"/>
    <cellStyle name="xl22" xfId="11"/>
    <cellStyle name="xl23" xfId="2"/>
    <cellStyle name="xl24" xfId="21"/>
    <cellStyle name="xl25" xfId="22"/>
    <cellStyle name="xl26" xfId="10"/>
    <cellStyle name="xl27" xfId="5"/>
    <cellStyle name="xl28" xfId="23"/>
    <cellStyle name="xl29" xfId="24"/>
    <cellStyle name="xl30" xfId="12"/>
    <cellStyle name="xl31" xfId="25"/>
    <cellStyle name="xl32" xfId="3"/>
    <cellStyle name="xl33" xfId="7"/>
    <cellStyle name="xl34" xfId="26"/>
    <cellStyle name="xl35" xfId="8"/>
    <cellStyle name="xl36" xfId="27"/>
    <cellStyle name="xl37" xfId="28"/>
    <cellStyle name="xl38" xfId="29"/>
    <cellStyle name="xl39" xfId="30"/>
    <cellStyle name="xl61" xfId="9"/>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5;&#1088;&#1080;&#1083;&#1086;&#1078;&#1077;&#1085;&#1080;&#1077;%20&#8470;%204%20-8&#1056;&#1072;&#1079;&#1076;&#1077;&#1083;,&#1087;&#1086;&#1076;&#1088;&#1072;&#1079;&#1076;&#1077;&#1083;,&#1094;&#1077;&#1083;&#1077;&#1074;&#1072;&#1103;.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Прил.4 РПЦ"/>
    </sheetNames>
    <sheetDataSet>
      <sheetData sheetId="0">
        <row r="31">
          <cell r="I31">
            <v>370.09999999999991</v>
          </cell>
        </row>
        <row r="32">
          <cell r="I32">
            <v>505.1</v>
          </cell>
        </row>
        <row r="33">
          <cell r="I33">
            <v>84.7</v>
          </cell>
        </row>
        <row r="34">
          <cell r="I34">
            <v>140.19999999999999</v>
          </cell>
        </row>
        <row r="36">
          <cell r="J36">
            <v>37</v>
          </cell>
        </row>
        <row r="37">
          <cell r="J37">
            <v>48.2</v>
          </cell>
        </row>
        <row r="41">
          <cell r="I41">
            <v>27485.7</v>
          </cell>
        </row>
        <row r="42">
          <cell r="I42">
            <v>6332</v>
          </cell>
        </row>
        <row r="43">
          <cell r="I43">
            <v>113.2</v>
          </cell>
        </row>
        <row r="44">
          <cell r="I44">
            <v>130</v>
          </cell>
        </row>
        <row r="55">
          <cell r="I55">
            <v>7520.4</v>
          </cell>
        </row>
        <row r="56">
          <cell r="I56">
            <v>920.2</v>
          </cell>
        </row>
        <row r="57">
          <cell r="I57">
            <v>6</v>
          </cell>
        </row>
        <row r="675">
          <cell r="I675">
            <v>5</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I703"/>
  <sheetViews>
    <sheetView showGridLines="0" tabSelected="1" zoomScale="120" zoomScaleNormal="120" zoomScaleSheetLayoutView="100" workbookViewId="0">
      <selection activeCell="A7" sqref="A7:G7"/>
    </sheetView>
  </sheetViews>
  <sheetFormatPr defaultColWidth="9.140625" defaultRowHeight="15" outlineLevelRow="7"/>
  <cols>
    <col min="1" max="2" width="7.7109375" style="4" customWidth="1"/>
    <col min="3" max="3" width="10.7109375" style="4" customWidth="1"/>
    <col min="4" max="4" width="7.7109375" style="4" customWidth="1"/>
    <col min="5" max="5" width="49" style="3" customWidth="1"/>
    <col min="6" max="6" width="12.85546875" style="2" customWidth="1"/>
    <col min="7" max="7" width="11.7109375" style="2" customWidth="1"/>
    <col min="8" max="8" width="9.140625" style="1" customWidth="1"/>
    <col min="9" max="16384" width="9.140625" style="1"/>
  </cols>
  <sheetData>
    <row r="1" spans="1:9" s="33" customFormat="1">
      <c r="A1" s="36"/>
      <c r="B1" s="36"/>
      <c r="C1" s="36"/>
      <c r="D1" s="36"/>
      <c r="E1" s="42" t="s">
        <v>706</v>
      </c>
      <c r="F1" s="42"/>
      <c r="G1" s="42"/>
      <c r="H1" s="37"/>
    </row>
    <row r="2" spans="1:9" s="33" customFormat="1" ht="15" customHeight="1">
      <c r="A2" s="36"/>
      <c r="B2" s="36"/>
      <c r="C2" s="36"/>
      <c r="D2" s="36"/>
      <c r="E2" s="43" t="s">
        <v>705</v>
      </c>
      <c r="F2" s="43"/>
      <c r="G2" s="43"/>
      <c r="H2" s="38"/>
    </row>
    <row r="3" spans="1:9" s="33" customFormat="1">
      <c r="A3" s="36"/>
      <c r="B3" s="36"/>
      <c r="C3" s="36"/>
      <c r="D3" s="36"/>
      <c r="E3" s="42" t="s">
        <v>704</v>
      </c>
      <c r="F3" s="42"/>
      <c r="G3" s="42"/>
      <c r="H3" s="37"/>
    </row>
    <row r="4" spans="1:9" s="33" customFormat="1">
      <c r="A4" s="36"/>
      <c r="B4" s="36"/>
      <c r="C4" s="36"/>
      <c r="D4" s="36"/>
      <c r="E4" s="42" t="s">
        <v>703</v>
      </c>
      <c r="F4" s="42"/>
      <c r="G4" s="42"/>
      <c r="H4" s="37"/>
    </row>
    <row r="5" spans="1:9" s="33" customFormat="1">
      <c r="A5" s="36"/>
      <c r="B5" s="36"/>
      <c r="C5" s="36"/>
      <c r="D5" s="36"/>
      <c r="E5" s="42" t="s">
        <v>702</v>
      </c>
      <c r="F5" s="42"/>
      <c r="G5" s="42"/>
      <c r="H5" s="37"/>
    </row>
    <row r="6" spans="1:9" s="33" customFormat="1">
      <c r="A6" s="36"/>
      <c r="B6" s="36"/>
      <c r="C6" s="36"/>
      <c r="D6" s="36"/>
      <c r="E6" s="35"/>
      <c r="F6" s="7"/>
      <c r="G6" s="6"/>
      <c r="H6" s="6"/>
      <c r="I6" s="5"/>
    </row>
    <row r="7" spans="1:9" s="33" customFormat="1" ht="102" customHeight="1">
      <c r="A7" s="39" t="s">
        <v>707</v>
      </c>
      <c r="B7" s="39"/>
      <c r="C7" s="39"/>
      <c r="D7" s="39"/>
      <c r="E7" s="39"/>
      <c r="F7" s="39"/>
      <c r="G7" s="39"/>
      <c r="H7" s="34"/>
      <c r="I7" s="5"/>
    </row>
    <row r="8" spans="1:9" ht="15.75" customHeight="1">
      <c r="E8" s="47"/>
      <c r="F8" s="48"/>
      <c r="G8" s="48"/>
      <c r="H8" s="5"/>
    </row>
    <row r="9" spans="1:9" ht="12" customHeight="1">
      <c r="A9" s="49" t="s">
        <v>701</v>
      </c>
      <c r="B9" s="49" t="s">
        <v>700</v>
      </c>
      <c r="C9" s="49" t="s">
        <v>699</v>
      </c>
      <c r="D9" s="49" t="s">
        <v>698</v>
      </c>
      <c r="E9" s="50" t="s">
        <v>697</v>
      </c>
      <c r="F9" s="44" t="s">
        <v>696</v>
      </c>
      <c r="G9" s="44" t="s">
        <v>695</v>
      </c>
      <c r="H9" s="5"/>
    </row>
    <row r="10" spans="1:9" ht="61.5" customHeight="1">
      <c r="A10" s="49"/>
      <c r="B10" s="49"/>
      <c r="C10" s="49"/>
      <c r="D10" s="49"/>
      <c r="E10" s="50"/>
      <c r="F10" s="45" t="s">
        <v>696</v>
      </c>
      <c r="G10" s="46" t="s">
        <v>695</v>
      </c>
      <c r="H10" s="5"/>
    </row>
    <row r="11" spans="1:9" ht="16.5" customHeight="1">
      <c r="A11" s="32">
        <v>1</v>
      </c>
      <c r="B11" s="32">
        <v>2</v>
      </c>
      <c r="C11" s="32">
        <v>3</v>
      </c>
      <c r="D11" s="32">
        <v>4</v>
      </c>
      <c r="E11" s="31">
        <v>5</v>
      </c>
      <c r="F11" s="30">
        <v>6</v>
      </c>
      <c r="G11" s="29">
        <v>7</v>
      </c>
      <c r="H11" s="5"/>
    </row>
    <row r="12" spans="1:9" s="14" customFormat="1" ht="16.5" customHeight="1">
      <c r="A12" s="28"/>
      <c r="B12" s="28"/>
      <c r="C12" s="28"/>
      <c r="D12" s="28"/>
      <c r="E12" s="27" t="s">
        <v>694</v>
      </c>
      <c r="F12" s="26">
        <f>F13+F28+F415+F568+F694</f>
        <v>609973.1</v>
      </c>
      <c r="G12" s="26">
        <f>G13+G28+G415+G568+G694</f>
        <v>594601.39999999991</v>
      </c>
      <c r="H12" s="25"/>
    </row>
    <row r="13" spans="1:9" s="14" customFormat="1" ht="25.5">
      <c r="A13" s="18" t="s">
        <v>686</v>
      </c>
      <c r="B13" s="18"/>
      <c r="C13" s="18"/>
      <c r="D13" s="18"/>
      <c r="E13" s="17" t="s">
        <v>693</v>
      </c>
      <c r="F13" s="16">
        <f>F14+F22</f>
        <v>8451.6</v>
      </c>
      <c r="G13" s="16">
        <f>G14+G22</f>
        <v>8016.5999999999995</v>
      </c>
      <c r="H13" s="15"/>
    </row>
    <row r="14" spans="1:9" outlineLevel="1">
      <c r="A14" s="13" t="s">
        <v>686</v>
      </c>
      <c r="B14" s="13" t="s">
        <v>12</v>
      </c>
      <c r="C14" s="13"/>
      <c r="D14" s="13"/>
      <c r="E14" s="12" t="s">
        <v>11</v>
      </c>
      <c r="F14" s="11">
        <f t="shared" ref="F14:G17" si="0">F15</f>
        <v>8446.6</v>
      </c>
      <c r="G14" s="11">
        <f t="shared" si="0"/>
        <v>8014.7</v>
      </c>
      <c r="H14" s="22"/>
      <c r="I14" s="24"/>
    </row>
    <row r="15" spans="1:9" ht="38.25" outlineLevel="2">
      <c r="A15" s="13" t="s">
        <v>686</v>
      </c>
      <c r="B15" s="13" t="s">
        <v>3</v>
      </c>
      <c r="C15" s="13"/>
      <c r="D15" s="13"/>
      <c r="E15" s="12" t="s">
        <v>10</v>
      </c>
      <c r="F15" s="11">
        <f t="shared" si="0"/>
        <v>8446.6</v>
      </c>
      <c r="G15" s="11">
        <f t="shared" si="0"/>
        <v>8014.7</v>
      </c>
      <c r="H15" s="5"/>
    </row>
    <row r="16" spans="1:9" outlineLevel="3">
      <c r="A16" s="13" t="s">
        <v>686</v>
      </c>
      <c r="B16" s="13" t="s">
        <v>3</v>
      </c>
      <c r="C16" s="13" t="s">
        <v>9</v>
      </c>
      <c r="D16" s="13"/>
      <c r="E16" s="12" t="s">
        <v>8</v>
      </c>
      <c r="F16" s="11">
        <f t="shared" si="0"/>
        <v>8446.6</v>
      </c>
      <c r="G16" s="11">
        <f t="shared" si="0"/>
        <v>8014.7</v>
      </c>
      <c r="H16" s="5"/>
    </row>
    <row r="17" spans="1:9" ht="38.25" outlineLevel="4">
      <c r="A17" s="13" t="s">
        <v>686</v>
      </c>
      <c r="B17" s="13" t="s">
        <v>3</v>
      </c>
      <c r="C17" s="13" t="s">
        <v>7</v>
      </c>
      <c r="D17" s="13"/>
      <c r="E17" s="12" t="s">
        <v>6</v>
      </c>
      <c r="F17" s="11">
        <f t="shared" si="0"/>
        <v>8446.6</v>
      </c>
      <c r="G17" s="11">
        <f t="shared" si="0"/>
        <v>8014.7</v>
      </c>
      <c r="H17" s="5"/>
    </row>
    <row r="18" spans="1:9" ht="25.5" outlineLevel="6">
      <c r="A18" s="13" t="s">
        <v>686</v>
      </c>
      <c r="B18" s="13" t="s">
        <v>3</v>
      </c>
      <c r="C18" s="13" t="s">
        <v>691</v>
      </c>
      <c r="D18" s="13"/>
      <c r="E18" s="12" t="s">
        <v>692</v>
      </c>
      <c r="F18" s="11">
        <f>F19+F20+F21</f>
        <v>8446.6</v>
      </c>
      <c r="G18" s="11">
        <f>G19+G20+G21</f>
        <v>8014.7</v>
      </c>
      <c r="H18" s="5"/>
    </row>
    <row r="19" spans="1:9" ht="63.75" outlineLevel="7">
      <c r="A19" s="13" t="s">
        <v>686</v>
      </c>
      <c r="B19" s="13" t="s">
        <v>3</v>
      </c>
      <c r="C19" s="13" t="s">
        <v>691</v>
      </c>
      <c r="D19" s="13" t="s">
        <v>1</v>
      </c>
      <c r="E19" s="12" t="s">
        <v>0</v>
      </c>
      <c r="F19" s="11">
        <f>'[1]Прил.4 РПЦ'!I55</f>
        <v>7520.4</v>
      </c>
      <c r="G19" s="11">
        <v>7184.4</v>
      </c>
      <c r="H19" s="5"/>
    </row>
    <row r="20" spans="1:9" ht="25.5" outlineLevel="7">
      <c r="A20" s="13" t="s">
        <v>686</v>
      </c>
      <c r="B20" s="13" t="s">
        <v>3</v>
      </c>
      <c r="C20" s="13" t="s">
        <v>691</v>
      </c>
      <c r="D20" s="13" t="s">
        <v>14</v>
      </c>
      <c r="E20" s="12" t="s">
        <v>13</v>
      </c>
      <c r="F20" s="11">
        <f>'[1]Прил.4 РПЦ'!I56</f>
        <v>920.2</v>
      </c>
      <c r="G20" s="11">
        <v>830.3</v>
      </c>
      <c r="H20" s="5"/>
    </row>
    <row r="21" spans="1:9" outlineLevel="7">
      <c r="A21" s="13" t="s">
        <v>686</v>
      </c>
      <c r="B21" s="13" t="s">
        <v>3</v>
      </c>
      <c r="C21" s="13" t="s">
        <v>691</v>
      </c>
      <c r="D21" s="13" t="s">
        <v>20</v>
      </c>
      <c r="E21" s="12" t="s">
        <v>19</v>
      </c>
      <c r="F21" s="11">
        <f>'[1]Прил.4 РПЦ'!I57</f>
        <v>6</v>
      </c>
      <c r="G21" s="11">
        <v>0</v>
      </c>
      <c r="H21" s="5"/>
    </row>
    <row r="22" spans="1:9" ht="25.5" outlineLevel="1">
      <c r="A22" s="13" t="s">
        <v>686</v>
      </c>
      <c r="B22" s="13" t="s">
        <v>690</v>
      </c>
      <c r="C22" s="13"/>
      <c r="D22" s="13"/>
      <c r="E22" s="12" t="s">
        <v>689</v>
      </c>
      <c r="F22" s="11">
        <f t="shared" ref="F22:G26" si="1">F23</f>
        <v>5</v>
      </c>
      <c r="G22" s="11">
        <f t="shared" si="1"/>
        <v>1.9</v>
      </c>
      <c r="H22" s="5"/>
      <c r="I22" s="24"/>
    </row>
    <row r="23" spans="1:9" ht="25.5" outlineLevel="2">
      <c r="A23" s="13" t="s">
        <v>686</v>
      </c>
      <c r="B23" s="13" t="s">
        <v>685</v>
      </c>
      <c r="C23" s="13"/>
      <c r="D23" s="13"/>
      <c r="E23" s="12" t="s">
        <v>688</v>
      </c>
      <c r="F23" s="11">
        <f t="shared" si="1"/>
        <v>5</v>
      </c>
      <c r="G23" s="11">
        <f t="shared" si="1"/>
        <v>1.9</v>
      </c>
      <c r="H23" s="5"/>
    </row>
    <row r="24" spans="1:9" outlineLevel="3">
      <c r="A24" s="13" t="s">
        <v>686</v>
      </c>
      <c r="B24" s="13" t="s">
        <v>685</v>
      </c>
      <c r="C24" s="13" t="s">
        <v>9</v>
      </c>
      <c r="D24" s="13"/>
      <c r="E24" s="12" t="s">
        <v>8</v>
      </c>
      <c r="F24" s="11">
        <f t="shared" si="1"/>
        <v>5</v>
      </c>
      <c r="G24" s="11">
        <f t="shared" si="1"/>
        <v>1.9</v>
      </c>
      <c r="H24" s="5"/>
    </row>
    <row r="25" spans="1:9" ht="25.5" outlineLevel="4">
      <c r="A25" s="13" t="s">
        <v>686</v>
      </c>
      <c r="B25" s="13" t="s">
        <v>685</v>
      </c>
      <c r="C25" s="13" t="s">
        <v>602</v>
      </c>
      <c r="D25" s="13"/>
      <c r="E25" s="12" t="s">
        <v>601</v>
      </c>
      <c r="F25" s="11">
        <f t="shared" si="1"/>
        <v>5</v>
      </c>
      <c r="G25" s="11">
        <f t="shared" si="1"/>
        <v>1.9</v>
      </c>
      <c r="H25" s="5"/>
    </row>
    <row r="26" spans="1:9" ht="25.5" outlineLevel="6">
      <c r="A26" s="13" t="s">
        <v>686</v>
      </c>
      <c r="B26" s="13" t="s">
        <v>685</v>
      </c>
      <c r="C26" s="13" t="s">
        <v>684</v>
      </c>
      <c r="D26" s="13"/>
      <c r="E26" s="12" t="s">
        <v>687</v>
      </c>
      <c r="F26" s="11">
        <f t="shared" si="1"/>
        <v>5</v>
      </c>
      <c r="G26" s="11">
        <f t="shared" si="1"/>
        <v>1.9</v>
      </c>
      <c r="H26" s="5"/>
    </row>
    <row r="27" spans="1:9" ht="25.5" outlineLevel="7">
      <c r="A27" s="13" t="s">
        <v>686</v>
      </c>
      <c r="B27" s="13" t="s">
        <v>685</v>
      </c>
      <c r="C27" s="13" t="s">
        <v>684</v>
      </c>
      <c r="D27" s="13" t="s">
        <v>683</v>
      </c>
      <c r="E27" s="12" t="s">
        <v>682</v>
      </c>
      <c r="F27" s="11">
        <f>'[1]Прил.4 РПЦ'!I675</f>
        <v>5</v>
      </c>
      <c r="G27" s="11">
        <v>1.9</v>
      </c>
      <c r="H27" s="5"/>
    </row>
    <row r="28" spans="1:9" s="14" customFormat="1">
      <c r="A28" s="18" t="s">
        <v>327</v>
      </c>
      <c r="B28" s="18"/>
      <c r="C28" s="18"/>
      <c r="D28" s="18"/>
      <c r="E28" s="17" t="s">
        <v>681</v>
      </c>
      <c r="F28" s="16">
        <f>F29+F136+F176+F245+F347+F362+F402</f>
        <v>196959.6</v>
      </c>
      <c r="G28" s="16">
        <f>G29+G136+G176+G245+G347+G362+G402</f>
        <v>187348.5</v>
      </c>
      <c r="H28" s="15"/>
    </row>
    <row r="29" spans="1:9" outlineLevel="1">
      <c r="A29" s="13" t="s">
        <v>327</v>
      </c>
      <c r="B29" s="13" t="s">
        <v>12</v>
      </c>
      <c r="C29" s="13"/>
      <c r="D29" s="13"/>
      <c r="E29" s="12" t="s">
        <v>11</v>
      </c>
      <c r="F29" s="11">
        <f>F30+F36+F60+F66+F71</f>
        <v>53067.799999999988</v>
      </c>
      <c r="G29" s="11">
        <f>G30+G36+G60+G66+G71</f>
        <v>49730.899999999994</v>
      </c>
      <c r="H29" s="5"/>
    </row>
    <row r="30" spans="1:9" ht="38.25" outlineLevel="2">
      <c r="A30" s="13" t="s">
        <v>327</v>
      </c>
      <c r="B30" s="13" t="s">
        <v>678</v>
      </c>
      <c r="C30" s="13"/>
      <c r="D30" s="13"/>
      <c r="E30" s="12" t="s">
        <v>680</v>
      </c>
      <c r="F30" s="11">
        <f t="shared" ref="F30:G34" si="2">F31</f>
        <v>2396</v>
      </c>
      <c r="G30" s="11">
        <f t="shared" si="2"/>
        <v>2309.1999999999998</v>
      </c>
      <c r="H30" s="5"/>
    </row>
    <row r="31" spans="1:9" ht="51" outlineLevel="3">
      <c r="A31" s="13" t="s">
        <v>327</v>
      </c>
      <c r="B31" s="13" t="s">
        <v>678</v>
      </c>
      <c r="C31" s="13" t="s">
        <v>341</v>
      </c>
      <c r="D31" s="13"/>
      <c r="E31" s="12" t="s">
        <v>340</v>
      </c>
      <c r="F31" s="11">
        <f t="shared" si="2"/>
        <v>2396</v>
      </c>
      <c r="G31" s="11">
        <f t="shared" si="2"/>
        <v>2309.1999999999998</v>
      </c>
      <c r="H31" s="5"/>
    </row>
    <row r="32" spans="1:9" ht="38.25" outlineLevel="4">
      <c r="A32" s="13" t="s">
        <v>327</v>
      </c>
      <c r="B32" s="13" t="s">
        <v>678</v>
      </c>
      <c r="C32" s="13" t="s">
        <v>671</v>
      </c>
      <c r="D32" s="13"/>
      <c r="E32" s="12" t="s">
        <v>670</v>
      </c>
      <c r="F32" s="11">
        <f t="shared" si="2"/>
        <v>2396</v>
      </c>
      <c r="G32" s="11">
        <f t="shared" si="2"/>
        <v>2309.1999999999998</v>
      </c>
      <c r="H32" s="5"/>
    </row>
    <row r="33" spans="1:8" ht="25.5" outlineLevel="5">
      <c r="A33" s="13" t="s">
        <v>327</v>
      </c>
      <c r="B33" s="13" t="s">
        <v>678</v>
      </c>
      <c r="C33" s="13" t="s">
        <v>669</v>
      </c>
      <c r="D33" s="13"/>
      <c r="E33" s="12" t="s">
        <v>668</v>
      </c>
      <c r="F33" s="11">
        <f t="shared" si="2"/>
        <v>2396</v>
      </c>
      <c r="G33" s="11">
        <f t="shared" si="2"/>
        <v>2309.1999999999998</v>
      </c>
      <c r="H33" s="5"/>
    </row>
    <row r="34" spans="1:8" outlineLevel="6">
      <c r="A34" s="13" t="s">
        <v>327</v>
      </c>
      <c r="B34" s="13" t="s">
        <v>678</v>
      </c>
      <c r="C34" s="13" t="s">
        <v>677</v>
      </c>
      <c r="D34" s="13"/>
      <c r="E34" s="12" t="s">
        <v>679</v>
      </c>
      <c r="F34" s="11">
        <f t="shared" si="2"/>
        <v>2396</v>
      </c>
      <c r="G34" s="11">
        <f t="shared" si="2"/>
        <v>2309.1999999999998</v>
      </c>
      <c r="H34" s="5"/>
    </row>
    <row r="35" spans="1:8" ht="63.75" outlineLevel="7">
      <c r="A35" s="13" t="s">
        <v>327</v>
      </c>
      <c r="B35" s="13" t="s">
        <v>678</v>
      </c>
      <c r="C35" s="13" t="s">
        <v>677</v>
      </c>
      <c r="D35" s="13" t="s">
        <v>1</v>
      </c>
      <c r="E35" s="12" t="s">
        <v>0</v>
      </c>
      <c r="F35" s="11">
        <v>2396</v>
      </c>
      <c r="G35" s="11">
        <v>2309.1999999999998</v>
      </c>
      <c r="H35" s="5"/>
    </row>
    <row r="36" spans="1:8" ht="51" outlineLevel="2">
      <c r="A36" s="13" t="s">
        <v>327</v>
      </c>
      <c r="B36" s="13" t="s">
        <v>666</v>
      </c>
      <c r="C36" s="13"/>
      <c r="D36" s="13"/>
      <c r="E36" s="12" t="s">
        <v>676</v>
      </c>
      <c r="F36" s="11">
        <f>F37</f>
        <v>35578.599999999991</v>
      </c>
      <c r="G36" s="11">
        <f>G37</f>
        <v>34348.699999999997</v>
      </c>
      <c r="H36" s="5"/>
    </row>
    <row r="37" spans="1:8" ht="51" outlineLevel="3">
      <c r="A37" s="13" t="s">
        <v>327</v>
      </c>
      <c r="B37" s="13" t="s">
        <v>666</v>
      </c>
      <c r="C37" s="13" t="s">
        <v>341</v>
      </c>
      <c r="D37" s="13"/>
      <c r="E37" s="12" t="s">
        <v>340</v>
      </c>
      <c r="F37" s="11">
        <f>F38+F43+F53</f>
        <v>35578.599999999991</v>
      </c>
      <c r="G37" s="11">
        <f>G38+G43+G53</f>
        <v>34348.699999999997</v>
      </c>
      <c r="H37" s="5"/>
    </row>
    <row r="38" spans="1:8" ht="51" outlineLevel="4">
      <c r="A38" s="13" t="s">
        <v>327</v>
      </c>
      <c r="B38" s="13" t="s">
        <v>666</v>
      </c>
      <c r="C38" s="13" t="s">
        <v>592</v>
      </c>
      <c r="D38" s="13"/>
      <c r="E38" s="12" t="s">
        <v>591</v>
      </c>
      <c r="F38" s="11">
        <f>F39</f>
        <v>332.4</v>
      </c>
      <c r="G38" s="11">
        <f>G39</f>
        <v>324.29999999999995</v>
      </c>
      <c r="H38" s="5"/>
    </row>
    <row r="39" spans="1:8" ht="63.75" outlineLevel="5">
      <c r="A39" s="13" t="s">
        <v>327</v>
      </c>
      <c r="B39" s="13" t="s">
        <v>666</v>
      </c>
      <c r="C39" s="13" t="s">
        <v>590</v>
      </c>
      <c r="D39" s="13"/>
      <c r="E39" s="12" t="s">
        <v>589</v>
      </c>
      <c r="F39" s="11">
        <f>F40</f>
        <v>332.4</v>
      </c>
      <c r="G39" s="11">
        <f>G40</f>
        <v>324.29999999999995</v>
      </c>
      <c r="H39" s="5"/>
    </row>
    <row r="40" spans="1:8" ht="51" outlineLevel="6">
      <c r="A40" s="13" t="s">
        <v>327</v>
      </c>
      <c r="B40" s="13" t="s">
        <v>666</v>
      </c>
      <c r="C40" s="13" t="s">
        <v>674</v>
      </c>
      <c r="D40" s="13"/>
      <c r="E40" s="12" t="s">
        <v>675</v>
      </c>
      <c r="F40" s="11">
        <f>F41+F42</f>
        <v>332.4</v>
      </c>
      <c r="G40" s="11">
        <f>G41+G42</f>
        <v>324.29999999999995</v>
      </c>
      <c r="H40" s="5"/>
    </row>
    <row r="41" spans="1:8" ht="63.75" outlineLevel="7">
      <c r="A41" s="13" t="s">
        <v>327</v>
      </c>
      <c r="B41" s="13" t="s">
        <v>666</v>
      </c>
      <c r="C41" s="13" t="s">
        <v>674</v>
      </c>
      <c r="D41" s="13" t="s">
        <v>1</v>
      </c>
      <c r="E41" s="12" t="s">
        <v>0</v>
      </c>
      <c r="F41" s="11">
        <f>263.7-1</f>
        <v>262.7</v>
      </c>
      <c r="G41" s="11">
        <v>258.7</v>
      </c>
      <c r="H41" s="5"/>
    </row>
    <row r="42" spans="1:8" ht="25.5" outlineLevel="7">
      <c r="A42" s="13" t="s">
        <v>327</v>
      </c>
      <c r="B42" s="13" t="s">
        <v>666</v>
      </c>
      <c r="C42" s="13" t="s">
        <v>674</v>
      </c>
      <c r="D42" s="13" t="s">
        <v>14</v>
      </c>
      <c r="E42" s="12" t="s">
        <v>13</v>
      </c>
      <c r="F42" s="11">
        <f>68.7+1</f>
        <v>69.7</v>
      </c>
      <c r="G42" s="11">
        <v>65.599999999999994</v>
      </c>
      <c r="H42" s="5"/>
    </row>
    <row r="43" spans="1:8" ht="38.25" outlineLevel="4">
      <c r="A43" s="13" t="s">
        <v>327</v>
      </c>
      <c r="B43" s="13" t="s">
        <v>666</v>
      </c>
      <c r="C43" s="13" t="s">
        <v>387</v>
      </c>
      <c r="D43" s="13"/>
      <c r="E43" s="12" t="s">
        <v>386</v>
      </c>
      <c r="F43" s="11">
        <f>F44</f>
        <v>1185.3</v>
      </c>
      <c r="G43" s="11">
        <f>G44</f>
        <v>1185.3000000000002</v>
      </c>
      <c r="H43" s="5"/>
    </row>
    <row r="44" spans="1:8" ht="51" outlineLevel="5">
      <c r="A44" s="13" t="s">
        <v>327</v>
      </c>
      <c r="B44" s="13" t="s">
        <v>666</v>
      </c>
      <c r="C44" s="13" t="s">
        <v>385</v>
      </c>
      <c r="D44" s="13"/>
      <c r="E44" s="12" t="s">
        <v>384</v>
      </c>
      <c r="F44" s="11">
        <f>F45+F50</f>
        <v>1185.3</v>
      </c>
      <c r="G44" s="11">
        <f>G45+G50</f>
        <v>1185.3000000000002</v>
      </c>
      <c r="H44" s="5"/>
    </row>
    <row r="45" spans="1:8" ht="38.25" outlineLevel="6">
      <c r="A45" s="13" t="s">
        <v>327</v>
      </c>
      <c r="B45" s="13" t="s">
        <v>666</v>
      </c>
      <c r="C45" s="13" t="s">
        <v>381</v>
      </c>
      <c r="D45" s="13"/>
      <c r="E45" s="12" t="s">
        <v>383</v>
      </c>
      <c r="F45" s="11">
        <f>F46+F47+F48+F49</f>
        <v>1100.0999999999999</v>
      </c>
      <c r="G45" s="11">
        <f>G46+G47+G48+G49</f>
        <v>1100.1000000000001</v>
      </c>
      <c r="H45" s="5"/>
    </row>
    <row r="46" spans="1:8" ht="63.75" outlineLevel="7">
      <c r="A46" s="13" t="s">
        <v>327</v>
      </c>
      <c r="B46" s="13" t="s">
        <v>666</v>
      </c>
      <c r="C46" s="13" t="s">
        <v>381</v>
      </c>
      <c r="D46" s="13" t="s">
        <v>1</v>
      </c>
      <c r="E46" s="12" t="s">
        <v>0</v>
      </c>
      <c r="F46" s="11">
        <f>'[1]Прил.4 РПЦ'!I31</f>
        <v>370.09999999999991</v>
      </c>
      <c r="G46" s="11">
        <v>370.1</v>
      </c>
      <c r="H46" s="5"/>
    </row>
    <row r="47" spans="1:8" ht="25.5" outlineLevel="7">
      <c r="A47" s="13" t="s">
        <v>327</v>
      </c>
      <c r="B47" s="13" t="s">
        <v>666</v>
      </c>
      <c r="C47" s="13" t="s">
        <v>381</v>
      </c>
      <c r="D47" s="13" t="s">
        <v>14</v>
      </c>
      <c r="E47" s="12" t="s">
        <v>13</v>
      </c>
      <c r="F47" s="11">
        <f>'[1]Прил.4 РПЦ'!I32</f>
        <v>505.1</v>
      </c>
      <c r="G47" s="11">
        <v>505.1</v>
      </c>
      <c r="H47" s="5"/>
    </row>
    <row r="48" spans="1:8" outlineLevel="7">
      <c r="A48" s="13" t="s">
        <v>327</v>
      </c>
      <c r="B48" s="13" t="s">
        <v>666</v>
      </c>
      <c r="C48" s="13" t="s">
        <v>381</v>
      </c>
      <c r="D48" s="13" t="s">
        <v>187</v>
      </c>
      <c r="E48" s="12" t="s">
        <v>186</v>
      </c>
      <c r="F48" s="11">
        <f>'[1]Прил.4 РПЦ'!I33</f>
        <v>84.7</v>
      </c>
      <c r="G48" s="11">
        <v>84.7</v>
      </c>
      <c r="H48" s="5"/>
    </row>
    <row r="49" spans="1:8" outlineLevel="7">
      <c r="A49" s="13" t="s">
        <v>327</v>
      </c>
      <c r="B49" s="13" t="s">
        <v>666</v>
      </c>
      <c r="C49" s="13" t="s">
        <v>381</v>
      </c>
      <c r="D49" s="13" t="s">
        <v>20</v>
      </c>
      <c r="E49" s="12" t="s">
        <v>19</v>
      </c>
      <c r="F49" s="11">
        <f>'[1]Прил.4 РПЦ'!I34</f>
        <v>140.19999999999999</v>
      </c>
      <c r="G49" s="11">
        <v>140.19999999999999</v>
      </c>
      <c r="H49" s="5"/>
    </row>
    <row r="50" spans="1:8" ht="51" outlineLevel="6">
      <c r="A50" s="13" t="s">
        <v>327</v>
      </c>
      <c r="B50" s="13" t="s">
        <v>666</v>
      </c>
      <c r="C50" s="13" t="s">
        <v>672</v>
      </c>
      <c r="D50" s="13"/>
      <c r="E50" s="12" t="s">
        <v>673</v>
      </c>
      <c r="F50" s="11">
        <f>F51+F52</f>
        <v>85.2</v>
      </c>
      <c r="G50" s="11">
        <f>G51+G52</f>
        <v>85.2</v>
      </c>
      <c r="H50" s="5"/>
    </row>
    <row r="51" spans="1:8" ht="25.5" outlineLevel="7">
      <c r="A51" s="13" t="s">
        <v>327</v>
      </c>
      <c r="B51" s="13" t="s">
        <v>666</v>
      </c>
      <c r="C51" s="13" t="s">
        <v>672</v>
      </c>
      <c r="D51" s="13" t="s">
        <v>14</v>
      </c>
      <c r="E51" s="12" t="s">
        <v>13</v>
      </c>
      <c r="F51" s="11">
        <v>37</v>
      </c>
      <c r="G51" s="11">
        <f>'[1]Прил.4 РПЦ'!J36</f>
        <v>37</v>
      </c>
      <c r="H51" s="5"/>
    </row>
    <row r="52" spans="1:8" outlineLevel="7">
      <c r="A52" s="13" t="s">
        <v>327</v>
      </c>
      <c r="B52" s="13" t="s">
        <v>666</v>
      </c>
      <c r="C52" s="13" t="s">
        <v>672</v>
      </c>
      <c r="D52" s="13" t="s">
        <v>187</v>
      </c>
      <c r="E52" s="12" t="s">
        <v>186</v>
      </c>
      <c r="F52" s="11">
        <v>48.2</v>
      </c>
      <c r="G52" s="11">
        <f>'[1]Прил.4 РПЦ'!J37</f>
        <v>48.2</v>
      </c>
      <c r="H52" s="5"/>
    </row>
    <row r="53" spans="1:8" ht="38.25" outlineLevel="4">
      <c r="A53" s="13" t="s">
        <v>327</v>
      </c>
      <c r="B53" s="13" t="s">
        <v>666</v>
      </c>
      <c r="C53" s="13" t="s">
        <v>671</v>
      </c>
      <c r="D53" s="13"/>
      <c r="E53" s="12" t="s">
        <v>670</v>
      </c>
      <c r="F53" s="11">
        <f>F54</f>
        <v>34060.899999999994</v>
      </c>
      <c r="G53" s="11">
        <f>G54</f>
        <v>32839.1</v>
      </c>
      <c r="H53" s="5"/>
    </row>
    <row r="54" spans="1:8" ht="25.5" outlineLevel="5">
      <c r="A54" s="13" t="s">
        <v>327</v>
      </c>
      <c r="B54" s="13" t="s">
        <v>666</v>
      </c>
      <c r="C54" s="13" t="s">
        <v>669</v>
      </c>
      <c r="D54" s="13"/>
      <c r="E54" s="12" t="s">
        <v>668</v>
      </c>
      <c r="F54" s="11">
        <f>F55</f>
        <v>34060.899999999994</v>
      </c>
      <c r="G54" s="11">
        <f>G55</f>
        <v>32839.1</v>
      </c>
      <c r="H54" s="5"/>
    </row>
    <row r="55" spans="1:8" ht="63.75" outlineLevel="6">
      <c r="A55" s="13" t="s">
        <v>327</v>
      </c>
      <c r="B55" s="13" t="s">
        <v>666</v>
      </c>
      <c r="C55" s="13" t="s">
        <v>665</v>
      </c>
      <c r="D55" s="13"/>
      <c r="E55" s="12" t="s">
        <v>667</v>
      </c>
      <c r="F55" s="11">
        <f>F56+F57+F58+F59</f>
        <v>34060.899999999994</v>
      </c>
      <c r="G55" s="11">
        <f>G56+G57+G58+G59</f>
        <v>32839.1</v>
      </c>
      <c r="H55" s="5"/>
    </row>
    <row r="56" spans="1:8" ht="63.75" outlineLevel="7">
      <c r="A56" s="13" t="s">
        <v>327</v>
      </c>
      <c r="B56" s="13" t="s">
        <v>666</v>
      </c>
      <c r="C56" s="13" t="s">
        <v>665</v>
      </c>
      <c r="D56" s="13" t="s">
        <v>1</v>
      </c>
      <c r="E56" s="12" t="s">
        <v>0</v>
      </c>
      <c r="F56" s="11">
        <f>'[1]Прил.4 РПЦ'!I41</f>
        <v>27485.7</v>
      </c>
      <c r="G56" s="11">
        <v>27248</v>
      </c>
      <c r="H56" s="5"/>
    </row>
    <row r="57" spans="1:8" ht="25.5" outlineLevel="7">
      <c r="A57" s="13" t="s">
        <v>327</v>
      </c>
      <c r="B57" s="13" t="s">
        <v>666</v>
      </c>
      <c r="C57" s="13" t="s">
        <v>665</v>
      </c>
      <c r="D57" s="13" t="s">
        <v>14</v>
      </c>
      <c r="E57" s="12" t="s">
        <v>13</v>
      </c>
      <c r="F57" s="11">
        <f>'[1]Прил.4 РПЦ'!I42</f>
        <v>6332</v>
      </c>
      <c r="G57" s="11">
        <v>5470.8</v>
      </c>
      <c r="H57" s="5"/>
    </row>
    <row r="58" spans="1:8" outlineLevel="7">
      <c r="A58" s="13" t="s">
        <v>327</v>
      </c>
      <c r="B58" s="13" t="s">
        <v>666</v>
      </c>
      <c r="C58" s="13" t="s">
        <v>665</v>
      </c>
      <c r="D58" s="13" t="s">
        <v>187</v>
      </c>
      <c r="E58" s="12" t="s">
        <v>186</v>
      </c>
      <c r="F58" s="11">
        <f>'[1]Прил.4 РПЦ'!I43</f>
        <v>113.2</v>
      </c>
      <c r="G58" s="11">
        <v>43</v>
      </c>
      <c r="H58" s="5"/>
    </row>
    <row r="59" spans="1:8" outlineLevel="7">
      <c r="A59" s="13" t="s">
        <v>327</v>
      </c>
      <c r="B59" s="13" t="s">
        <v>666</v>
      </c>
      <c r="C59" s="13" t="s">
        <v>665</v>
      </c>
      <c r="D59" s="13" t="s">
        <v>20</v>
      </c>
      <c r="E59" s="12" t="s">
        <v>19</v>
      </c>
      <c r="F59" s="11">
        <f>'[1]Прил.4 РПЦ'!I44</f>
        <v>130</v>
      </c>
      <c r="G59" s="11">
        <v>77.3</v>
      </c>
      <c r="H59" s="5"/>
    </row>
    <row r="60" spans="1:8" outlineLevel="2">
      <c r="A60" s="13" t="s">
        <v>327</v>
      </c>
      <c r="B60" s="13" t="s">
        <v>662</v>
      </c>
      <c r="C60" s="13"/>
      <c r="D60" s="13"/>
      <c r="E60" s="12" t="s">
        <v>664</v>
      </c>
      <c r="F60" s="11">
        <v>20.399999999999999</v>
      </c>
      <c r="G60" s="11">
        <v>7.3</v>
      </c>
      <c r="H60" s="5"/>
    </row>
    <row r="61" spans="1:8" ht="51" outlineLevel="3">
      <c r="A61" s="13" t="s">
        <v>327</v>
      </c>
      <c r="B61" s="13" t="s">
        <v>662</v>
      </c>
      <c r="C61" s="13" t="s">
        <v>341</v>
      </c>
      <c r="D61" s="13"/>
      <c r="E61" s="12" t="s">
        <v>340</v>
      </c>
      <c r="F61" s="11">
        <v>20.399999999999999</v>
      </c>
      <c r="G61" s="11">
        <v>7.3</v>
      </c>
      <c r="H61" s="5"/>
    </row>
    <row r="62" spans="1:8" ht="51" outlineLevel="4">
      <c r="A62" s="13" t="s">
        <v>327</v>
      </c>
      <c r="B62" s="13" t="s">
        <v>662</v>
      </c>
      <c r="C62" s="13" t="s">
        <v>592</v>
      </c>
      <c r="D62" s="13"/>
      <c r="E62" s="12" t="s">
        <v>591</v>
      </c>
      <c r="F62" s="11">
        <v>20.399999999999999</v>
      </c>
      <c r="G62" s="11">
        <v>7.3</v>
      </c>
      <c r="H62" s="5"/>
    </row>
    <row r="63" spans="1:8" ht="63.75" outlineLevel="5">
      <c r="A63" s="13" t="s">
        <v>327</v>
      </c>
      <c r="B63" s="13" t="s">
        <v>662</v>
      </c>
      <c r="C63" s="13" t="s">
        <v>590</v>
      </c>
      <c r="D63" s="13"/>
      <c r="E63" s="12" t="s">
        <v>589</v>
      </c>
      <c r="F63" s="11">
        <v>20.399999999999999</v>
      </c>
      <c r="G63" s="11">
        <v>7.3</v>
      </c>
      <c r="H63" s="5"/>
    </row>
    <row r="64" spans="1:8" ht="51" outlineLevel="6">
      <c r="A64" s="13" t="s">
        <v>327</v>
      </c>
      <c r="B64" s="13" t="s">
        <v>662</v>
      </c>
      <c r="C64" s="13" t="s">
        <v>661</v>
      </c>
      <c r="D64" s="13"/>
      <c r="E64" s="12" t="s">
        <v>663</v>
      </c>
      <c r="F64" s="11">
        <v>20.399999999999999</v>
      </c>
      <c r="G64" s="11">
        <v>7.3</v>
      </c>
      <c r="H64" s="5"/>
    </row>
    <row r="65" spans="1:8" ht="25.5" outlineLevel="7">
      <c r="A65" s="13" t="s">
        <v>327</v>
      </c>
      <c r="B65" s="13" t="s">
        <v>662</v>
      </c>
      <c r="C65" s="13" t="s">
        <v>661</v>
      </c>
      <c r="D65" s="13" t="s">
        <v>14</v>
      </c>
      <c r="E65" s="12" t="s">
        <v>13</v>
      </c>
      <c r="F65" s="11">
        <v>20.399999999999999</v>
      </c>
      <c r="G65" s="11">
        <v>7.3</v>
      </c>
      <c r="H65" s="5"/>
    </row>
    <row r="66" spans="1:8" outlineLevel="2">
      <c r="A66" s="13" t="s">
        <v>327</v>
      </c>
      <c r="B66" s="13" t="s">
        <v>657</v>
      </c>
      <c r="C66" s="13"/>
      <c r="D66" s="13"/>
      <c r="E66" s="12" t="s">
        <v>659</v>
      </c>
      <c r="F66" s="11">
        <v>300</v>
      </c>
      <c r="G66" s="11">
        <v>0</v>
      </c>
      <c r="H66" s="5"/>
    </row>
    <row r="67" spans="1:8" outlineLevel="3">
      <c r="A67" s="13" t="s">
        <v>327</v>
      </c>
      <c r="B67" s="13" t="s">
        <v>657</v>
      </c>
      <c r="C67" s="13" t="s">
        <v>9</v>
      </c>
      <c r="D67" s="13"/>
      <c r="E67" s="12" t="s">
        <v>8</v>
      </c>
      <c r="F67" s="11">
        <v>300</v>
      </c>
      <c r="G67" s="11">
        <v>0</v>
      </c>
      <c r="H67" s="5"/>
    </row>
    <row r="68" spans="1:8" outlineLevel="4">
      <c r="A68" s="13" t="s">
        <v>327</v>
      </c>
      <c r="B68" s="13" t="s">
        <v>657</v>
      </c>
      <c r="C68" s="13" t="s">
        <v>660</v>
      </c>
      <c r="D68" s="13"/>
      <c r="E68" s="12" t="s">
        <v>659</v>
      </c>
      <c r="F68" s="11">
        <v>300</v>
      </c>
      <c r="G68" s="11">
        <v>0</v>
      </c>
      <c r="H68" s="5"/>
    </row>
    <row r="69" spans="1:8" ht="25.5" outlineLevel="6">
      <c r="A69" s="13" t="s">
        <v>327</v>
      </c>
      <c r="B69" s="13" t="s">
        <v>657</v>
      </c>
      <c r="C69" s="13" t="s">
        <v>656</v>
      </c>
      <c r="D69" s="13"/>
      <c r="E69" s="12" t="s">
        <v>658</v>
      </c>
      <c r="F69" s="11">
        <v>300</v>
      </c>
      <c r="G69" s="11">
        <v>0</v>
      </c>
      <c r="H69" s="5"/>
    </row>
    <row r="70" spans="1:8" outlineLevel="7">
      <c r="A70" s="13" t="s">
        <v>327</v>
      </c>
      <c r="B70" s="13" t="s">
        <v>657</v>
      </c>
      <c r="C70" s="13" t="s">
        <v>656</v>
      </c>
      <c r="D70" s="13" t="s">
        <v>20</v>
      </c>
      <c r="E70" s="12" t="s">
        <v>19</v>
      </c>
      <c r="F70" s="11">
        <v>300</v>
      </c>
      <c r="G70" s="11">
        <v>0</v>
      </c>
      <c r="H70" s="5"/>
    </row>
    <row r="71" spans="1:8" outlineLevel="2">
      <c r="A71" s="13" t="s">
        <v>327</v>
      </c>
      <c r="B71" s="13" t="s">
        <v>597</v>
      </c>
      <c r="C71" s="13"/>
      <c r="D71" s="13"/>
      <c r="E71" s="12" t="s">
        <v>655</v>
      </c>
      <c r="F71" s="11">
        <f>F72+F86+F107+F115+F127</f>
        <v>14772.8</v>
      </c>
      <c r="G71" s="11">
        <f>G72+G86+G107+G115+G127</f>
        <v>13065.7</v>
      </c>
      <c r="H71" s="5"/>
    </row>
    <row r="72" spans="1:8" ht="51" outlineLevel="3">
      <c r="A72" s="13" t="s">
        <v>327</v>
      </c>
      <c r="B72" s="13" t="s">
        <v>597</v>
      </c>
      <c r="C72" s="13" t="s">
        <v>502</v>
      </c>
      <c r="D72" s="13"/>
      <c r="E72" s="12" t="s">
        <v>501</v>
      </c>
      <c r="F72" s="11">
        <f>F73+F82</f>
        <v>3719.6</v>
      </c>
      <c r="G72" s="11">
        <f>G73+G82</f>
        <v>2953.4</v>
      </c>
      <c r="H72" s="5"/>
    </row>
    <row r="73" spans="1:8" ht="25.5" outlineLevel="4">
      <c r="A73" s="13" t="s">
        <v>327</v>
      </c>
      <c r="B73" s="13" t="s">
        <v>597</v>
      </c>
      <c r="C73" s="13" t="s">
        <v>654</v>
      </c>
      <c r="D73" s="13"/>
      <c r="E73" s="12" t="s">
        <v>653</v>
      </c>
      <c r="F73" s="11">
        <f>F74</f>
        <v>3699.6</v>
      </c>
      <c r="G73" s="11">
        <f>G74</f>
        <v>2953.4</v>
      </c>
      <c r="H73" s="5"/>
    </row>
    <row r="74" spans="1:8" ht="51" outlineLevel="5">
      <c r="A74" s="13" t="s">
        <v>327</v>
      </c>
      <c r="B74" s="13" t="s">
        <v>597</v>
      </c>
      <c r="C74" s="13" t="s">
        <v>652</v>
      </c>
      <c r="D74" s="13"/>
      <c r="E74" s="12" t="s">
        <v>651</v>
      </c>
      <c r="F74" s="11">
        <f>F75+F77+F79</f>
        <v>3699.6</v>
      </c>
      <c r="G74" s="11">
        <f>G75+G77+G79</f>
        <v>2953.4</v>
      </c>
      <c r="H74" s="5"/>
    </row>
    <row r="75" spans="1:8" ht="38.25" outlineLevel="6">
      <c r="A75" s="13" t="s">
        <v>327</v>
      </c>
      <c r="B75" s="13" t="s">
        <v>597</v>
      </c>
      <c r="C75" s="13" t="s">
        <v>649</v>
      </c>
      <c r="D75" s="13"/>
      <c r="E75" s="12" t="s">
        <v>650</v>
      </c>
      <c r="F75" s="11">
        <v>150</v>
      </c>
      <c r="G75" s="11">
        <v>63.5</v>
      </c>
      <c r="H75" s="5"/>
    </row>
    <row r="76" spans="1:8" ht="25.5" outlineLevel="7">
      <c r="A76" s="13" t="s">
        <v>327</v>
      </c>
      <c r="B76" s="13" t="s">
        <v>597</v>
      </c>
      <c r="C76" s="13" t="s">
        <v>649</v>
      </c>
      <c r="D76" s="13" t="s">
        <v>14</v>
      </c>
      <c r="E76" s="12" t="s">
        <v>13</v>
      </c>
      <c r="F76" s="11">
        <v>150</v>
      </c>
      <c r="G76" s="11">
        <v>63.5</v>
      </c>
      <c r="H76" s="5"/>
    </row>
    <row r="77" spans="1:8" ht="51" outlineLevel="6">
      <c r="A77" s="13" t="s">
        <v>327</v>
      </c>
      <c r="B77" s="13" t="s">
        <v>597</v>
      </c>
      <c r="C77" s="13" t="s">
        <v>647</v>
      </c>
      <c r="D77" s="13"/>
      <c r="E77" s="12" t="s">
        <v>648</v>
      </c>
      <c r="F77" s="11">
        <f>514-50</f>
        <v>464</v>
      </c>
      <c r="G77" s="11">
        <v>266</v>
      </c>
      <c r="H77" s="5"/>
    </row>
    <row r="78" spans="1:8" ht="25.5" outlineLevel="7">
      <c r="A78" s="13" t="s">
        <v>327</v>
      </c>
      <c r="B78" s="13" t="s">
        <v>597</v>
      </c>
      <c r="C78" s="13" t="s">
        <v>647</v>
      </c>
      <c r="D78" s="13" t="s">
        <v>14</v>
      </c>
      <c r="E78" s="12" t="s">
        <v>13</v>
      </c>
      <c r="F78" s="11">
        <f>514-50</f>
        <v>464</v>
      </c>
      <c r="G78" s="11">
        <v>266</v>
      </c>
      <c r="H78" s="5"/>
    </row>
    <row r="79" spans="1:8" ht="25.5" outlineLevel="6">
      <c r="A79" s="13" t="s">
        <v>327</v>
      </c>
      <c r="B79" s="13" t="s">
        <v>597</v>
      </c>
      <c r="C79" s="13" t="s">
        <v>645</v>
      </c>
      <c r="D79" s="13"/>
      <c r="E79" s="12" t="s">
        <v>646</v>
      </c>
      <c r="F79" s="11">
        <f>F80+F81</f>
        <v>3085.6</v>
      </c>
      <c r="G79" s="11">
        <f>G80+G81</f>
        <v>2623.9</v>
      </c>
      <c r="H79" s="5"/>
    </row>
    <row r="80" spans="1:8" ht="25.5" outlineLevel="7">
      <c r="A80" s="13" t="s">
        <v>327</v>
      </c>
      <c r="B80" s="13" t="s">
        <v>597</v>
      </c>
      <c r="C80" s="13" t="s">
        <v>645</v>
      </c>
      <c r="D80" s="13" t="s">
        <v>14</v>
      </c>
      <c r="E80" s="12" t="s">
        <v>13</v>
      </c>
      <c r="F80" s="11">
        <f>3019.6+50+16-10</f>
        <v>3075.6</v>
      </c>
      <c r="G80" s="11">
        <v>2613.9</v>
      </c>
      <c r="H80" s="5"/>
    </row>
    <row r="81" spans="1:8" outlineLevel="7">
      <c r="A81" s="13" t="s">
        <v>327</v>
      </c>
      <c r="B81" s="13" t="s">
        <v>597</v>
      </c>
      <c r="C81" s="13" t="s">
        <v>645</v>
      </c>
      <c r="D81" s="13" t="s">
        <v>20</v>
      </c>
      <c r="E81" s="12" t="s">
        <v>19</v>
      </c>
      <c r="F81" s="11">
        <v>10</v>
      </c>
      <c r="G81" s="11">
        <v>10</v>
      </c>
      <c r="H81" s="5"/>
    </row>
    <row r="82" spans="1:8" ht="25.5" outlineLevel="4">
      <c r="A82" s="13" t="s">
        <v>327</v>
      </c>
      <c r="B82" s="13" t="s">
        <v>597</v>
      </c>
      <c r="C82" s="13" t="s">
        <v>500</v>
      </c>
      <c r="D82" s="13"/>
      <c r="E82" s="12" t="s">
        <v>499</v>
      </c>
      <c r="F82" s="11">
        <v>20</v>
      </c>
      <c r="G82" s="11">
        <v>0</v>
      </c>
      <c r="H82" s="5"/>
    </row>
    <row r="83" spans="1:8" ht="51" outlineLevel="5">
      <c r="A83" s="13" t="s">
        <v>327</v>
      </c>
      <c r="B83" s="13" t="s">
        <v>597</v>
      </c>
      <c r="C83" s="13" t="s">
        <v>498</v>
      </c>
      <c r="D83" s="13"/>
      <c r="E83" s="12" t="s">
        <v>497</v>
      </c>
      <c r="F83" s="11">
        <v>20</v>
      </c>
      <c r="G83" s="11">
        <v>0</v>
      </c>
      <c r="H83" s="5"/>
    </row>
    <row r="84" spans="1:8" ht="38.25" outlineLevel="6">
      <c r="A84" s="13" t="s">
        <v>327</v>
      </c>
      <c r="B84" s="13" t="s">
        <v>597</v>
      </c>
      <c r="C84" s="13" t="s">
        <v>643</v>
      </c>
      <c r="D84" s="13"/>
      <c r="E84" s="12" t="s">
        <v>644</v>
      </c>
      <c r="F84" s="11">
        <v>20</v>
      </c>
      <c r="G84" s="11">
        <v>0</v>
      </c>
      <c r="H84" s="5"/>
    </row>
    <row r="85" spans="1:8" ht="25.5" outlineLevel="7">
      <c r="A85" s="13" t="s">
        <v>327</v>
      </c>
      <c r="B85" s="13" t="s">
        <v>597</v>
      </c>
      <c r="C85" s="13" t="s">
        <v>643</v>
      </c>
      <c r="D85" s="13" t="s">
        <v>14</v>
      </c>
      <c r="E85" s="12" t="s">
        <v>13</v>
      </c>
      <c r="F85" s="11">
        <v>20</v>
      </c>
      <c r="G85" s="11">
        <v>0</v>
      </c>
      <c r="H85" s="5"/>
    </row>
    <row r="86" spans="1:8" ht="51" outlineLevel="3">
      <c r="A86" s="13" t="s">
        <v>327</v>
      </c>
      <c r="B86" s="13" t="s">
        <v>597</v>
      </c>
      <c r="C86" s="13" t="s">
        <v>341</v>
      </c>
      <c r="D86" s="13"/>
      <c r="E86" s="12" t="s">
        <v>340</v>
      </c>
      <c r="F86" s="11">
        <f>F87+F97+F103</f>
        <v>1581.1</v>
      </c>
      <c r="G86" s="11">
        <f>G87+G97+G103</f>
        <v>1299.1999999999998</v>
      </c>
      <c r="H86" s="5"/>
    </row>
    <row r="87" spans="1:8" ht="51" outlineLevel="4">
      <c r="A87" s="13" t="s">
        <v>327</v>
      </c>
      <c r="B87" s="13" t="s">
        <v>597</v>
      </c>
      <c r="C87" s="13" t="s">
        <v>592</v>
      </c>
      <c r="D87" s="13"/>
      <c r="E87" s="12" t="s">
        <v>591</v>
      </c>
      <c r="F87" s="11">
        <f>F88</f>
        <v>1180.5</v>
      </c>
      <c r="G87" s="11">
        <f>G88</f>
        <v>1028.7</v>
      </c>
      <c r="H87" s="5"/>
    </row>
    <row r="88" spans="1:8" ht="63.75" outlineLevel="5">
      <c r="A88" s="13" t="s">
        <v>327</v>
      </c>
      <c r="B88" s="13" t="s">
        <v>597</v>
      </c>
      <c r="C88" s="13" t="s">
        <v>590</v>
      </c>
      <c r="D88" s="13"/>
      <c r="E88" s="12" t="s">
        <v>589</v>
      </c>
      <c r="F88" s="11">
        <f>F89+F92+F94</f>
        <v>1180.5</v>
      </c>
      <c r="G88" s="11">
        <f>G89+G92+G94</f>
        <v>1028.7</v>
      </c>
      <c r="H88" s="5"/>
    </row>
    <row r="89" spans="1:8" ht="63.75" outlineLevel="6">
      <c r="A89" s="13" t="s">
        <v>327</v>
      </c>
      <c r="B89" s="13" t="s">
        <v>597</v>
      </c>
      <c r="C89" s="13" t="s">
        <v>641</v>
      </c>
      <c r="D89" s="13"/>
      <c r="E89" s="12" t="s">
        <v>642</v>
      </c>
      <c r="F89" s="11">
        <f>F90+F91</f>
        <v>198</v>
      </c>
      <c r="G89" s="11">
        <f>G90+G91</f>
        <v>83.1</v>
      </c>
      <c r="H89" s="5"/>
    </row>
    <row r="90" spans="1:8" ht="63.75" outlineLevel="7">
      <c r="A90" s="13" t="s">
        <v>327</v>
      </c>
      <c r="B90" s="13" t="s">
        <v>597</v>
      </c>
      <c r="C90" s="13" t="s">
        <v>641</v>
      </c>
      <c r="D90" s="13" t="s">
        <v>1</v>
      </c>
      <c r="E90" s="12" t="s">
        <v>0</v>
      </c>
      <c r="F90" s="11">
        <v>152.69999999999999</v>
      </c>
      <c r="G90" s="11">
        <v>77</v>
      </c>
      <c r="H90" s="5"/>
    </row>
    <row r="91" spans="1:8" ht="25.5" outlineLevel="7">
      <c r="A91" s="13" t="s">
        <v>327</v>
      </c>
      <c r="B91" s="13" t="s">
        <v>597</v>
      </c>
      <c r="C91" s="13" t="s">
        <v>641</v>
      </c>
      <c r="D91" s="13" t="s">
        <v>14</v>
      </c>
      <c r="E91" s="12" t="s">
        <v>13</v>
      </c>
      <c r="F91" s="11">
        <v>45.3</v>
      </c>
      <c r="G91" s="11">
        <v>6.1</v>
      </c>
      <c r="H91" s="5"/>
    </row>
    <row r="92" spans="1:8" ht="25.5" outlineLevel="6">
      <c r="A92" s="13" t="s">
        <v>327</v>
      </c>
      <c r="B92" s="13" t="s">
        <v>597</v>
      </c>
      <c r="C92" s="13" t="s">
        <v>639</v>
      </c>
      <c r="D92" s="13"/>
      <c r="E92" s="12" t="s">
        <v>640</v>
      </c>
      <c r="F92" s="11">
        <v>220</v>
      </c>
      <c r="G92" s="11">
        <v>220</v>
      </c>
      <c r="H92" s="5"/>
    </row>
    <row r="93" spans="1:8" ht="25.5" outlineLevel="7">
      <c r="A93" s="13" t="s">
        <v>327</v>
      </c>
      <c r="B93" s="13" t="s">
        <v>597</v>
      </c>
      <c r="C93" s="13" t="s">
        <v>639</v>
      </c>
      <c r="D93" s="13" t="s">
        <v>63</v>
      </c>
      <c r="E93" s="12" t="s">
        <v>62</v>
      </c>
      <c r="F93" s="11">
        <v>220</v>
      </c>
      <c r="G93" s="11">
        <v>220</v>
      </c>
      <c r="H93" s="5"/>
    </row>
    <row r="94" spans="1:8" ht="38.25" outlineLevel="6">
      <c r="A94" s="13" t="s">
        <v>327</v>
      </c>
      <c r="B94" s="13" t="s">
        <v>597</v>
      </c>
      <c r="C94" s="13" t="s">
        <v>637</v>
      </c>
      <c r="D94" s="13"/>
      <c r="E94" s="12" t="s">
        <v>638</v>
      </c>
      <c r="F94" s="11">
        <v>762.5</v>
      </c>
      <c r="G94" s="11">
        <v>725.6</v>
      </c>
      <c r="H94" s="5"/>
    </row>
    <row r="95" spans="1:8" ht="63.75" outlineLevel="7">
      <c r="A95" s="13" t="s">
        <v>327</v>
      </c>
      <c r="B95" s="13" t="s">
        <v>597</v>
      </c>
      <c r="C95" s="13" t="s">
        <v>637</v>
      </c>
      <c r="D95" s="13" t="s">
        <v>1</v>
      </c>
      <c r="E95" s="12" t="s">
        <v>0</v>
      </c>
      <c r="F95" s="11">
        <v>329.9</v>
      </c>
      <c r="G95" s="11">
        <v>408.9</v>
      </c>
      <c r="H95" s="5"/>
    </row>
    <row r="96" spans="1:8" ht="25.5" outlineLevel="7">
      <c r="A96" s="13" t="s">
        <v>327</v>
      </c>
      <c r="B96" s="13" t="s">
        <v>597</v>
      </c>
      <c r="C96" s="13" t="s">
        <v>637</v>
      </c>
      <c r="D96" s="13" t="s">
        <v>14</v>
      </c>
      <c r="E96" s="12" t="s">
        <v>13</v>
      </c>
      <c r="F96" s="11">
        <v>432.6</v>
      </c>
      <c r="G96" s="11">
        <v>316.7</v>
      </c>
      <c r="H96" s="5"/>
    </row>
    <row r="97" spans="1:8" ht="38.25" outlineLevel="4">
      <c r="A97" s="13" t="s">
        <v>327</v>
      </c>
      <c r="B97" s="13" t="s">
        <v>597</v>
      </c>
      <c r="C97" s="13" t="s">
        <v>372</v>
      </c>
      <c r="D97" s="13"/>
      <c r="E97" s="12" t="s">
        <v>371</v>
      </c>
      <c r="F97" s="11">
        <v>400</v>
      </c>
      <c r="G97" s="11">
        <v>269.89999999999998</v>
      </c>
      <c r="H97" s="5"/>
    </row>
    <row r="98" spans="1:8" ht="25.5" outlineLevel="5">
      <c r="A98" s="13" t="s">
        <v>327</v>
      </c>
      <c r="B98" s="13" t="s">
        <v>597</v>
      </c>
      <c r="C98" s="13" t="s">
        <v>636</v>
      </c>
      <c r="D98" s="13"/>
      <c r="E98" s="12" t="s">
        <v>635</v>
      </c>
      <c r="F98" s="11">
        <v>400</v>
      </c>
      <c r="G98" s="11">
        <v>269.89999999999998</v>
      </c>
      <c r="H98" s="5"/>
    </row>
    <row r="99" spans="1:8" ht="38.25" outlineLevel="6">
      <c r="A99" s="13" t="s">
        <v>327</v>
      </c>
      <c r="B99" s="13" t="s">
        <v>597</v>
      </c>
      <c r="C99" s="13" t="s">
        <v>633</v>
      </c>
      <c r="D99" s="13"/>
      <c r="E99" s="12" t="s">
        <v>634</v>
      </c>
      <c r="F99" s="11">
        <v>200</v>
      </c>
      <c r="G99" s="11">
        <v>170.9</v>
      </c>
      <c r="H99" s="5"/>
    </row>
    <row r="100" spans="1:8" ht="25.5" outlineLevel="7">
      <c r="A100" s="13" t="s">
        <v>327</v>
      </c>
      <c r="B100" s="13" t="s">
        <v>597</v>
      </c>
      <c r="C100" s="13" t="s">
        <v>633</v>
      </c>
      <c r="D100" s="13" t="s">
        <v>14</v>
      </c>
      <c r="E100" s="12" t="s">
        <v>13</v>
      </c>
      <c r="F100" s="11">
        <v>200</v>
      </c>
      <c r="G100" s="11">
        <v>170.9</v>
      </c>
      <c r="H100" s="5"/>
    </row>
    <row r="101" spans="1:8" ht="38.25" outlineLevel="6">
      <c r="A101" s="13" t="s">
        <v>327</v>
      </c>
      <c r="B101" s="13" t="s">
        <v>597</v>
      </c>
      <c r="C101" s="13" t="s">
        <v>631</v>
      </c>
      <c r="D101" s="13"/>
      <c r="E101" s="12" t="s">
        <v>632</v>
      </c>
      <c r="F101" s="11">
        <v>200</v>
      </c>
      <c r="G101" s="11">
        <v>99</v>
      </c>
      <c r="H101" s="5"/>
    </row>
    <row r="102" spans="1:8" ht="25.5" outlineLevel="7">
      <c r="A102" s="13" t="s">
        <v>327</v>
      </c>
      <c r="B102" s="13" t="s">
        <v>597</v>
      </c>
      <c r="C102" s="13" t="s">
        <v>631</v>
      </c>
      <c r="D102" s="13" t="s">
        <v>14</v>
      </c>
      <c r="E102" s="12" t="s">
        <v>13</v>
      </c>
      <c r="F102" s="11">
        <v>200</v>
      </c>
      <c r="G102" s="11">
        <v>99</v>
      </c>
      <c r="H102" s="5"/>
    </row>
    <row r="103" spans="1:8" ht="38.25" outlineLevel="4">
      <c r="A103" s="13" t="s">
        <v>327</v>
      </c>
      <c r="B103" s="13" t="s">
        <v>597</v>
      </c>
      <c r="C103" s="13" t="s">
        <v>387</v>
      </c>
      <c r="D103" s="13"/>
      <c r="E103" s="12" t="s">
        <v>386</v>
      </c>
      <c r="F103" s="11">
        <v>0.6</v>
      </c>
      <c r="G103" s="11">
        <v>0.6</v>
      </c>
      <c r="H103" s="5"/>
    </row>
    <row r="104" spans="1:8" ht="51" outlineLevel="5">
      <c r="A104" s="13" t="s">
        <v>327</v>
      </c>
      <c r="B104" s="13" t="s">
        <v>597</v>
      </c>
      <c r="C104" s="13" t="s">
        <v>385</v>
      </c>
      <c r="D104" s="13"/>
      <c r="E104" s="12" t="s">
        <v>384</v>
      </c>
      <c r="F104" s="11">
        <v>0.6</v>
      </c>
      <c r="G104" s="11">
        <v>0.6</v>
      </c>
      <c r="H104" s="5"/>
    </row>
    <row r="105" spans="1:8" ht="38.25" outlineLevel="6">
      <c r="A105" s="13" t="s">
        <v>327</v>
      </c>
      <c r="B105" s="13" t="s">
        <v>597</v>
      </c>
      <c r="C105" s="13" t="s">
        <v>381</v>
      </c>
      <c r="D105" s="13"/>
      <c r="E105" s="12" t="s">
        <v>383</v>
      </c>
      <c r="F105" s="11">
        <v>0.6</v>
      </c>
      <c r="G105" s="11">
        <v>0.6</v>
      </c>
      <c r="H105" s="5"/>
    </row>
    <row r="106" spans="1:8" ht="25.5" outlineLevel="7">
      <c r="A106" s="13" t="s">
        <v>327</v>
      </c>
      <c r="B106" s="13" t="s">
        <v>597</v>
      </c>
      <c r="C106" s="13" t="s">
        <v>381</v>
      </c>
      <c r="D106" s="13" t="s">
        <v>14</v>
      </c>
      <c r="E106" s="12" t="s">
        <v>13</v>
      </c>
      <c r="F106" s="11">
        <v>0.6</v>
      </c>
      <c r="G106" s="11">
        <v>0.6</v>
      </c>
      <c r="H106" s="5"/>
    </row>
    <row r="107" spans="1:8" ht="51" outlineLevel="3">
      <c r="A107" s="13" t="s">
        <v>327</v>
      </c>
      <c r="B107" s="13" t="s">
        <v>597</v>
      </c>
      <c r="C107" s="13" t="s">
        <v>275</v>
      </c>
      <c r="D107" s="13"/>
      <c r="E107" s="12" t="s">
        <v>274</v>
      </c>
      <c r="F107" s="11">
        <v>45</v>
      </c>
      <c r="G107" s="11">
        <v>43</v>
      </c>
      <c r="H107" s="5"/>
    </row>
    <row r="108" spans="1:8" ht="38.25" outlineLevel="4">
      <c r="A108" s="13" t="s">
        <v>327</v>
      </c>
      <c r="B108" s="13" t="s">
        <v>597</v>
      </c>
      <c r="C108" s="13" t="s">
        <v>630</v>
      </c>
      <c r="D108" s="13"/>
      <c r="E108" s="12" t="s">
        <v>629</v>
      </c>
      <c r="F108" s="11">
        <v>45</v>
      </c>
      <c r="G108" s="11">
        <v>43</v>
      </c>
      <c r="H108" s="5"/>
    </row>
    <row r="109" spans="1:8" ht="25.5" outlineLevel="5">
      <c r="A109" s="13" t="s">
        <v>327</v>
      </c>
      <c r="B109" s="13" t="s">
        <v>597</v>
      </c>
      <c r="C109" s="13" t="s">
        <v>628</v>
      </c>
      <c r="D109" s="13"/>
      <c r="E109" s="12" t="s">
        <v>627</v>
      </c>
      <c r="F109" s="11">
        <v>2</v>
      </c>
      <c r="G109" s="11">
        <v>0</v>
      </c>
      <c r="H109" s="5"/>
    </row>
    <row r="110" spans="1:8" ht="25.5" outlineLevel="6">
      <c r="A110" s="13" t="s">
        <v>327</v>
      </c>
      <c r="B110" s="13" t="s">
        <v>597</v>
      </c>
      <c r="C110" s="13" t="s">
        <v>625</v>
      </c>
      <c r="D110" s="13"/>
      <c r="E110" s="12" t="s">
        <v>626</v>
      </c>
      <c r="F110" s="11">
        <v>2</v>
      </c>
      <c r="G110" s="11">
        <v>0</v>
      </c>
      <c r="H110" s="5"/>
    </row>
    <row r="111" spans="1:8" ht="25.5" outlineLevel="7">
      <c r="A111" s="13" t="s">
        <v>327</v>
      </c>
      <c r="B111" s="13" t="s">
        <v>597</v>
      </c>
      <c r="C111" s="13" t="s">
        <v>625</v>
      </c>
      <c r="D111" s="13" t="s">
        <v>14</v>
      </c>
      <c r="E111" s="12" t="s">
        <v>13</v>
      </c>
      <c r="F111" s="11">
        <v>2</v>
      </c>
      <c r="G111" s="11">
        <v>0</v>
      </c>
      <c r="H111" s="5"/>
    </row>
    <row r="112" spans="1:8" ht="25.5" outlineLevel="5">
      <c r="A112" s="13" t="s">
        <v>327</v>
      </c>
      <c r="B112" s="13" t="s">
        <v>597</v>
      </c>
      <c r="C112" s="13" t="s">
        <v>624</v>
      </c>
      <c r="D112" s="13"/>
      <c r="E112" s="12" t="s">
        <v>623</v>
      </c>
      <c r="F112" s="11">
        <v>43</v>
      </c>
      <c r="G112" s="11">
        <v>43</v>
      </c>
      <c r="H112" s="5"/>
    </row>
    <row r="113" spans="1:8" ht="25.5" outlineLevel="6">
      <c r="A113" s="13" t="s">
        <v>327</v>
      </c>
      <c r="B113" s="13" t="s">
        <v>597</v>
      </c>
      <c r="C113" s="13" t="s">
        <v>621</v>
      </c>
      <c r="D113" s="13"/>
      <c r="E113" s="12" t="s">
        <v>622</v>
      </c>
      <c r="F113" s="11">
        <v>43</v>
      </c>
      <c r="G113" s="11">
        <v>43</v>
      </c>
      <c r="H113" s="5"/>
    </row>
    <row r="114" spans="1:8" ht="63.75" outlineLevel="7">
      <c r="A114" s="13" t="s">
        <v>327</v>
      </c>
      <c r="B114" s="13" t="s">
        <v>597</v>
      </c>
      <c r="C114" s="13" t="s">
        <v>621</v>
      </c>
      <c r="D114" s="13" t="s">
        <v>1</v>
      </c>
      <c r="E114" s="12" t="s">
        <v>0</v>
      </c>
      <c r="F114" s="11">
        <v>43</v>
      </c>
      <c r="G114" s="11">
        <v>43</v>
      </c>
      <c r="H114" s="5"/>
    </row>
    <row r="115" spans="1:8" ht="38.25" outlineLevel="3">
      <c r="A115" s="13" t="s">
        <v>327</v>
      </c>
      <c r="B115" s="13" t="s">
        <v>597</v>
      </c>
      <c r="C115" s="13" t="s">
        <v>620</v>
      </c>
      <c r="D115" s="13"/>
      <c r="E115" s="12" t="s">
        <v>619</v>
      </c>
      <c r="F115" s="11">
        <f>F116+F123</f>
        <v>1212</v>
      </c>
      <c r="G115" s="11">
        <f>G116+G123</f>
        <v>931.7</v>
      </c>
      <c r="H115" s="5"/>
    </row>
    <row r="116" spans="1:8" ht="51" outlineLevel="4">
      <c r="A116" s="13" t="s">
        <v>327</v>
      </c>
      <c r="B116" s="13" t="s">
        <v>597</v>
      </c>
      <c r="C116" s="13" t="s">
        <v>618</v>
      </c>
      <c r="D116" s="13"/>
      <c r="E116" s="12" t="s">
        <v>617</v>
      </c>
      <c r="F116" s="11">
        <f>F117+F120</f>
        <v>1012</v>
      </c>
      <c r="G116" s="11">
        <f>G117+G120</f>
        <v>861.7</v>
      </c>
      <c r="H116" s="5"/>
    </row>
    <row r="117" spans="1:8" ht="25.5" outlineLevel="5">
      <c r="A117" s="13" t="s">
        <v>327</v>
      </c>
      <c r="B117" s="13" t="s">
        <v>597</v>
      </c>
      <c r="C117" s="13" t="s">
        <v>616</v>
      </c>
      <c r="D117" s="13"/>
      <c r="E117" s="12" t="s">
        <v>615</v>
      </c>
      <c r="F117" s="11">
        <v>1000</v>
      </c>
      <c r="G117" s="11">
        <v>850</v>
      </c>
      <c r="H117" s="5"/>
    </row>
    <row r="118" spans="1:8" ht="38.25" outlineLevel="6">
      <c r="A118" s="13" t="s">
        <v>327</v>
      </c>
      <c r="B118" s="13" t="s">
        <v>597</v>
      </c>
      <c r="C118" s="13" t="s">
        <v>613</v>
      </c>
      <c r="D118" s="13"/>
      <c r="E118" s="12" t="s">
        <v>614</v>
      </c>
      <c r="F118" s="11">
        <v>1000</v>
      </c>
      <c r="G118" s="11">
        <v>850</v>
      </c>
      <c r="H118" s="5"/>
    </row>
    <row r="119" spans="1:8" ht="25.5" outlineLevel="7">
      <c r="A119" s="13" t="s">
        <v>327</v>
      </c>
      <c r="B119" s="13" t="s">
        <v>597</v>
      </c>
      <c r="C119" s="13" t="s">
        <v>613</v>
      </c>
      <c r="D119" s="13" t="s">
        <v>14</v>
      </c>
      <c r="E119" s="12" t="s">
        <v>13</v>
      </c>
      <c r="F119" s="11">
        <v>1000</v>
      </c>
      <c r="G119" s="11">
        <v>850</v>
      </c>
      <c r="H119" s="5"/>
    </row>
    <row r="120" spans="1:8" ht="38.25" outlineLevel="5">
      <c r="A120" s="13" t="s">
        <v>327</v>
      </c>
      <c r="B120" s="13" t="s">
        <v>597</v>
      </c>
      <c r="C120" s="13" t="s">
        <v>612</v>
      </c>
      <c r="D120" s="13"/>
      <c r="E120" s="12" t="s">
        <v>611</v>
      </c>
      <c r="F120" s="11">
        <v>12</v>
      </c>
      <c r="G120" s="11">
        <v>11.7</v>
      </c>
      <c r="H120" s="5"/>
    </row>
    <row r="121" spans="1:8" ht="38.25" outlineLevel="6">
      <c r="A121" s="13" t="s">
        <v>327</v>
      </c>
      <c r="B121" s="13" t="s">
        <v>597</v>
      </c>
      <c r="C121" s="13" t="s">
        <v>609</v>
      </c>
      <c r="D121" s="13"/>
      <c r="E121" s="12" t="s">
        <v>610</v>
      </c>
      <c r="F121" s="11">
        <v>12</v>
      </c>
      <c r="G121" s="11">
        <v>11.7</v>
      </c>
      <c r="H121" s="5"/>
    </row>
    <row r="122" spans="1:8" ht="25.5" outlineLevel="7">
      <c r="A122" s="13" t="s">
        <v>327</v>
      </c>
      <c r="B122" s="13" t="s">
        <v>597</v>
      </c>
      <c r="C122" s="13" t="s">
        <v>609</v>
      </c>
      <c r="D122" s="13" t="s">
        <v>14</v>
      </c>
      <c r="E122" s="12" t="s">
        <v>13</v>
      </c>
      <c r="F122" s="11">
        <v>12</v>
      </c>
      <c r="G122" s="11">
        <v>11.7</v>
      </c>
      <c r="H122" s="5"/>
    </row>
    <row r="123" spans="1:8" ht="38.25" outlineLevel="4">
      <c r="A123" s="13" t="s">
        <v>327</v>
      </c>
      <c r="B123" s="13" t="s">
        <v>597</v>
      </c>
      <c r="C123" s="13" t="s">
        <v>608</v>
      </c>
      <c r="D123" s="13"/>
      <c r="E123" s="12" t="s">
        <v>607</v>
      </c>
      <c r="F123" s="11">
        <v>200</v>
      </c>
      <c r="G123" s="11">
        <v>70</v>
      </c>
      <c r="H123" s="5"/>
    </row>
    <row r="124" spans="1:8" ht="25.5" outlineLevel="5">
      <c r="A124" s="13" t="s">
        <v>327</v>
      </c>
      <c r="B124" s="13" t="s">
        <v>597</v>
      </c>
      <c r="C124" s="13" t="s">
        <v>606</v>
      </c>
      <c r="D124" s="13"/>
      <c r="E124" s="12" t="s">
        <v>605</v>
      </c>
      <c r="F124" s="11">
        <v>200</v>
      </c>
      <c r="G124" s="11">
        <v>70</v>
      </c>
      <c r="H124" s="5"/>
    </row>
    <row r="125" spans="1:8" ht="38.25" outlineLevel="6">
      <c r="A125" s="13" t="s">
        <v>327</v>
      </c>
      <c r="B125" s="13" t="s">
        <v>597</v>
      </c>
      <c r="C125" s="13" t="s">
        <v>603</v>
      </c>
      <c r="D125" s="13"/>
      <c r="E125" s="12" t="s">
        <v>604</v>
      </c>
      <c r="F125" s="11">
        <v>200</v>
      </c>
      <c r="G125" s="11">
        <v>70</v>
      </c>
      <c r="H125" s="5"/>
    </row>
    <row r="126" spans="1:8" ht="25.5" outlineLevel="7">
      <c r="A126" s="13" t="s">
        <v>327</v>
      </c>
      <c r="B126" s="13" t="s">
        <v>597</v>
      </c>
      <c r="C126" s="13" t="s">
        <v>603</v>
      </c>
      <c r="D126" s="13" t="s">
        <v>14</v>
      </c>
      <c r="E126" s="12" t="s">
        <v>13</v>
      </c>
      <c r="F126" s="11">
        <v>200</v>
      </c>
      <c r="G126" s="11">
        <v>70</v>
      </c>
      <c r="H126" s="5"/>
    </row>
    <row r="127" spans="1:8" outlineLevel="3">
      <c r="A127" s="13" t="s">
        <v>327</v>
      </c>
      <c r="B127" s="13" t="s">
        <v>597</v>
      </c>
      <c r="C127" s="13" t="s">
        <v>9</v>
      </c>
      <c r="D127" s="13"/>
      <c r="E127" s="12" t="s">
        <v>8</v>
      </c>
      <c r="F127" s="11">
        <f>F128</f>
        <v>8215.1</v>
      </c>
      <c r="G127" s="11">
        <f>G128</f>
        <v>7838.4</v>
      </c>
      <c r="H127" s="5"/>
    </row>
    <row r="128" spans="1:8" ht="25.5" outlineLevel="4">
      <c r="A128" s="13" t="s">
        <v>327</v>
      </c>
      <c r="B128" s="13" t="s">
        <v>597</v>
      </c>
      <c r="C128" s="13" t="s">
        <v>602</v>
      </c>
      <c r="D128" s="13"/>
      <c r="E128" s="12" t="s">
        <v>601</v>
      </c>
      <c r="F128" s="11">
        <f>F129+F133</f>
        <v>8215.1</v>
      </c>
      <c r="G128" s="11">
        <f>G129+G133</f>
        <v>7838.4</v>
      </c>
      <c r="H128" s="5"/>
    </row>
    <row r="129" spans="1:8" ht="25.5" outlineLevel="6">
      <c r="A129" s="13" t="s">
        <v>327</v>
      </c>
      <c r="B129" s="13" t="s">
        <v>597</v>
      </c>
      <c r="C129" s="13" t="s">
        <v>599</v>
      </c>
      <c r="D129" s="13"/>
      <c r="E129" s="12" t="s">
        <v>600</v>
      </c>
      <c r="F129" s="11">
        <f>F130+F131+F132</f>
        <v>7242.4</v>
      </c>
      <c r="G129" s="11">
        <f>G130+G131+G132</f>
        <v>6865.7</v>
      </c>
      <c r="H129" s="5"/>
    </row>
    <row r="130" spans="1:8" ht="63.75" outlineLevel="7">
      <c r="A130" s="13" t="s">
        <v>327</v>
      </c>
      <c r="B130" s="13" t="s">
        <v>597</v>
      </c>
      <c r="C130" s="13" t="s">
        <v>599</v>
      </c>
      <c r="D130" s="13" t="s">
        <v>1</v>
      </c>
      <c r="E130" s="12" t="s">
        <v>0</v>
      </c>
      <c r="F130" s="11">
        <v>4811.3999999999996</v>
      </c>
      <c r="G130" s="11">
        <v>4883.3999999999996</v>
      </c>
      <c r="H130" s="5"/>
    </row>
    <row r="131" spans="1:8" ht="25.5" outlineLevel="7">
      <c r="A131" s="13" t="s">
        <v>327</v>
      </c>
      <c r="B131" s="13" t="s">
        <v>597</v>
      </c>
      <c r="C131" s="13" t="s">
        <v>599</v>
      </c>
      <c r="D131" s="13" t="s">
        <v>14</v>
      </c>
      <c r="E131" s="12" t="s">
        <v>13</v>
      </c>
      <c r="F131" s="11">
        <v>2310</v>
      </c>
      <c r="G131" s="11">
        <v>1945.2</v>
      </c>
      <c r="H131" s="5"/>
    </row>
    <row r="132" spans="1:8" outlineLevel="7">
      <c r="A132" s="13" t="s">
        <v>327</v>
      </c>
      <c r="B132" s="13" t="s">
        <v>597</v>
      </c>
      <c r="C132" s="13" t="s">
        <v>599</v>
      </c>
      <c r="D132" s="13" t="s">
        <v>20</v>
      </c>
      <c r="E132" s="12" t="s">
        <v>19</v>
      </c>
      <c r="F132" s="11">
        <v>121</v>
      </c>
      <c r="G132" s="11">
        <v>37.1</v>
      </c>
      <c r="H132" s="5"/>
    </row>
    <row r="133" spans="1:8" ht="38.25" outlineLevel="6">
      <c r="A133" s="13" t="s">
        <v>327</v>
      </c>
      <c r="B133" s="13" t="s">
        <v>597</v>
      </c>
      <c r="C133" s="13" t="s">
        <v>596</v>
      </c>
      <c r="D133" s="13"/>
      <c r="E133" s="12" t="s">
        <v>598</v>
      </c>
      <c r="F133" s="11">
        <f>F134+F135</f>
        <v>972.69999999999993</v>
      </c>
      <c r="G133" s="11">
        <f>G134+G135</f>
        <v>972.69999999999993</v>
      </c>
      <c r="H133" s="5"/>
    </row>
    <row r="134" spans="1:8" ht="63.75" outlineLevel="7">
      <c r="A134" s="13" t="s">
        <v>327</v>
      </c>
      <c r="B134" s="13" t="s">
        <v>597</v>
      </c>
      <c r="C134" s="13" t="s">
        <v>596</v>
      </c>
      <c r="D134" s="13" t="s">
        <v>1</v>
      </c>
      <c r="E134" s="12" t="s">
        <v>0</v>
      </c>
      <c r="F134" s="11">
        <v>894.3</v>
      </c>
      <c r="G134" s="11">
        <v>894.3</v>
      </c>
      <c r="H134" s="5"/>
    </row>
    <row r="135" spans="1:8" ht="25.5" outlineLevel="7">
      <c r="A135" s="13" t="s">
        <v>327</v>
      </c>
      <c r="B135" s="13" t="s">
        <v>597</v>
      </c>
      <c r="C135" s="13" t="s">
        <v>596</v>
      </c>
      <c r="D135" s="13" t="s">
        <v>14</v>
      </c>
      <c r="E135" s="12" t="s">
        <v>13</v>
      </c>
      <c r="F135" s="11">
        <v>78.400000000000006</v>
      </c>
      <c r="G135" s="11">
        <v>78.400000000000006</v>
      </c>
      <c r="H135" s="5"/>
    </row>
    <row r="136" spans="1:8" ht="25.5" outlineLevel="1">
      <c r="A136" s="13" t="s">
        <v>327</v>
      </c>
      <c r="B136" s="13" t="s">
        <v>595</v>
      </c>
      <c r="C136" s="13"/>
      <c r="D136" s="13"/>
      <c r="E136" s="12" t="s">
        <v>594</v>
      </c>
      <c r="F136" s="11">
        <f>F137+F144+F154</f>
        <v>3960.9999999999995</v>
      </c>
      <c r="G136" s="11">
        <f>G137+G144+G154</f>
        <v>3847.6</v>
      </c>
      <c r="H136" s="5"/>
    </row>
    <row r="137" spans="1:8" outlineLevel="2">
      <c r="A137" s="13" t="s">
        <v>327</v>
      </c>
      <c r="B137" s="13" t="s">
        <v>587</v>
      </c>
      <c r="C137" s="13"/>
      <c r="D137" s="13"/>
      <c r="E137" s="12" t="s">
        <v>593</v>
      </c>
      <c r="F137" s="11">
        <f t="shared" ref="F137:G140" si="3">F138</f>
        <v>1816.6</v>
      </c>
      <c r="G137" s="11">
        <f t="shared" si="3"/>
        <v>1816.6</v>
      </c>
      <c r="H137" s="5"/>
    </row>
    <row r="138" spans="1:8" ht="51" outlineLevel="3">
      <c r="A138" s="13" t="s">
        <v>327</v>
      </c>
      <c r="B138" s="13" t="s">
        <v>587</v>
      </c>
      <c r="C138" s="13" t="s">
        <v>341</v>
      </c>
      <c r="D138" s="13"/>
      <c r="E138" s="12" t="s">
        <v>340</v>
      </c>
      <c r="F138" s="11">
        <f t="shared" si="3"/>
        <v>1816.6</v>
      </c>
      <c r="G138" s="11">
        <f t="shared" si="3"/>
        <v>1816.6</v>
      </c>
      <c r="H138" s="5"/>
    </row>
    <row r="139" spans="1:8" ht="51" outlineLevel="4">
      <c r="A139" s="13" t="s">
        <v>327</v>
      </c>
      <c r="B139" s="13" t="s">
        <v>587</v>
      </c>
      <c r="C139" s="13" t="s">
        <v>592</v>
      </c>
      <c r="D139" s="13"/>
      <c r="E139" s="12" t="s">
        <v>591</v>
      </c>
      <c r="F139" s="11">
        <f t="shared" si="3"/>
        <v>1816.6</v>
      </c>
      <c r="G139" s="11">
        <f t="shared" si="3"/>
        <v>1816.6</v>
      </c>
      <c r="H139" s="5"/>
    </row>
    <row r="140" spans="1:8" ht="63.75" outlineLevel="5">
      <c r="A140" s="13" t="s">
        <v>327</v>
      </c>
      <c r="B140" s="13" t="s">
        <v>587</v>
      </c>
      <c r="C140" s="13" t="s">
        <v>590</v>
      </c>
      <c r="D140" s="13"/>
      <c r="E140" s="12" t="s">
        <v>589</v>
      </c>
      <c r="F140" s="11">
        <f t="shared" si="3"/>
        <v>1816.6</v>
      </c>
      <c r="G140" s="11">
        <f t="shared" si="3"/>
        <v>1816.6</v>
      </c>
      <c r="H140" s="5"/>
    </row>
    <row r="141" spans="1:8" ht="38.25" outlineLevel="6">
      <c r="A141" s="13" t="s">
        <v>327</v>
      </c>
      <c r="B141" s="13" t="s">
        <v>587</v>
      </c>
      <c r="C141" s="13" t="s">
        <v>586</v>
      </c>
      <c r="D141" s="13"/>
      <c r="E141" s="12" t="s">
        <v>588</v>
      </c>
      <c r="F141" s="11">
        <f>F142+F143</f>
        <v>1816.6</v>
      </c>
      <c r="G141" s="11">
        <f>G142+G143</f>
        <v>1816.6</v>
      </c>
      <c r="H141" s="5"/>
    </row>
    <row r="142" spans="1:8" ht="63.75" outlineLevel="7">
      <c r="A142" s="13" t="s">
        <v>327</v>
      </c>
      <c r="B142" s="13" t="s">
        <v>587</v>
      </c>
      <c r="C142" s="13" t="s">
        <v>586</v>
      </c>
      <c r="D142" s="13" t="s">
        <v>1</v>
      </c>
      <c r="E142" s="12" t="s">
        <v>0</v>
      </c>
      <c r="F142" s="11">
        <f>1096.6+118.6</f>
        <v>1215.1999999999998</v>
      </c>
      <c r="G142" s="11">
        <v>1236.3</v>
      </c>
      <c r="H142" s="5"/>
    </row>
    <row r="143" spans="1:8" ht="25.5" outlineLevel="7">
      <c r="A143" s="13" t="s">
        <v>327</v>
      </c>
      <c r="B143" s="13" t="s">
        <v>587</v>
      </c>
      <c r="C143" s="13" t="s">
        <v>586</v>
      </c>
      <c r="D143" s="13" t="s">
        <v>14</v>
      </c>
      <c r="E143" s="12" t="s">
        <v>13</v>
      </c>
      <c r="F143" s="11">
        <f>720-118.6</f>
        <v>601.4</v>
      </c>
      <c r="G143" s="11">
        <v>580.29999999999995</v>
      </c>
      <c r="H143" s="5"/>
    </row>
    <row r="144" spans="1:8" ht="38.25" outlineLevel="2">
      <c r="A144" s="13" t="s">
        <v>327</v>
      </c>
      <c r="B144" s="13" t="s">
        <v>576</v>
      </c>
      <c r="C144" s="13"/>
      <c r="D144" s="13"/>
      <c r="E144" s="12" t="s">
        <v>585</v>
      </c>
      <c r="F144" s="11">
        <f>F145</f>
        <v>2042.8</v>
      </c>
      <c r="G144" s="11">
        <f>G145</f>
        <v>2014.8000000000002</v>
      </c>
      <c r="H144" s="5"/>
    </row>
    <row r="145" spans="1:8" ht="76.5" outlineLevel="3">
      <c r="A145" s="13" t="s">
        <v>327</v>
      </c>
      <c r="B145" s="13" t="s">
        <v>576</v>
      </c>
      <c r="C145" s="13" t="s">
        <v>574</v>
      </c>
      <c r="D145" s="13"/>
      <c r="E145" s="12" t="s">
        <v>573</v>
      </c>
      <c r="F145" s="11">
        <f>F146</f>
        <v>2042.8</v>
      </c>
      <c r="G145" s="11">
        <f>G146</f>
        <v>2014.8000000000002</v>
      </c>
      <c r="H145" s="5"/>
    </row>
    <row r="146" spans="1:8" ht="63.75" outlineLevel="4">
      <c r="A146" s="13" t="s">
        <v>327</v>
      </c>
      <c r="B146" s="13" t="s">
        <v>576</v>
      </c>
      <c r="C146" s="13" t="s">
        <v>584</v>
      </c>
      <c r="D146" s="13"/>
      <c r="E146" s="12" t="s">
        <v>583</v>
      </c>
      <c r="F146" s="11">
        <f>F147+F151</f>
        <v>2042.8</v>
      </c>
      <c r="G146" s="11">
        <f>G147+G151</f>
        <v>2014.8000000000002</v>
      </c>
      <c r="H146" s="5"/>
    </row>
    <row r="147" spans="1:8" ht="38.25" outlineLevel="5">
      <c r="A147" s="13" t="s">
        <v>327</v>
      </c>
      <c r="B147" s="13" t="s">
        <v>576</v>
      </c>
      <c r="C147" s="13" t="s">
        <v>582</v>
      </c>
      <c r="D147" s="13"/>
      <c r="E147" s="12" t="s">
        <v>581</v>
      </c>
      <c r="F147" s="11">
        <f>F148</f>
        <v>1992.8</v>
      </c>
      <c r="G147" s="11">
        <f>G148</f>
        <v>1964.9</v>
      </c>
      <c r="H147" s="5"/>
    </row>
    <row r="148" spans="1:8" ht="25.5" outlineLevel="6">
      <c r="A148" s="13" t="s">
        <v>327</v>
      </c>
      <c r="B148" s="13" t="s">
        <v>576</v>
      </c>
      <c r="C148" s="13" t="s">
        <v>579</v>
      </c>
      <c r="D148" s="13"/>
      <c r="E148" s="12" t="s">
        <v>580</v>
      </c>
      <c r="F148" s="11">
        <f>F149+F150</f>
        <v>1992.8</v>
      </c>
      <c r="G148" s="11">
        <f>G149+G150</f>
        <v>1964.9</v>
      </c>
      <c r="H148" s="5"/>
    </row>
    <row r="149" spans="1:8" ht="63.75" outlineLevel="7">
      <c r="A149" s="13" t="s">
        <v>327</v>
      </c>
      <c r="B149" s="13" t="s">
        <v>576</v>
      </c>
      <c r="C149" s="13" t="s">
        <v>579</v>
      </c>
      <c r="D149" s="13" t="s">
        <v>1</v>
      </c>
      <c r="E149" s="12" t="s">
        <v>0</v>
      </c>
      <c r="F149" s="11">
        <v>1817.8</v>
      </c>
      <c r="G149" s="11">
        <v>1792.2</v>
      </c>
      <c r="H149" s="5"/>
    </row>
    <row r="150" spans="1:8" ht="25.5" outlineLevel="7">
      <c r="A150" s="13" t="s">
        <v>327</v>
      </c>
      <c r="B150" s="13" t="s">
        <v>576</v>
      </c>
      <c r="C150" s="13" t="s">
        <v>579</v>
      </c>
      <c r="D150" s="13" t="s">
        <v>14</v>
      </c>
      <c r="E150" s="12" t="s">
        <v>13</v>
      </c>
      <c r="F150" s="11">
        <v>175</v>
      </c>
      <c r="G150" s="11">
        <v>172.7</v>
      </c>
      <c r="H150" s="5"/>
    </row>
    <row r="151" spans="1:8" ht="25.5" outlineLevel="7">
      <c r="A151" s="13">
        <v>802</v>
      </c>
      <c r="B151" s="13" t="s">
        <v>576</v>
      </c>
      <c r="C151" s="13">
        <v>1020200000</v>
      </c>
      <c r="D151" s="13"/>
      <c r="E151" s="12" t="s">
        <v>578</v>
      </c>
      <c r="F151" s="11">
        <v>50</v>
      </c>
      <c r="G151" s="11">
        <v>49.9</v>
      </c>
      <c r="H151" s="5"/>
    </row>
    <row r="152" spans="1:8" ht="38.25" outlineLevel="7">
      <c r="A152" s="13" t="s">
        <v>327</v>
      </c>
      <c r="B152" s="13" t="s">
        <v>576</v>
      </c>
      <c r="C152" s="13">
        <v>1020220020</v>
      </c>
      <c r="D152" s="13"/>
      <c r="E152" s="12" t="s">
        <v>577</v>
      </c>
      <c r="F152" s="11">
        <v>50</v>
      </c>
      <c r="G152" s="11">
        <v>49.9</v>
      </c>
      <c r="H152" s="5"/>
    </row>
    <row r="153" spans="1:8" ht="25.5" outlineLevel="7">
      <c r="A153" s="13" t="s">
        <v>327</v>
      </c>
      <c r="B153" s="13" t="s">
        <v>576</v>
      </c>
      <c r="C153" s="13">
        <v>1020220020</v>
      </c>
      <c r="D153" s="13">
        <v>200</v>
      </c>
      <c r="E153" s="12" t="s">
        <v>13</v>
      </c>
      <c r="F153" s="11">
        <v>50</v>
      </c>
      <c r="G153" s="11">
        <v>49.9</v>
      </c>
      <c r="H153" s="5"/>
    </row>
    <row r="154" spans="1:8" outlineLevel="2">
      <c r="A154" s="13" t="s">
        <v>327</v>
      </c>
      <c r="B154" s="13" t="s">
        <v>555</v>
      </c>
      <c r="C154" s="13"/>
      <c r="D154" s="13"/>
      <c r="E154" s="12" t="s">
        <v>575</v>
      </c>
      <c r="F154" s="11">
        <f>F155+F160</f>
        <v>101.6</v>
      </c>
      <c r="G154" s="11">
        <f>G155+G160</f>
        <v>16.2</v>
      </c>
      <c r="H154" s="5"/>
    </row>
    <row r="155" spans="1:8" ht="51" outlineLevel="3">
      <c r="A155" s="13" t="s">
        <v>327</v>
      </c>
      <c r="B155" s="13" t="s">
        <v>555</v>
      </c>
      <c r="C155" s="13" t="s">
        <v>341</v>
      </c>
      <c r="D155" s="13"/>
      <c r="E155" s="12" t="s">
        <v>340</v>
      </c>
      <c r="F155" s="11">
        <v>1.6</v>
      </c>
      <c r="G155" s="11">
        <v>1.6</v>
      </c>
      <c r="H155" s="5"/>
    </row>
    <row r="156" spans="1:8" ht="38.25" outlineLevel="4">
      <c r="A156" s="13" t="s">
        <v>327</v>
      </c>
      <c r="B156" s="13" t="s">
        <v>555</v>
      </c>
      <c r="C156" s="13" t="s">
        <v>387</v>
      </c>
      <c r="D156" s="13"/>
      <c r="E156" s="12" t="s">
        <v>386</v>
      </c>
      <c r="F156" s="11">
        <v>1.6</v>
      </c>
      <c r="G156" s="11">
        <v>1.6</v>
      </c>
      <c r="H156" s="5"/>
    </row>
    <row r="157" spans="1:8" ht="51" outlineLevel="5">
      <c r="A157" s="13" t="s">
        <v>327</v>
      </c>
      <c r="B157" s="13" t="s">
        <v>555</v>
      </c>
      <c r="C157" s="13" t="s">
        <v>385</v>
      </c>
      <c r="D157" s="13"/>
      <c r="E157" s="12" t="s">
        <v>384</v>
      </c>
      <c r="F157" s="11">
        <v>1.6</v>
      </c>
      <c r="G157" s="11">
        <v>1.6</v>
      </c>
      <c r="H157" s="5"/>
    </row>
    <row r="158" spans="1:8" ht="38.25" outlineLevel="6">
      <c r="A158" s="13" t="s">
        <v>327</v>
      </c>
      <c r="B158" s="13" t="s">
        <v>555</v>
      </c>
      <c r="C158" s="13" t="s">
        <v>381</v>
      </c>
      <c r="D158" s="13"/>
      <c r="E158" s="12" t="s">
        <v>383</v>
      </c>
      <c r="F158" s="11">
        <v>1.6</v>
      </c>
      <c r="G158" s="11">
        <v>1.6</v>
      </c>
      <c r="H158" s="5"/>
    </row>
    <row r="159" spans="1:8" ht="25.5" outlineLevel="7">
      <c r="A159" s="13" t="s">
        <v>327</v>
      </c>
      <c r="B159" s="13" t="s">
        <v>555</v>
      </c>
      <c r="C159" s="13" t="s">
        <v>381</v>
      </c>
      <c r="D159" s="13" t="s">
        <v>14</v>
      </c>
      <c r="E159" s="12" t="s">
        <v>13</v>
      </c>
      <c r="F159" s="11">
        <v>1.6</v>
      </c>
      <c r="G159" s="11">
        <v>1.6</v>
      </c>
      <c r="H159" s="5"/>
    </row>
    <row r="160" spans="1:8" ht="76.5" outlineLevel="3">
      <c r="A160" s="13" t="s">
        <v>327</v>
      </c>
      <c r="B160" s="13" t="s">
        <v>555</v>
      </c>
      <c r="C160" s="13" t="s">
        <v>574</v>
      </c>
      <c r="D160" s="13"/>
      <c r="E160" s="12" t="s">
        <v>573</v>
      </c>
      <c r="F160" s="11">
        <f>F161</f>
        <v>100</v>
      </c>
      <c r="G160" s="11">
        <f>G161</f>
        <v>14.6</v>
      </c>
      <c r="H160" s="5"/>
    </row>
    <row r="161" spans="1:8" ht="25.5" outlineLevel="4">
      <c r="A161" s="13" t="s">
        <v>327</v>
      </c>
      <c r="B161" s="13" t="s">
        <v>555</v>
      </c>
      <c r="C161" s="13" t="s">
        <v>572</v>
      </c>
      <c r="D161" s="13"/>
      <c r="E161" s="12" t="s">
        <v>571</v>
      </c>
      <c r="F161" s="11">
        <v>100</v>
      </c>
      <c r="G161" s="11">
        <v>14.6</v>
      </c>
      <c r="H161" s="5"/>
    </row>
    <row r="162" spans="1:8" ht="38.25" outlineLevel="5">
      <c r="A162" s="13" t="s">
        <v>327</v>
      </c>
      <c r="B162" s="13" t="s">
        <v>555</v>
      </c>
      <c r="C162" s="13" t="s">
        <v>570</v>
      </c>
      <c r="D162" s="13"/>
      <c r="E162" s="12" t="s">
        <v>569</v>
      </c>
      <c r="F162" s="11">
        <v>80</v>
      </c>
      <c r="G162" s="11">
        <v>14.6</v>
      </c>
      <c r="H162" s="5"/>
    </row>
    <row r="163" spans="1:8" outlineLevel="6">
      <c r="A163" s="13" t="s">
        <v>327</v>
      </c>
      <c r="B163" s="13" t="s">
        <v>555</v>
      </c>
      <c r="C163" s="13" t="s">
        <v>567</v>
      </c>
      <c r="D163" s="13"/>
      <c r="E163" s="12" t="s">
        <v>568</v>
      </c>
      <c r="F163" s="11">
        <v>10</v>
      </c>
      <c r="G163" s="11">
        <v>0</v>
      </c>
      <c r="H163" s="5"/>
    </row>
    <row r="164" spans="1:8" ht="25.5" outlineLevel="7">
      <c r="A164" s="13" t="s">
        <v>327</v>
      </c>
      <c r="B164" s="13" t="s">
        <v>555</v>
      </c>
      <c r="C164" s="13" t="s">
        <v>567</v>
      </c>
      <c r="D164" s="13" t="s">
        <v>14</v>
      </c>
      <c r="E164" s="12" t="s">
        <v>13</v>
      </c>
      <c r="F164" s="11">
        <v>10</v>
      </c>
      <c r="G164" s="11">
        <v>0</v>
      </c>
      <c r="H164" s="5"/>
    </row>
    <row r="165" spans="1:8" outlineLevel="6">
      <c r="A165" s="13" t="s">
        <v>327</v>
      </c>
      <c r="B165" s="13" t="s">
        <v>555</v>
      </c>
      <c r="C165" s="13" t="s">
        <v>565</v>
      </c>
      <c r="D165" s="13"/>
      <c r="E165" s="12" t="s">
        <v>566</v>
      </c>
      <c r="F165" s="11">
        <v>24</v>
      </c>
      <c r="G165" s="11">
        <v>0</v>
      </c>
      <c r="H165" s="5"/>
    </row>
    <row r="166" spans="1:8" ht="25.5" outlineLevel="7">
      <c r="A166" s="13" t="s">
        <v>327</v>
      </c>
      <c r="B166" s="13" t="s">
        <v>555</v>
      </c>
      <c r="C166" s="13" t="s">
        <v>565</v>
      </c>
      <c r="D166" s="13" t="s">
        <v>14</v>
      </c>
      <c r="E166" s="12" t="s">
        <v>13</v>
      </c>
      <c r="F166" s="11">
        <v>24</v>
      </c>
      <c r="G166" s="11">
        <v>0</v>
      </c>
      <c r="H166" s="5"/>
    </row>
    <row r="167" spans="1:8" outlineLevel="6">
      <c r="A167" s="13" t="s">
        <v>327</v>
      </c>
      <c r="B167" s="13" t="s">
        <v>555</v>
      </c>
      <c r="C167" s="13" t="s">
        <v>563</v>
      </c>
      <c r="D167" s="13"/>
      <c r="E167" s="12" t="s">
        <v>564</v>
      </c>
      <c r="F167" s="11">
        <v>40</v>
      </c>
      <c r="G167" s="11">
        <v>14.6</v>
      </c>
      <c r="H167" s="5"/>
    </row>
    <row r="168" spans="1:8" ht="25.5" outlineLevel="7">
      <c r="A168" s="13" t="s">
        <v>327</v>
      </c>
      <c r="B168" s="13" t="s">
        <v>555</v>
      </c>
      <c r="C168" s="13" t="s">
        <v>563</v>
      </c>
      <c r="D168" s="13" t="s">
        <v>14</v>
      </c>
      <c r="E168" s="12" t="s">
        <v>13</v>
      </c>
      <c r="F168" s="11">
        <v>40</v>
      </c>
      <c r="G168" s="11">
        <v>14.6</v>
      </c>
      <c r="H168" s="5"/>
    </row>
    <row r="169" spans="1:8" outlineLevel="6">
      <c r="A169" s="13" t="s">
        <v>327</v>
      </c>
      <c r="B169" s="13" t="s">
        <v>555</v>
      </c>
      <c r="C169" s="13" t="s">
        <v>561</v>
      </c>
      <c r="D169" s="13"/>
      <c r="E169" s="12" t="s">
        <v>562</v>
      </c>
      <c r="F169" s="11">
        <v>3</v>
      </c>
      <c r="G169" s="11">
        <v>0</v>
      </c>
      <c r="H169" s="5"/>
    </row>
    <row r="170" spans="1:8" ht="25.5" outlineLevel="7">
      <c r="A170" s="13" t="s">
        <v>327</v>
      </c>
      <c r="B170" s="13" t="s">
        <v>555</v>
      </c>
      <c r="C170" s="13" t="s">
        <v>561</v>
      </c>
      <c r="D170" s="13" t="s">
        <v>14</v>
      </c>
      <c r="E170" s="12" t="s">
        <v>13</v>
      </c>
      <c r="F170" s="11">
        <v>3</v>
      </c>
      <c r="G170" s="11">
        <v>0</v>
      </c>
      <c r="H170" s="5"/>
    </row>
    <row r="171" spans="1:8" outlineLevel="6">
      <c r="A171" s="13" t="s">
        <v>327</v>
      </c>
      <c r="B171" s="13" t="s">
        <v>555</v>
      </c>
      <c r="C171" s="13" t="s">
        <v>559</v>
      </c>
      <c r="D171" s="13"/>
      <c r="E171" s="12" t="s">
        <v>560</v>
      </c>
      <c r="F171" s="11">
        <v>3</v>
      </c>
      <c r="G171" s="11">
        <v>0</v>
      </c>
      <c r="H171" s="5"/>
    </row>
    <row r="172" spans="1:8" ht="25.5" outlineLevel="7">
      <c r="A172" s="13" t="s">
        <v>327</v>
      </c>
      <c r="B172" s="13" t="s">
        <v>555</v>
      </c>
      <c r="C172" s="13" t="s">
        <v>559</v>
      </c>
      <c r="D172" s="13" t="s">
        <v>14</v>
      </c>
      <c r="E172" s="12" t="s">
        <v>13</v>
      </c>
      <c r="F172" s="11">
        <v>3</v>
      </c>
      <c r="G172" s="11">
        <v>0</v>
      </c>
      <c r="H172" s="5"/>
    </row>
    <row r="173" spans="1:8" ht="38.25" outlineLevel="5">
      <c r="A173" s="13" t="s">
        <v>327</v>
      </c>
      <c r="B173" s="13" t="s">
        <v>555</v>
      </c>
      <c r="C173" s="13" t="s">
        <v>558</v>
      </c>
      <c r="D173" s="13"/>
      <c r="E173" s="12" t="s">
        <v>557</v>
      </c>
      <c r="F173" s="11">
        <v>20</v>
      </c>
      <c r="G173" s="11">
        <v>0</v>
      </c>
      <c r="H173" s="5"/>
    </row>
    <row r="174" spans="1:8" ht="25.5" outlineLevel="6">
      <c r="A174" s="13" t="s">
        <v>327</v>
      </c>
      <c r="B174" s="13" t="s">
        <v>555</v>
      </c>
      <c r="C174" s="13" t="s">
        <v>554</v>
      </c>
      <c r="D174" s="13"/>
      <c r="E174" s="12" t="s">
        <v>556</v>
      </c>
      <c r="F174" s="11">
        <v>20</v>
      </c>
      <c r="G174" s="11">
        <v>0</v>
      </c>
      <c r="H174" s="5"/>
    </row>
    <row r="175" spans="1:8" ht="25.5" outlineLevel="7">
      <c r="A175" s="13" t="s">
        <v>327</v>
      </c>
      <c r="B175" s="13" t="s">
        <v>555</v>
      </c>
      <c r="C175" s="13" t="s">
        <v>554</v>
      </c>
      <c r="D175" s="13" t="s">
        <v>14</v>
      </c>
      <c r="E175" s="12" t="s">
        <v>13</v>
      </c>
      <c r="F175" s="11">
        <v>20</v>
      </c>
      <c r="G175" s="11">
        <v>0</v>
      </c>
      <c r="H175" s="5"/>
    </row>
    <row r="176" spans="1:8" outlineLevel="1">
      <c r="A176" s="13" t="s">
        <v>327</v>
      </c>
      <c r="B176" s="13" t="s">
        <v>173</v>
      </c>
      <c r="C176" s="13"/>
      <c r="D176" s="13"/>
      <c r="E176" s="12" t="s">
        <v>172</v>
      </c>
      <c r="F176" s="11">
        <f>F177+F183+F193+F232</f>
        <v>76701.399999999994</v>
      </c>
      <c r="G176" s="11">
        <f>G177+G183+G193+G232</f>
        <v>72675.399999999994</v>
      </c>
      <c r="H176" s="22"/>
    </row>
    <row r="177" spans="1:8" outlineLevel="2">
      <c r="A177" s="13" t="s">
        <v>327</v>
      </c>
      <c r="B177" s="13" t="s">
        <v>551</v>
      </c>
      <c r="C177" s="13"/>
      <c r="D177" s="13"/>
      <c r="E177" s="12" t="s">
        <v>553</v>
      </c>
      <c r="F177" s="11">
        <f>F178</f>
        <v>159.69999999999999</v>
      </c>
      <c r="G177" s="11">
        <f>G178</f>
        <v>159.5</v>
      </c>
      <c r="H177" s="5"/>
    </row>
    <row r="178" spans="1:8" ht="51" outlineLevel="3">
      <c r="A178" s="13" t="s">
        <v>327</v>
      </c>
      <c r="B178" s="13" t="s">
        <v>551</v>
      </c>
      <c r="C178" s="13" t="s">
        <v>400</v>
      </c>
      <c r="D178" s="13"/>
      <c r="E178" s="12" t="s">
        <v>399</v>
      </c>
      <c r="F178" s="11">
        <v>159.69999999999999</v>
      </c>
      <c r="G178" s="11">
        <v>159.5</v>
      </c>
      <c r="H178" s="5"/>
    </row>
    <row r="179" spans="1:8" ht="25.5" outlineLevel="4">
      <c r="A179" s="13" t="s">
        <v>327</v>
      </c>
      <c r="B179" s="13" t="s">
        <v>551</v>
      </c>
      <c r="C179" s="13" t="s">
        <v>398</v>
      </c>
      <c r="D179" s="13"/>
      <c r="E179" s="12" t="s">
        <v>397</v>
      </c>
      <c r="F179" s="11">
        <v>159.69999999999999</v>
      </c>
      <c r="G179" s="11">
        <v>159.5</v>
      </c>
      <c r="H179" s="5"/>
    </row>
    <row r="180" spans="1:8" ht="25.5" outlineLevel="5">
      <c r="A180" s="13" t="s">
        <v>327</v>
      </c>
      <c r="B180" s="13" t="s">
        <v>551</v>
      </c>
      <c r="C180" s="13" t="s">
        <v>448</v>
      </c>
      <c r="D180" s="13"/>
      <c r="E180" s="12" t="s">
        <v>447</v>
      </c>
      <c r="F180" s="11">
        <v>159.69999999999999</v>
      </c>
      <c r="G180" s="11">
        <v>159.5</v>
      </c>
      <c r="H180" s="5"/>
    </row>
    <row r="181" spans="1:8" ht="76.5" outlineLevel="6">
      <c r="A181" s="13" t="s">
        <v>327</v>
      </c>
      <c r="B181" s="13" t="s">
        <v>551</v>
      </c>
      <c r="C181" s="13" t="s">
        <v>550</v>
      </c>
      <c r="D181" s="13"/>
      <c r="E181" s="12" t="s">
        <v>552</v>
      </c>
      <c r="F181" s="11">
        <v>159.69999999999999</v>
      </c>
      <c r="G181" s="11">
        <v>159.5</v>
      </c>
      <c r="H181" s="5"/>
    </row>
    <row r="182" spans="1:8" ht="25.5" outlineLevel="7">
      <c r="A182" s="13" t="s">
        <v>327</v>
      </c>
      <c r="B182" s="13" t="s">
        <v>551</v>
      </c>
      <c r="C182" s="13" t="s">
        <v>550</v>
      </c>
      <c r="D182" s="13" t="s">
        <v>14</v>
      </c>
      <c r="E182" s="12" t="s">
        <v>13</v>
      </c>
      <c r="F182" s="11">
        <v>159.69999999999999</v>
      </c>
      <c r="G182" s="11">
        <v>159.5</v>
      </c>
      <c r="H182" s="5"/>
    </row>
    <row r="183" spans="1:8" outlineLevel="2">
      <c r="A183" s="13" t="s">
        <v>327</v>
      </c>
      <c r="B183" s="13" t="s">
        <v>542</v>
      </c>
      <c r="C183" s="13"/>
      <c r="D183" s="13"/>
      <c r="E183" s="12" t="s">
        <v>549</v>
      </c>
      <c r="F183" s="11">
        <f t="shared" ref="F183:G185" si="4">F184</f>
        <v>8030.4000000000005</v>
      </c>
      <c r="G183" s="11">
        <f t="shared" si="4"/>
        <v>7695.8</v>
      </c>
      <c r="H183" s="5"/>
    </row>
    <row r="184" spans="1:8" ht="51" outlineLevel="3">
      <c r="A184" s="13" t="s">
        <v>327</v>
      </c>
      <c r="B184" s="13" t="s">
        <v>542</v>
      </c>
      <c r="C184" s="13" t="s">
        <v>400</v>
      </c>
      <c r="D184" s="13"/>
      <c r="E184" s="12" t="s">
        <v>399</v>
      </c>
      <c r="F184" s="11">
        <f t="shared" si="4"/>
        <v>8030.4000000000005</v>
      </c>
      <c r="G184" s="11">
        <f t="shared" si="4"/>
        <v>7695.8</v>
      </c>
      <c r="H184" s="5"/>
    </row>
    <row r="185" spans="1:8" ht="25.5" outlineLevel="4">
      <c r="A185" s="13" t="s">
        <v>327</v>
      </c>
      <c r="B185" s="13" t="s">
        <v>542</v>
      </c>
      <c r="C185" s="13" t="s">
        <v>539</v>
      </c>
      <c r="D185" s="13"/>
      <c r="E185" s="12" t="s">
        <v>538</v>
      </c>
      <c r="F185" s="11">
        <f t="shared" si="4"/>
        <v>8030.4000000000005</v>
      </c>
      <c r="G185" s="11">
        <f t="shared" si="4"/>
        <v>7695.8</v>
      </c>
      <c r="H185" s="5"/>
    </row>
    <row r="186" spans="1:8" ht="25.5" outlineLevel="5">
      <c r="A186" s="13" t="s">
        <v>327</v>
      </c>
      <c r="B186" s="13" t="s">
        <v>542</v>
      </c>
      <c r="C186" s="13" t="s">
        <v>548</v>
      </c>
      <c r="D186" s="13"/>
      <c r="E186" s="12" t="s">
        <v>547</v>
      </c>
      <c r="F186" s="11">
        <f>F187+F191+F189</f>
        <v>8030.4000000000005</v>
      </c>
      <c r="G186" s="11">
        <f>G187+G191+G189</f>
        <v>7695.8</v>
      </c>
      <c r="H186" s="5"/>
    </row>
    <row r="187" spans="1:8" ht="38.25" outlineLevel="6">
      <c r="A187" s="13" t="s">
        <v>327</v>
      </c>
      <c r="B187" s="13" t="s">
        <v>542</v>
      </c>
      <c r="C187" s="13" t="s">
        <v>546</v>
      </c>
      <c r="D187" s="13"/>
      <c r="E187" s="12" t="s">
        <v>543</v>
      </c>
      <c r="F187" s="11">
        <v>1965.4</v>
      </c>
      <c r="G187" s="11">
        <v>1932.7</v>
      </c>
      <c r="H187" s="5"/>
    </row>
    <row r="188" spans="1:8" ht="25.5" outlineLevel="7">
      <c r="A188" s="13" t="s">
        <v>327</v>
      </c>
      <c r="B188" s="13" t="s">
        <v>542</v>
      </c>
      <c r="C188" s="13" t="s">
        <v>546</v>
      </c>
      <c r="D188" s="13" t="s">
        <v>14</v>
      </c>
      <c r="E188" s="12" t="s">
        <v>13</v>
      </c>
      <c r="F188" s="11">
        <v>1965.4</v>
      </c>
      <c r="G188" s="11">
        <v>1932.7</v>
      </c>
      <c r="H188" s="5"/>
    </row>
    <row r="189" spans="1:8" ht="45.6" customHeight="1" outlineLevel="7">
      <c r="A189" s="13" t="s">
        <v>327</v>
      </c>
      <c r="B189" s="13" t="s">
        <v>542</v>
      </c>
      <c r="C189" s="13" t="s">
        <v>544</v>
      </c>
      <c r="D189" s="13"/>
      <c r="E189" s="12" t="s">
        <v>545</v>
      </c>
      <c r="F189" s="11">
        <f>4039.5+60.1</f>
        <v>4099.6000000000004</v>
      </c>
      <c r="G189" s="11">
        <v>3830.4</v>
      </c>
      <c r="H189" s="5"/>
    </row>
    <row r="190" spans="1:8" ht="25.5" outlineLevel="7">
      <c r="A190" s="13" t="s">
        <v>327</v>
      </c>
      <c r="B190" s="13" t="s">
        <v>542</v>
      </c>
      <c r="C190" s="13" t="s">
        <v>544</v>
      </c>
      <c r="D190" s="13" t="s">
        <v>14</v>
      </c>
      <c r="E190" s="12" t="s">
        <v>13</v>
      </c>
      <c r="F190" s="11">
        <f>4039.5+60.1</f>
        <v>4099.6000000000004</v>
      </c>
      <c r="G190" s="11">
        <v>3830.4</v>
      </c>
      <c r="H190" s="5"/>
    </row>
    <row r="191" spans="1:8" ht="38.25" outlineLevel="6">
      <c r="A191" s="13" t="s">
        <v>327</v>
      </c>
      <c r="B191" s="13" t="s">
        <v>542</v>
      </c>
      <c r="C191" s="13" t="s">
        <v>541</v>
      </c>
      <c r="D191" s="13"/>
      <c r="E191" s="12" t="s">
        <v>543</v>
      </c>
      <c r="F191" s="11">
        <v>1965.4</v>
      </c>
      <c r="G191" s="11">
        <v>1932.7</v>
      </c>
      <c r="H191" s="5"/>
    </row>
    <row r="192" spans="1:8" ht="25.5" outlineLevel="7">
      <c r="A192" s="13" t="s">
        <v>327</v>
      </c>
      <c r="B192" s="13" t="s">
        <v>542</v>
      </c>
      <c r="C192" s="13" t="s">
        <v>541</v>
      </c>
      <c r="D192" s="13" t="s">
        <v>14</v>
      </c>
      <c r="E192" s="12" t="s">
        <v>13</v>
      </c>
      <c r="F192" s="11">
        <v>1965.4</v>
      </c>
      <c r="G192" s="11">
        <v>1932.7</v>
      </c>
      <c r="H192" s="5"/>
    </row>
    <row r="193" spans="1:8" outlineLevel="2">
      <c r="A193" s="13" t="s">
        <v>327</v>
      </c>
      <c r="B193" s="13" t="s">
        <v>503</v>
      </c>
      <c r="C193" s="13"/>
      <c r="D193" s="13"/>
      <c r="E193" s="12" t="s">
        <v>540</v>
      </c>
      <c r="F193" s="11">
        <f>F194+F227</f>
        <v>68035.399999999994</v>
      </c>
      <c r="G193" s="11">
        <f>G194+G227</f>
        <v>64437.599999999991</v>
      </c>
      <c r="H193" s="5"/>
    </row>
    <row r="194" spans="1:8" ht="51" outlineLevel="3">
      <c r="A194" s="13" t="s">
        <v>327</v>
      </c>
      <c r="B194" s="13" t="s">
        <v>503</v>
      </c>
      <c r="C194" s="13" t="s">
        <v>400</v>
      </c>
      <c r="D194" s="13"/>
      <c r="E194" s="12" t="s">
        <v>399</v>
      </c>
      <c r="F194" s="11">
        <f>F195+F215+F221</f>
        <v>67996.299999999988</v>
      </c>
      <c r="G194" s="11">
        <f>G195+G215+G221</f>
        <v>64398.499999999993</v>
      </c>
      <c r="H194" s="5"/>
    </row>
    <row r="195" spans="1:8" ht="25.5" outlineLevel="4">
      <c r="A195" s="13" t="s">
        <v>327</v>
      </c>
      <c r="B195" s="13" t="s">
        <v>503</v>
      </c>
      <c r="C195" s="13" t="s">
        <v>539</v>
      </c>
      <c r="D195" s="13"/>
      <c r="E195" s="12" t="s">
        <v>538</v>
      </c>
      <c r="F195" s="11">
        <f>F196+F205+F210</f>
        <v>64129.099999999991</v>
      </c>
      <c r="G195" s="11">
        <f>G196+G205+G210</f>
        <v>60861.1</v>
      </c>
      <c r="H195" s="5"/>
    </row>
    <row r="196" spans="1:8" ht="38.25" outlineLevel="5">
      <c r="A196" s="13" t="s">
        <v>327</v>
      </c>
      <c r="B196" s="13" t="s">
        <v>503</v>
      </c>
      <c r="C196" s="13" t="s">
        <v>537</v>
      </c>
      <c r="D196" s="13"/>
      <c r="E196" s="12" t="s">
        <v>536</v>
      </c>
      <c r="F196" s="11">
        <f>F197+F199+F201+F203</f>
        <v>26922.699999999997</v>
      </c>
      <c r="G196" s="11">
        <f>G197+G199+G201+G203</f>
        <v>25170.199999999997</v>
      </c>
      <c r="H196" s="5"/>
    </row>
    <row r="197" spans="1:8" ht="63.75" outlineLevel="6">
      <c r="A197" s="13" t="s">
        <v>327</v>
      </c>
      <c r="B197" s="13" t="s">
        <v>503</v>
      </c>
      <c r="C197" s="13" t="s">
        <v>534</v>
      </c>
      <c r="D197" s="13"/>
      <c r="E197" s="12" t="s">
        <v>535</v>
      </c>
      <c r="F197" s="11">
        <v>8764.2999999999993</v>
      </c>
      <c r="G197" s="11">
        <v>8764.2999999999993</v>
      </c>
      <c r="H197" s="5"/>
    </row>
    <row r="198" spans="1:8" ht="25.5" outlineLevel="7">
      <c r="A198" s="13" t="s">
        <v>327</v>
      </c>
      <c r="B198" s="13" t="s">
        <v>503</v>
      </c>
      <c r="C198" s="13" t="s">
        <v>534</v>
      </c>
      <c r="D198" s="13" t="s">
        <v>14</v>
      </c>
      <c r="E198" s="12" t="s">
        <v>13</v>
      </c>
      <c r="F198" s="11">
        <v>8764.2999999999993</v>
      </c>
      <c r="G198" s="11">
        <v>8764.2999999999993</v>
      </c>
      <c r="H198" s="5"/>
    </row>
    <row r="199" spans="1:8" ht="38.25" outlineLevel="6">
      <c r="A199" s="13" t="s">
        <v>327</v>
      </c>
      <c r="B199" s="13" t="s">
        <v>503</v>
      </c>
      <c r="C199" s="13" t="s">
        <v>532</v>
      </c>
      <c r="D199" s="13"/>
      <c r="E199" s="12" t="s">
        <v>533</v>
      </c>
      <c r="F199" s="11">
        <f>6050+580</f>
        <v>6630</v>
      </c>
      <c r="G199" s="11">
        <v>6550</v>
      </c>
      <c r="H199" s="5"/>
    </row>
    <row r="200" spans="1:8" ht="25.5" outlineLevel="7">
      <c r="A200" s="13" t="s">
        <v>327</v>
      </c>
      <c r="B200" s="13" t="s">
        <v>503</v>
      </c>
      <c r="C200" s="13" t="s">
        <v>532</v>
      </c>
      <c r="D200" s="13" t="s">
        <v>63</v>
      </c>
      <c r="E200" s="12" t="s">
        <v>62</v>
      </c>
      <c r="F200" s="11">
        <f>6050+580</f>
        <v>6630</v>
      </c>
      <c r="G200" s="11">
        <v>6550</v>
      </c>
      <c r="H200" s="5"/>
    </row>
    <row r="201" spans="1:8" ht="25.5" outlineLevel="6">
      <c r="A201" s="13" t="s">
        <v>327</v>
      </c>
      <c r="B201" s="13" t="s">
        <v>503</v>
      </c>
      <c r="C201" s="13" t="s">
        <v>530</v>
      </c>
      <c r="D201" s="13"/>
      <c r="E201" s="12" t="s">
        <v>531</v>
      </c>
      <c r="F201" s="11">
        <f>6520.4-560+580-12</f>
        <v>6528.4</v>
      </c>
      <c r="G201" s="11">
        <v>5185.8</v>
      </c>
      <c r="H201" s="5"/>
    </row>
    <row r="202" spans="1:8" ht="25.5" outlineLevel="7">
      <c r="A202" s="13" t="s">
        <v>327</v>
      </c>
      <c r="B202" s="13" t="s">
        <v>503</v>
      </c>
      <c r="C202" s="13" t="s">
        <v>530</v>
      </c>
      <c r="D202" s="13" t="s">
        <v>14</v>
      </c>
      <c r="E202" s="12" t="s">
        <v>13</v>
      </c>
      <c r="F202" s="11">
        <f>6520.4-560+580-12</f>
        <v>6528.4</v>
      </c>
      <c r="G202" s="11">
        <v>5185.8</v>
      </c>
      <c r="H202" s="5"/>
    </row>
    <row r="203" spans="1:8" ht="51" outlineLevel="6">
      <c r="A203" s="13" t="s">
        <v>327</v>
      </c>
      <c r="B203" s="13" t="s">
        <v>503</v>
      </c>
      <c r="C203" s="13" t="s">
        <v>528</v>
      </c>
      <c r="D203" s="13"/>
      <c r="E203" s="12" t="s">
        <v>529</v>
      </c>
      <c r="F203" s="11">
        <v>5000</v>
      </c>
      <c r="G203" s="11">
        <v>4670.1000000000004</v>
      </c>
      <c r="H203" s="5"/>
    </row>
    <row r="204" spans="1:8" ht="25.5" outlineLevel="7">
      <c r="A204" s="13" t="s">
        <v>327</v>
      </c>
      <c r="B204" s="13" t="s">
        <v>503</v>
      </c>
      <c r="C204" s="13" t="s">
        <v>528</v>
      </c>
      <c r="D204" s="13" t="s">
        <v>14</v>
      </c>
      <c r="E204" s="12" t="s">
        <v>13</v>
      </c>
      <c r="F204" s="11">
        <v>5000</v>
      </c>
      <c r="G204" s="11">
        <v>4670.1000000000004</v>
      </c>
      <c r="H204" s="5"/>
    </row>
    <row r="205" spans="1:8" ht="38.25" outlineLevel="5">
      <c r="A205" s="13" t="s">
        <v>327</v>
      </c>
      <c r="B205" s="13" t="s">
        <v>503</v>
      </c>
      <c r="C205" s="13" t="s">
        <v>527</v>
      </c>
      <c r="D205" s="13"/>
      <c r="E205" s="12" t="s">
        <v>526</v>
      </c>
      <c r="F205" s="11">
        <f>F206+F208</f>
        <v>34030.699999999997</v>
      </c>
      <c r="G205" s="11">
        <f>G206+G208</f>
        <v>32997.9</v>
      </c>
      <c r="H205" s="5"/>
    </row>
    <row r="206" spans="1:8" ht="25.5" outlineLevel="6">
      <c r="A206" s="13" t="s">
        <v>327</v>
      </c>
      <c r="B206" s="13" t="s">
        <v>503</v>
      </c>
      <c r="C206" s="13" t="s">
        <v>524</v>
      </c>
      <c r="D206" s="13"/>
      <c r="E206" s="12" t="s">
        <v>525</v>
      </c>
      <c r="F206" s="11">
        <v>26356.2</v>
      </c>
      <c r="G206" s="11">
        <v>25801.9</v>
      </c>
      <c r="H206" s="5"/>
    </row>
    <row r="207" spans="1:8" ht="25.5" outlineLevel="7">
      <c r="A207" s="13" t="s">
        <v>327</v>
      </c>
      <c r="B207" s="13" t="s">
        <v>503</v>
      </c>
      <c r="C207" s="13" t="s">
        <v>524</v>
      </c>
      <c r="D207" s="13" t="s">
        <v>14</v>
      </c>
      <c r="E207" s="12" t="s">
        <v>13</v>
      </c>
      <c r="F207" s="11">
        <v>26356.2</v>
      </c>
      <c r="G207" s="11">
        <v>25801.9</v>
      </c>
      <c r="H207" s="5"/>
    </row>
    <row r="208" spans="1:8" ht="25.5" outlineLevel="6">
      <c r="A208" s="13" t="s">
        <v>327</v>
      </c>
      <c r="B208" s="13" t="s">
        <v>503</v>
      </c>
      <c r="C208" s="13" t="s">
        <v>522</v>
      </c>
      <c r="D208" s="13"/>
      <c r="E208" s="12" t="s">
        <v>523</v>
      </c>
      <c r="F208" s="11">
        <v>7674.5</v>
      </c>
      <c r="G208" s="11">
        <v>7196</v>
      </c>
      <c r="H208" s="5"/>
    </row>
    <row r="209" spans="1:8" ht="25.5" outlineLevel="7">
      <c r="A209" s="13" t="s">
        <v>327</v>
      </c>
      <c r="B209" s="13" t="s">
        <v>503</v>
      </c>
      <c r="C209" s="13" t="s">
        <v>522</v>
      </c>
      <c r="D209" s="13" t="s">
        <v>14</v>
      </c>
      <c r="E209" s="12" t="s">
        <v>13</v>
      </c>
      <c r="F209" s="11">
        <v>7674.5</v>
      </c>
      <c r="G209" s="11">
        <v>7196</v>
      </c>
      <c r="H209" s="5"/>
    </row>
    <row r="210" spans="1:8" ht="25.5" outlineLevel="5">
      <c r="A210" s="13" t="s">
        <v>327</v>
      </c>
      <c r="B210" s="13" t="s">
        <v>503</v>
      </c>
      <c r="C210" s="13" t="s">
        <v>521</v>
      </c>
      <c r="D210" s="13"/>
      <c r="E210" s="12" t="s">
        <v>520</v>
      </c>
      <c r="F210" s="11">
        <f>F211+F213</f>
        <v>3175.7</v>
      </c>
      <c r="G210" s="11">
        <f>G211+G213</f>
        <v>2693</v>
      </c>
      <c r="H210" s="5"/>
    </row>
    <row r="211" spans="1:8" ht="25.5" outlineLevel="6">
      <c r="A211" s="13" t="s">
        <v>327</v>
      </c>
      <c r="B211" s="13" t="s">
        <v>503</v>
      </c>
      <c r="C211" s="13" t="s">
        <v>518</v>
      </c>
      <c r="D211" s="13"/>
      <c r="E211" s="12" t="s">
        <v>519</v>
      </c>
      <c r="F211" s="11">
        <v>2540.6</v>
      </c>
      <c r="G211" s="11">
        <v>2154.4</v>
      </c>
      <c r="H211" s="5"/>
    </row>
    <row r="212" spans="1:8" ht="25.5" outlineLevel="7">
      <c r="A212" s="13" t="s">
        <v>327</v>
      </c>
      <c r="B212" s="13" t="s">
        <v>503</v>
      </c>
      <c r="C212" s="13" t="s">
        <v>518</v>
      </c>
      <c r="D212" s="13" t="s">
        <v>14</v>
      </c>
      <c r="E212" s="12" t="s">
        <v>13</v>
      </c>
      <c r="F212" s="11">
        <v>2540.6</v>
      </c>
      <c r="G212" s="11">
        <v>2154.4</v>
      </c>
      <c r="H212" s="5"/>
    </row>
    <row r="213" spans="1:8" ht="25.5" outlineLevel="6">
      <c r="A213" s="13" t="s">
        <v>327</v>
      </c>
      <c r="B213" s="13" t="s">
        <v>503</v>
      </c>
      <c r="C213" s="13" t="s">
        <v>516</v>
      </c>
      <c r="D213" s="13"/>
      <c r="E213" s="12" t="s">
        <v>517</v>
      </c>
      <c r="F213" s="11">
        <v>635.1</v>
      </c>
      <c r="G213" s="11">
        <v>538.6</v>
      </c>
      <c r="H213" s="5"/>
    </row>
    <row r="214" spans="1:8" ht="25.5" outlineLevel="7">
      <c r="A214" s="13" t="s">
        <v>327</v>
      </c>
      <c r="B214" s="13" t="s">
        <v>503</v>
      </c>
      <c r="C214" s="13" t="s">
        <v>516</v>
      </c>
      <c r="D214" s="13" t="s">
        <v>14</v>
      </c>
      <c r="E214" s="12" t="s">
        <v>13</v>
      </c>
      <c r="F214" s="11">
        <v>635.1</v>
      </c>
      <c r="G214" s="11">
        <v>538.6</v>
      </c>
      <c r="H214" s="5"/>
    </row>
    <row r="215" spans="1:8" ht="25.5" outlineLevel="4">
      <c r="A215" s="13" t="s">
        <v>327</v>
      </c>
      <c r="B215" s="13" t="s">
        <v>503</v>
      </c>
      <c r="C215" s="13" t="s">
        <v>515</v>
      </c>
      <c r="D215" s="13"/>
      <c r="E215" s="12" t="s">
        <v>514</v>
      </c>
      <c r="F215" s="11">
        <f>F216</f>
        <v>3255</v>
      </c>
      <c r="G215" s="11">
        <f>G216</f>
        <v>2925.2</v>
      </c>
      <c r="H215" s="5"/>
    </row>
    <row r="216" spans="1:8" ht="38.25" outlineLevel="5">
      <c r="A216" s="13" t="s">
        <v>327</v>
      </c>
      <c r="B216" s="13" t="s">
        <v>503</v>
      </c>
      <c r="C216" s="13" t="s">
        <v>513</v>
      </c>
      <c r="D216" s="13"/>
      <c r="E216" s="12" t="s">
        <v>512</v>
      </c>
      <c r="F216" s="11">
        <v>3255</v>
      </c>
      <c r="G216" s="11">
        <v>2925.2</v>
      </c>
      <c r="H216" s="5"/>
    </row>
    <row r="217" spans="1:8" ht="38.25" outlineLevel="6">
      <c r="A217" s="13" t="s">
        <v>327</v>
      </c>
      <c r="B217" s="13" t="s">
        <v>503</v>
      </c>
      <c r="C217" s="13" t="s">
        <v>510</v>
      </c>
      <c r="D217" s="13"/>
      <c r="E217" s="12" t="s">
        <v>511</v>
      </c>
      <c r="F217" s="11">
        <v>2604</v>
      </c>
      <c r="G217" s="11">
        <v>2340.1999999999998</v>
      </c>
      <c r="H217" s="5"/>
    </row>
    <row r="218" spans="1:8" ht="25.5" outlineLevel="7">
      <c r="A218" s="13" t="s">
        <v>327</v>
      </c>
      <c r="B218" s="13" t="s">
        <v>503</v>
      </c>
      <c r="C218" s="13" t="s">
        <v>510</v>
      </c>
      <c r="D218" s="13" t="s">
        <v>14</v>
      </c>
      <c r="E218" s="12" t="s">
        <v>13</v>
      </c>
      <c r="F218" s="11">
        <v>2604</v>
      </c>
      <c r="G218" s="11">
        <v>2340.1999999999998</v>
      </c>
      <c r="H218" s="5"/>
    </row>
    <row r="219" spans="1:8" ht="38.25" outlineLevel="6">
      <c r="A219" s="13" t="s">
        <v>327</v>
      </c>
      <c r="B219" s="13" t="s">
        <v>503</v>
      </c>
      <c r="C219" s="13" t="s">
        <v>508</v>
      </c>
      <c r="D219" s="13"/>
      <c r="E219" s="12" t="s">
        <v>509</v>
      </c>
      <c r="F219" s="11">
        <v>651</v>
      </c>
      <c r="G219" s="11">
        <v>585</v>
      </c>
      <c r="H219" s="5"/>
    </row>
    <row r="220" spans="1:8" ht="25.5" outlineLevel="7">
      <c r="A220" s="13" t="s">
        <v>327</v>
      </c>
      <c r="B220" s="13" t="s">
        <v>503</v>
      </c>
      <c r="C220" s="13" t="s">
        <v>508</v>
      </c>
      <c r="D220" s="13" t="s">
        <v>14</v>
      </c>
      <c r="E220" s="12" t="s">
        <v>13</v>
      </c>
      <c r="F220" s="11">
        <v>651</v>
      </c>
      <c r="G220" s="11">
        <v>585</v>
      </c>
      <c r="H220" s="5"/>
    </row>
    <row r="221" spans="1:8" ht="25.5" outlineLevel="4">
      <c r="A221" s="13" t="s">
        <v>327</v>
      </c>
      <c r="B221" s="13" t="s">
        <v>503</v>
      </c>
      <c r="C221" s="13" t="s">
        <v>398</v>
      </c>
      <c r="D221" s="13"/>
      <c r="E221" s="12" t="s">
        <v>397</v>
      </c>
      <c r="F221" s="11">
        <f>F222</f>
        <v>612.20000000000005</v>
      </c>
      <c r="G221" s="11">
        <f>G222</f>
        <v>612.20000000000005</v>
      </c>
      <c r="H221" s="5"/>
    </row>
    <row r="222" spans="1:8" ht="25.5" outlineLevel="5">
      <c r="A222" s="13" t="s">
        <v>327</v>
      </c>
      <c r="B222" s="13" t="s">
        <v>503</v>
      </c>
      <c r="C222" s="13" t="s">
        <v>396</v>
      </c>
      <c r="D222" s="13"/>
      <c r="E222" s="12" t="s">
        <v>395</v>
      </c>
      <c r="F222" s="11">
        <f>F223+F225</f>
        <v>612.20000000000005</v>
      </c>
      <c r="G222" s="11">
        <f>G223+G225</f>
        <v>612.20000000000005</v>
      </c>
      <c r="H222" s="5"/>
    </row>
    <row r="223" spans="1:8" ht="63.75" outlineLevel="6">
      <c r="A223" s="13" t="s">
        <v>327</v>
      </c>
      <c r="B223" s="13" t="s">
        <v>503</v>
      </c>
      <c r="C223" s="13" t="s">
        <v>506</v>
      </c>
      <c r="D223" s="13"/>
      <c r="E223" s="12" t="s">
        <v>507</v>
      </c>
      <c r="F223" s="11">
        <v>306.10000000000002</v>
      </c>
      <c r="G223" s="11">
        <v>306.10000000000002</v>
      </c>
      <c r="H223" s="5"/>
    </row>
    <row r="224" spans="1:8" ht="25.5" outlineLevel="7">
      <c r="A224" s="13" t="s">
        <v>327</v>
      </c>
      <c r="B224" s="13" t="s">
        <v>503</v>
      </c>
      <c r="C224" s="13" t="s">
        <v>506</v>
      </c>
      <c r="D224" s="13" t="s">
        <v>14</v>
      </c>
      <c r="E224" s="12" t="s">
        <v>13</v>
      </c>
      <c r="F224" s="11">
        <v>306.10000000000002</v>
      </c>
      <c r="G224" s="11">
        <v>306.10000000000002</v>
      </c>
      <c r="H224" s="5"/>
    </row>
    <row r="225" spans="1:8" ht="76.5" outlineLevel="6">
      <c r="A225" s="13" t="s">
        <v>327</v>
      </c>
      <c r="B225" s="13" t="s">
        <v>503</v>
      </c>
      <c r="C225" s="13" t="s">
        <v>504</v>
      </c>
      <c r="D225" s="13"/>
      <c r="E225" s="12" t="s">
        <v>505</v>
      </c>
      <c r="F225" s="11">
        <v>306.10000000000002</v>
      </c>
      <c r="G225" s="11">
        <v>306.10000000000002</v>
      </c>
      <c r="H225" s="5"/>
    </row>
    <row r="226" spans="1:8" ht="25.5" outlineLevel="7">
      <c r="A226" s="13" t="s">
        <v>327</v>
      </c>
      <c r="B226" s="13" t="s">
        <v>503</v>
      </c>
      <c r="C226" s="13" t="s">
        <v>504</v>
      </c>
      <c r="D226" s="13" t="s">
        <v>14</v>
      </c>
      <c r="E226" s="12" t="s">
        <v>13</v>
      </c>
      <c r="F226" s="11">
        <v>306.10000000000002</v>
      </c>
      <c r="G226" s="11">
        <v>306.10000000000002</v>
      </c>
      <c r="H226" s="5"/>
    </row>
    <row r="227" spans="1:8" ht="51" outlineLevel="3">
      <c r="A227" s="13" t="s">
        <v>327</v>
      </c>
      <c r="B227" s="13" t="s">
        <v>503</v>
      </c>
      <c r="C227" s="13" t="s">
        <v>341</v>
      </c>
      <c r="D227" s="13"/>
      <c r="E227" s="12" t="s">
        <v>340</v>
      </c>
      <c r="F227" s="11">
        <v>39.1</v>
      </c>
      <c r="G227" s="11">
        <v>39.1</v>
      </c>
      <c r="H227" s="5"/>
    </row>
    <row r="228" spans="1:8" ht="38.25" outlineLevel="4">
      <c r="A228" s="13" t="s">
        <v>327</v>
      </c>
      <c r="B228" s="13" t="s">
        <v>503</v>
      </c>
      <c r="C228" s="13" t="s">
        <v>387</v>
      </c>
      <c r="D228" s="13"/>
      <c r="E228" s="12" t="s">
        <v>386</v>
      </c>
      <c r="F228" s="11">
        <v>39.1</v>
      </c>
      <c r="G228" s="11">
        <v>39.1</v>
      </c>
      <c r="H228" s="5"/>
    </row>
    <row r="229" spans="1:8" ht="51" outlineLevel="5">
      <c r="A229" s="13" t="s">
        <v>327</v>
      </c>
      <c r="B229" s="13" t="s">
        <v>503</v>
      </c>
      <c r="C229" s="13" t="s">
        <v>385</v>
      </c>
      <c r="D229" s="13"/>
      <c r="E229" s="12" t="s">
        <v>384</v>
      </c>
      <c r="F229" s="11">
        <v>39.1</v>
      </c>
      <c r="G229" s="11">
        <v>39.1</v>
      </c>
      <c r="H229" s="5"/>
    </row>
    <row r="230" spans="1:8" ht="38.25" outlineLevel="6">
      <c r="A230" s="13" t="s">
        <v>327</v>
      </c>
      <c r="B230" s="13" t="s">
        <v>503</v>
      </c>
      <c r="C230" s="13" t="s">
        <v>381</v>
      </c>
      <c r="D230" s="13"/>
      <c r="E230" s="12" t="s">
        <v>383</v>
      </c>
      <c r="F230" s="11">
        <v>39.1</v>
      </c>
      <c r="G230" s="11">
        <v>39.1</v>
      </c>
      <c r="H230" s="5"/>
    </row>
    <row r="231" spans="1:8" ht="25.5" outlineLevel="7">
      <c r="A231" s="13" t="s">
        <v>327</v>
      </c>
      <c r="B231" s="13" t="s">
        <v>503</v>
      </c>
      <c r="C231" s="13" t="s">
        <v>381</v>
      </c>
      <c r="D231" s="13" t="s">
        <v>14</v>
      </c>
      <c r="E231" s="12" t="s">
        <v>13</v>
      </c>
      <c r="F231" s="11">
        <v>39.1</v>
      </c>
      <c r="G231" s="11">
        <v>39.1</v>
      </c>
      <c r="H231" s="5"/>
    </row>
    <row r="232" spans="1:8" outlineLevel="2">
      <c r="A232" s="13" t="s">
        <v>327</v>
      </c>
      <c r="B232" s="13" t="s">
        <v>151</v>
      </c>
      <c r="C232" s="13"/>
      <c r="D232" s="13"/>
      <c r="E232" s="12" t="s">
        <v>161</v>
      </c>
      <c r="F232" s="11">
        <f>F233+F240</f>
        <v>475.9</v>
      </c>
      <c r="G232" s="11">
        <f>G233+G240</f>
        <v>382.5</v>
      </c>
      <c r="H232" s="5"/>
    </row>
    <row r="233" spans="1:8" ht="51" outlineLevel="3">
      <c r="A233" s="13" t="s">
        <v>327</v>
      </c>
      <c r="B233" s="13" t="s">
        <v>151</v>
      </c>
      <c r="C233" s="13" t="s">
        <v>502</v>
      </c>
      <c r="D233" s="13"/>
      <c r="E233" s="12" t="s">
        <v>501</v>
      </c>
      <c r="F233" s="11">
        <v>430</v>
      </c>
      <c r="G233" s="11">
        <v>336.6</v>
      </c>
      <c r="H233" s="5"/>
    </row>
    <row r="234" spans="1:8" ht="25.5" outlineLevel="4">
      <c r="A234" s="13" t="s">
        <v>327</v>
      </c>
      <c r="B234" s="13" t="s">
        <v>151</v>
      </c>
      <c r="C234" s="13" t="s">
        <v>500</v>
      </c>
      <c r="D234" s="13"/>
      <c r="E234" s="12" t="s">
        <v>499</v>
      </c>
      <c r="F234" s="11">
        <v>430</v>
      </c>
      <c r="G234" s="11">
        <v>336.6</v>
      </c>
      <c r="H234" s="5"/>
    </row>
    <row r="235" spans="1:8" ht="51" outlineLevel="5">
      <c r="A235" s="13" t="s">
        <v>327</v>
      </c>
      <c r="B235" s="13" t="s">
        <v>151</v>
      </c>
      <c r="C235" s="13" t="s">
        <v>498</v>
      </c>
      <c r="D235" s="13"/>
      <c r="E235" s="12" t="s">
        <v>497</v>
      </c>
      <c r="F235" s="11">
        <f>F236+F238</f>
        <v>430</v>
      </c>
      <c r="G235" s="11">
        <f>G236+G238</f>
        <v>336.6</v>
      </c>
      <c r="H235" s="5"/>
    </row>
    <row r="236" spans="1:8" ht="25.5" outlineLevel="6">
      <c r="A236" s="13" t="s">
        <v>327</v>
      </c>
      <c r="B236" s="13" t="s">
        <v>151</v>
      </c>
      <c r="C236" s="13" t="s">
        <v>495</v>
      </c>
      <c r="D236" s="13"/>
      <c r="E236" s="12" t="s">
        <v>496</v>
      </c>
      <c r="F236" s="11">
        <f>320+39.6</f>
        <v>359.6</v>
      </c>
      <c r="G236" s="11">
        <v>287.60000000000002</v>
      </c>
      <c r="H236" s="5"/>
    </row>
    <row r="237" spans="1:8" ht="25.5" outlineLevel="7">
      <c r="A237" s="13" t="s">
        <v>327</v>
      </c>
      <c r="B237" s="13" t="s">
        <v>151</v>
      </c>
      <c r="C237" s="13" t="s">
        <v>495</v>
      </c>
      <c r="D237" s="13" t="s">
        <v>14</v>
      </c>
      <c r="E237" s="12" t="s">
        <v>13</v>
      </c>
      <c r="F237" s="11">
        <f>320+39.6</f>
        <v>359.6</v>
      </c>
      <c r="G237" s="11">
        <v>287.60000000000002</v>
      </c>
      <c r="H237" s="5"/>
    </row>
    <row r="238" spans="1:8" ht="25.5" outlineLevel="6">
      <c r="A238" s="13" t="s">
        <v>327</v>
      </c>
      <c r="B238" s="13" t="s">
        <v>151</v>
      </c>
      <c r="C238" s="13" t="s">
        <v>493</v>
      </c>
      <c r="D238" s="13"/>
      <c r="E238" s="12" t="s">
        <v>494</v>
      </c>
      <c r="F238" s="11">
        <f>110-39.6</f>
        <v>70.400000000000006</v>
      </c>
      <c r="G238" s="11">
        <v>49</v>
      </c>
      <c r="H238" s="5"/>
    </row>
    <row r="239" spans="1:8" ht="25.5" outlineLevel="7">
      <c r="A239" s="13" t="s">
        <v>327</v>
      </c>
      <c r="B239" s="13" t="s">
        <v>151</v>
      </c>
      <c r="C239" s="13" t="s">
        <v>493</v>
      </c>
      <c r="D239" s="13" t="s">
        <v>14</v>
      </c>
      <c r="E239" s="12" t="s">
        <v>13</v>
      </c>
      <c r="F239" s="11">
        <f>110-39.6</f>
        <v>70.400000000000006</v>
      </c>
      <c r="G239" s="11">
        <v>49</v>
      </c>
      <c r="H239" s="5"/>
    </row>
    <row r="240" spans="1:8" ht="51" outlineLevel="3">
      <c r="A240" s="13" t="s">
        <v>327</v>
      </c>
      <c r="B240" s="13" t="s">
        <v>151</v>
      </c>
      <c r="C240" s="13" t="s">
        <v>341</v>
      </c>
      <c r="D240" s="13"/>
      <c r="E240" s="12" t="s">
        <v>340</v>
      </c>
      <c r="F240" s="11">
        <f>F241</f>
        <v>45.9</v>
      </c>
      <c r="G240" s="11">
        <f>G241</f>
        <v>45.9</v>
      </c>
      <c r="H240" s="5"/>
    </row>
    <row r="241" spans="1:8" ht="38.25" outlineLevel="4">
      <c r="A241" s="13" t="s">
        <v>327</v>
      </c>
      <c r="B241" s="13" t="s">
        <v>151</v>
      </c>
      <c r="C241" s="13" t="s">
        <v>387</v>
      </c>
      <c r="D241" s="13"/>
      <c r="E241" s="12" t="s">
        <v>386</v>
      </c>
      <c r="F241" s="11">
        <v>45.9</v>
      </c>
      <c r="G241" s="11">
        <v>45.9</v>
      </c>
      <c r="H241" s="5"/>
    </row>
    <row r="242" spans="1:8" ht="51" outlineLevel="5">
      <c r="A242" s="13" t="s">
        <v>327</v>
      </c>
      <c r="B242" s="13" t="s">
        <v>151</v>
      </c>
      <c r="C242" s="13" t="s">
        <v>385</v>
      </c>
      <c r="D242" s="13"/>
      <c r="E242" s="12" t="s">
        <v>384</v>
      </c>
      <c r="F242" s="11">
        <v>45.9</v>
      </c>
      <c r="G242" s="11">
        <v>45.9</v>
      </c>
      <c r="H242" s="5"/>
    </row>
    <row r="243" spans="1:8" ht="38.25" outlineLevel="6">
      <c r="A243" s="13" t="s">
        <v>327</v>
      </c>
      <c r="B243" s="13" t="s">
        <v>151</v>
      </c>
      <c r="C243" s="13" t="s">
        <v>381</v>
      </c>
      <c r="D243" s="13"/>
      <c r="E243" s="12" t="s">
        <v>383</v>
      </c>
      <c r="F243" s="11">
        <v>45.9</v>
      </c>
      <c r="G243" s="11">
        <v>45.9</v>
      </c>
      <c r="H243" s="5"/>
    </row>
    <row r="244" spans="1:8" ht="25.5" outlineLevel="7">
      <c r="A244" s="13" t="s">
        <v>327</v>
      </c>
      <c r="B244" s="13" t="s">
        <v>151</v>
      </c>
      <c r="C244" s="13" t="s">
        <v>381</v>
      </c>
      <c r="D244" s="13" t="s">
        <v>14</v>
      </c>
      <c r="E244" s="12" t="s">
        <v>13</v>
      </c>
      <c r="F244" s="11">
        <v>45.9</v>
      </c>
      <c r="G244" s="11">
        <v>45.9</v>
      </c>
      <c r="H244" s="5"/>
    </row>
    <row r="245" spans="1:8" outlineLevel="1">
      <c r="A245" s="13" t="s">
        <v>327</v>
      </c>
      <c r="B245" s="13" t="s">
        <v>149</v>
      </c>
      <c r="C245" s="13"/>
      <c r="D245" s="13"/>
      <c r="E245" s="12" t="s">
        <v>148</v>
      </c>
      <c r="F245" s="11">
        <f>F246+F266+F290+F341</f>
        <v>52119.8</v>
      </c>
      <c r="G245" s="11">
        <f>G246+G266+G290+G341</f>
        <v>50097.7</v>
      </c>
      <c r="H245" s="22"/>
    </row>
    <row r="246" spans="1:8" outlineLevel="2">
      <c r="A246" s="13" t="s">
        <v>327</v>
      </c>
      <c r="B246" s="13" t="s">
        <v>475</v>
      </c>
      <c r="C246" s="13"/>
      <c r="D246" s="13"/>
      <c r="E246" s="12" t="s">
        <v>492</v>
      </c>
      <c r="F246" s="11">
        <f>F247+F254+F259</f>
        <v>2025</v>
      </c>
      <c r="G246" s="11">
        <f>G247+G254+G259</f>
        <v>1282</v>
      </c>
      <c r="H246" s="5"/>
    </row>
    <row r="247" spans="1:8" ht="51" outlineLevel="3">
      <c r="A247" s="13" t="s">
        <v>327</v>
      </c>
      <c r="B247" s="13" t="s">
        <v>475</v>
      </c>
      <c r="C247" s="13" t="s">
        <v>400</v>
      </c>
      <c r="D247" s="13"/>
      <c r="E247" s="12" t="s">
        <v>399</v>
      </c>
      <c r="F247" s="11">
        <f>F248</f>
        <v>1511.3</v>
      </c>
      <c r="G247" s="11">
        <f>G248</f>
        <v>1092.3</v>
      </c>
      <c r="H247" s="5"/>
    </row>
    <row r="248" spans="1:8" ht="25.5" outlineLevel="4">
      <c r="A248" s="13" t="s">
        <v>327</v>
      </c>
      <c r="B248" s="13" t="s">
        <v>475</v>
      </c>
      <c r="C248" s="13" t="s">
        <v>407</v>
      </c>
      <c r="D248" s="13"/>
      <c r="E248" s="12" t="s">
        <v>406</v>
      </c>
      <c r="F248" s="11">
        <f>F249</f>
        <v>1511.3</v>
      </c>
      <c r="G248" s="11">
        <f>G249</f>
        <v>1092.3</v>
      </c>
      <c r="H248" s="5"/>
    </row>
    <row r="249" spans="1:8" ht="38.25" outlineLevel="5">
      <c r="A249" s="13" t="s">
        <v>327</v>
      </c>
      <c r="B249" s="13" t="s">
        <v>475</v>
      </c>
      <c r="C249" s="13" t="s">
        <v>491</v>
      </c>
      <c r="D249" s="13"/>
      <c r="E249" s="12" t="s">
        <v>490</v>
      </c>
      <c r="F249" s="11">
        <f>F250+F252</f>
        <v>1511.3</v>
      </c>
      <c r="G249" s="11">
        <f>G250+G252</f>
        <v>1092.3</v>
      </c>
      <c r="H249" s="5"/>
    </row>
    <row r="250" spans="1:8" ht="38.25" outlineLevel="6">
      <c r="A250" s="13" t="s">
        <v>327</v>
      </c>
      <c r="B250" s="13" t="s">
        <v>475</v>
      </c>
      <c r="C250" s="13" t="s">
        <v>488</v>
      </c>
      <c r="D250" s="13"/>
      <c r="E250" s="12" t="s">
        <v>489</v>
      </c>
      <c r="F250" s="11">
        <f>500+261.3</f>
        <v>761.3</v>
      </c>
      <c r="G250" s="11">
        <v>428</v>
      </c>
      <c r="H250" s="5"/>
    </row>
    <row r="251" spans="1:8" outlineLevel="7">
      <c r="A251" s="13" t="s">
        <v>327</v>
      </c>
      <c r="B251" s="13" t="s">
        <v>475</v>
      </c>
      <c r="C251" s="13" t="s">
        <v>488</v>
      </c>
      <c r="D251" s="13" t="s">
        <v>20</v>
      </c>
      <c r="E251" s="12" t="s">
        <v>19</v>
      </c>
      <c r="F251" s="11">
        <f>500+261.3</f>
        <v>761.3</v>
      </c>
      <c r="G251" s="11">
        <v>428</v>
      </c>
      <c r="H251" s="5"/>
    </row>
    <row r="252" spans="1:8" ht="38.25" outlineLevel="6">
      <c r="A252" s="13" t="s">
        <v>327</v>
      </c>
      <c r="B252" s="13" t="s">
        <v>475</v>
      </c>
      <c r="C252" s="13" t="s">
        <v>486</v>
      </c>
      <c r="D252" s="13"/>
      <c r="E252" s="12" t="s">
        <v>487</v>
      </c>
      <c r="F252" s="11">
        <v>750</v>
      </c>
      <c r="G252" s="11">
        <v>664.3</v>
      </c>
      <c r="H252" s="5"/>
    </row>
    <row r="253" spans="1:8" ht="25.5" outlineLevel="7">
      <c r="A253" s="13" t="s">
        <v>327</v>
      </c>
      <c r="B253" s="13" t="s">
        <v>475</v>
      </c>
      <c r="C253" s="13" t="s">
        <v>486</v>
      </c>
      <c r="D253" s="13" t="s">
        <v>14</v>
      </c>
      <c r="E253" s="12" t="s">
        <v>13</v>
      </c>
      <c r="F253" s="11">
        <v>750</v>
      </c>
      <c r="G253" s="11">
        <v>664.3</v>
      </c>
      <c r="H253" s="5"/>
    </row>
    <row r="254" spans="1:8" ht="51" outlineLevel="3">
      <c r="A254" s="13" t="s">
        <v>327</v>
      </c>
      <c r="B254" s="13" t="s">
        <v>475</v>
      </c>
      <c r="C254" s="13" t="s">
        <v>341</v>
      </c>
      <c r="D254" s="13"/>
      <c r="E254" s="12" t="s">
        <v>340</v>
      </c>
      <c r="F254" s="11">
        <f t="shared" ref="F254:G257" si="5">F255</f>
        <v>189.7</v>
      </c>
      <c r="G254" s="11">
        <f t="shared" si="5"/>
        <v>189.7</v>
      </c>
      <c r="H254" s="5"/>
    </row>
    <row r="255" spans="1:8" ht="38.25" outlineLevel="4">
      <c r="A255" s="13" t="s">
        <v>327</v>
      </c>
      <c r="B255" s="13" t="s">
        <v>475</v>
      </c>
      <c r="C255" s="13" t="s">
        <v>387</v>
      </c>
      <c r="D255" s="13"/>
      <c r="E255" s="12" t="s">
        <v>386</v>
      </c>
      <c r="F255" s="11">
        <f t="shared" si="5"/>
        <v>189.7</v>
      </c>
      <c r="G255" s="11">
        <f t="shared" si="5"/>
        <v>189.7</v>
      </c>
      <c r="H255" s="5"/>
    </row>
    <row r="256" spans="1:8" ht="51" outlineLevel="5">
      <c r="A256" s="13" t="s">
        <v>327</v>
      </c>
      <c r="B256" s="13" t="s">
        <v>475</v>
      </c>
      <c r="C256" s="13" t="s">
        <v>385</v>
      </c>
      <c r="D256" s="13"/>
      <c r="E256" s="12" t="s">
        <v>384</v>
      </c>
      <c r="F256" s="11">
        <f t="shared" si="5"/>
        <v>189.7</v>
      </c>
      <c r="G256" s="11">
        <f t="shared" si="5"/>
        <v>189.7</v>
      </c>
      <c r="H256" s="5"/>
    </row>
    <row r="257" spans="1:8" ht="38.25" outlineLevel="6">
      <c r="A257" s="13" t="s">
        <v>327</v>
      </c>
      <c r="B257" s="13" t="s">
        <v>475</v>
      </c>
      <c r="C257" s="13" t="s">
        <v>381</v>
      </c>
      <c r="D257" s="13"/>
      <c r="E257" s="12" t="s">
        <v>383</v>
      </c>
      <c r="F257" s="11">
        <f t="shared" si="5"/>
        <v>189.7</v>
      </c>
      <c r="G257" s="11">
        <f t="shared" si="5"/>
        <v>189.7</v>
      </c>
      <c r="H257" s="5"/>
    </row>
    <row r="258" spans="1:8" ht="25.5" outlineLevel="7">
      <c r="A258" s="13" t="s">
        <v>327</v>
      </c>
      <c r="B258" s="13" t="s">
        <v>475</v>
      </c>
      <c r="C258" s="13" t="s">
        <v>381</v>
      </c>
      <c r="D258" s="13" t="s">
        <v>14</v>
      </c>
      <c r="E258" s="12" t="s">
        <v>13</v>
      </c>
      <c r="F258" s="11">
        <v>189.7</v>
      </c>
      <c r="G258" s="11">
        <v>189.7</v>
      </c>
      <c r="H258" s="5"/>
    </row>
    <row r="259" spans="1:8" ht="51" outlineLevel="3">
      <c r="A259" s="13" t="s">
        <v>327</v>
      </c>
      <c r="B259" s="13" t="s">
        <v>475</v>
      </c>
      <c r="C259" s="13" t="s">
        <v>485</v>
      </c>
      <c r="D259" s="13"/>
      <c r="E259" s="12" t="s">
        <v>484</v>
      </c>
      <c r="F259" s="11">
        <f>F260</f>
        <v>324</v>
      </c>
      <c r="G259" s="11">
        <f>G260</f>
        <v>0</v>
      </c>
      <c r="H259" s="5"/>
    </row>
    <row r="260" spans="1:8" ht="25.5" outlineLevel="4">
      <c r="A260" s="13" t="s">
        <v>327</v>
      </c>
      <c r="B260" s="13" t="s">
        <v>475</v>
      </c>
      <c r="C260" s="13" t="s">
        <v>483</v>
      </c>
      <c r="D260" s="13"/>
      <c r="E260" s="12" t="s">
        <v>482</v>
      </c>
      <c r="F260" s="11">
        <f>F261</f>
        <v>324</v>
      </c>
      <c r="G260" s="11">
        <f>G261</f>
        <v>0</v>
      </c>
      <c r="H260" s="5"/>
    </row>
    <row r="261" spans="1:8" ht="25.5" outlineLevel="5">
      <c r="A261" s="13" t="s">
        <v>327</v>
      </c>
      <c r="B261" s="13" t="s">
        <v>475</v>
      </c>
      <c r="C261" s="13" t="s">
        <v>481</v>
      </c>
      <c r="D261" s="13"/>
      <c r="E261" s="12" t="s">
        <v>480</v>
      </c>
      <c r="F261" s="11">
        <f>F262+F264</f>
        <v>324</v>
      </c>
      <c r="G261" s="11">
        <f>G262+G264</f>
        <v>0</v>
      </c>
      <c r="H261" s="5"/>
    </row>
    <row r="262" spans="1:8" outlineLevel="6">
      <c r="A262" s="13" t="s">
        <v>327</v>
      </c>
      <c r="B262" s="13" t="s">
        <v>475</v>
      </c>
      <c r="C262" s="13" t="s">
        <v>478</v>
      </c>
      <c r="D262" s="13"/>
      <c r="E262" s="12" t="s">
        <v>479</v>
      </c>
      <c r="F262" s="11">
        <v>200</v>
      </c>
      <c r="G262" s="11">
        <v>0</v>
      </c>
      <c r="H262" s="5"/>
    </row>
    <row r="263" spans="1:8" ht="25.5" outlineLevel="7">
      <c r="A263" s="13" t="s">
        <v>327</v>
      </c>
      <c r="B263" s="13" t="s">
        <v>475</v>
      </c>
      <c r="C263" s="13" t="s">
        <v>478</v>
      </c>
      <c r="D263" s="13" t="s">
        <v>14</v>
      </c>
      <c r="E263" s="12" t="s">
        <v>13</v>
      </c>
      <c r="F263" s="11">
        <v>200</v>
      </c>
      <c r="G263" s="11">
        <v>0</v>
      </c>
      <c r="H263" s="5"/>
    </row>
    <row r="264" spans="1:8" ht="38.25" outlineLevel="6">
      <c r="A264" s="13" t="s">
        <v>327</v>
      </c>
      <c r="B264" s="13" t="s">
        <v>475</v>
      </c>
      <c r="C264" s="13" t="s">
        <v>476</v>
      </c>
      <c r="D264" s="13"/>
      <c r="E264" s="12" t="s">
        <v>477</v>
      </c>
      <c r="F264" s="11">
        <v>124</v>
      </c>
      <c r="G264" s="11">
        <v>0</v>
      </c>
      <c r="H264" s="5"/>
    </row>
    <row r="265" spans="1:8" ht="25.5" outlineLevel="7">
      <c r="A265" s="13" t="s">
        <v>327</v>
      </c>
      <c r="B265" s="13" t="s">
        <v>475</v>
      </c>
      <c r="C265" s="13" t="s">
        <v>476</v>
      </c>
      <c r="D265" s="13" t="s">
        <v>346</v>
      </c>
      <c r="E265" s="12" t="s">
        <v>345</v>
      </c>
      <c r="F265" s="11">
        <v>124</v>
      </c>
      <c r="G265" s="11">
        <v>0</v>
      </c>
      <c r="H265" s="5"/>
    </row>
    <row r="266" spans="1:8" outlineLevel="2">
      <c r="A266" s="13" t="s">
        <v>327</v>
      </c>
      <c r="B266" s="13" t="s">
        <v>457</v>
      </c>
      <c r="C266" s="13"/>
      <c r="D266" s="13"/>
      <c r="E266" s="12" t="s">
        <v>474</v>
      </c>
      <c r="F266" s="11">
        <f>F267+F284</f>
        <v>5066.7</v>
      </c>
      <c r="G266" s="11">
        <f>G267+G284</f>
        <v>5005.6000000000004</v>
      </c>
      <c r="H266" s="5"/>
    </row>
    <row r="267" spans="1:8" ht="51" outlineLevel="3">
      <c r="A267" s="13" t="s">
        <v>327</v>
      </c>
      <c r="B267" s="13" t="s">
        <v>457</v>
      </c>
      <c r="C267" s="13" t="s">
        <v>400</v>
      </c>
      <c r="D267" s="13"/>
      <c r="E267" s="12" t="s">
        <v>399</v>
      </c>
      <c r="F267" s="11">
        <f>F268</f>
        <v>5049.8999999999996</v>
      </c>
      <c r="G267" s="11">
        <f>G268</f>
        <v>4988.8</v>
      </c>
      <c r="H267" s="5"/>
    </row>
    <row r="268" spans="1:8" ht="25.5" outlineLevel="4">
      <c r="A268" s="13" t="s">
        <v>327</v>
      </c>
      <c r="B268" s="13" t="s">
        <v>457</v>
      </c>
      <c r="C268" s="13" t="s">
        <v>407</v>
      </c>
      <c r="D268" s="13"/>
      <c r="E268" s="12" t="s">
        <v>406</v>
      </c>
      <c r="F268" s="11">
        <f>F269+F272+F281</f>
        <v>5049.8999999999996</v>
      </c>
      <c r="G268" s="11">
        <f>G269+G272+G281</f>
        <v>4988.8</v>
      </c>
      <c r="H268" s="5"/>
    </row>
    <row r="269" spans="1:8" ht="38.25" outlineLevel="5">
      <c r="A269" s="13" t="s">
        <v>327</v>
      </c>
      <c r="B269" s="13" t="s">
        <v>457</v>
      </c>
      <c r="C269" s="13" t="s">
        <v>473</v>
      </c>
      <c r="D269" s="13"/>
      <c r="E269" s="12" t="s">
        <v>472</v>
      </c>
      <c r="F269" s="11">
        <f>F270</f>
        <v>200</v>
      </c>
      <c r="G269" s="11">
        <f>G270</f>
        <v>166.4</v>
      </c>
      <c r="H269" s="5"/>
    </row>
    <row r="270" spans="1:8" outlineLevel="6">
      <c r="A270" s="13" t="s">
        <v>327</v>
      </c>
      <c r="B270" s="13" t="s">
        <v>457</v>
      </c>
      <c r="C270" s="13" t="s">
        <v>470</v>
      </c>
      <c r="D270" s="13"/>
      <c r="E270" s="12" t="s">
        <v>471</v>
      </c>
      <c r="F270" s="11">
        <f>400-200</f>
        <v>200</v>
      </c>
      <c r="G270" s="11">
        <v>166.4</v>
      </c>
      <c r="H270" s="5"/>
    </row>
    <row r="271" spans="1:8" ht="25.5" outlineLevel="7">
      <c r="A271" s="13" t="s">
        <v>327</v>
      </c>
      <c r="B271" s="13" t="s">
        <v>457</v>
      </c>
      <c r="C271" s="13" t="s">
        <v>470</v>
      </c>
      <c r="D271" s="13" t="s">
        <v>14</v>
      </c>
      <c r="E271" s="12" t="s">
        <v>13</v>
      </c>
      <c r="F271" s="11">
        <f>400-200</f>
        <v>200</v>
      </c>
      <c r="G271" s="11">
        <v>166.4</v>
      </c>
      <c r="H271" s="5"/>
    </row>
    <row r="272" spans="1:8" ht="25.5" outlineLevel="5">
      <c r="A272" s="13" t="s">
        <v>327</v>
      </c>
      <c r="B272" s="13" t="s">
        <v>457</v>
      </c>
      <c r="C272" s="13" t="s">
        <v>405</v>
      </c>
      <c r="D272" s="13"/>
      <c r="E272" s="12" t="s">
        <v>404</v>
      </c>
      <c r="F272" s="23">
        <f>F273+F275+F277+F279</f>
        <v>3249.9</v>
      </c>
      <c r="G272" s="23">
        <f>G273+G275+G277+G279</f>
        <v>3222.4</v>
      </c>
      <c r="H272" s="5"/>
    </row>
    <row r="273" spans="1:8" outlineLevel="6">
      <c r="A273" s="13" t="s">
        <v>327</v>
      </c>
      <c r="B273" s="13" t="s">
        <v>457</v>
      </c>
      <c r="C273" s="13" t="s">
        <v>468</v>
      </c>
      <c r="D273" s="13"/>
      <c r="E273" s="12" t="s">
        <v>469</v>
      </c>
      <c r="F273" s="11">
        <f>F274</f>
        <v>1265.2</v>
      </c>
      <c r="G273" s="11">
        <v>1239.8</v>
      </c>
      <c r="H273" s="5"/>
    </row>
    <row r="274" spans="1:8" ht="25.5" outlineLevel="7">
      <c r="A274" s="13" t="s">
        <v>327</v>
      </c>
      <c r="B274" s="13" t="s">
        <v>457</v>
      </c>
      <c r="C274" s="13" t="s">
        <v>468</v>
      </c>
      <c r="D274" s="13" t="s">
        <v>14</v>
      </c>
      <c r="E274" s="12" t="s">
        <v>13</v>
      </c>
      <c r="F274" s="11">
        <f>1400-134.8</f>
        <v>1265.2</v>
      </c>
      <c r="G274" s="11">
        <v>1239.8</v>
      </c>
      <c r="H274" s="5"/>
    </row>
    <row r="275" spans="1:8" ht="38.25" outlineLevel="6">
      <c r="A275" s="13" t="s">
        <v>327</v>
      </c>
      <c r="B275" s="13" t="s">
        <v>457</v>
      </c>
      <c r="C275" s="13" t="s">
        <v>466</v>
      </c>
      <c r="D275" s="13"/>
      <c r="E275" s="12" t="s">
        <v>467</v>
      </c>
      <c r="F275" s="11">
        <f>200-112.8-0.5</f>
        <v>86.7</v>
      </c>
      <c r="G275" s="11">
        <v>86.7</v>
      </c>
      <c r="H275" s="5"/>
    </row>
    <row r="276" spans="1:8" ht="25.5" outlineLevel="7">
      <c r="A276" s="13" t="s">
        <v>327</v>
      </c>
      <c r="B276" s="13" t="s">
        <v>457</v>
      </c>
      <c r="C276" s="13" t="s">
        <v>466</v>
      </c>
      <c r="D276" s="13" t="s">
        <v>14</v>
      </c>
      <c r="E276" s="12" t="s">
        <v>13</v>
      </c>
      <c r="F276" s="11">
        <f>200-112.8-0.5</f>
        <v>86.7</v>
      </c>
      <c r="G276" s="11">
        <v>86.7</v>
      </c>
      <c r="H276" s="5"/>
    </row>
    <row r="277" spans="1:8" ht="38.25" outlineLevel="6">
      <c r="A277" s="13" t="s">
        <v>327</v>
      </c>
      <c r="B277" s="13" t="s">
        <v>457</v>
      </c>
      <c r="C277" s="13" t="s">
        <v>464</v>
      </c>
      <c r="D277" s="13"/>
      <c r="E277" s="12" t="s">
        <v>465</v>
      </c>
      <c r="F277" s="11">
        <v>1398</v>
      </c>
      <c r="G277" s="11">
        <v>1397.3</v>
      </c>
      <c r="H277" s="5"/>
    </row>
    <row r="278" spans="1:8" outlineLevel="7">
      <c r="A278" s="13" t="s">
        <v>327</v>
      </c>
      <c r="B278" s="13" t="s">
        <v>457</v>
      </c>
      <c r="C278" s="13" t="s">
        <v>464</v>
      </c>
      <c r="D278" s="13" t="s">
        <v>20</v>
      </c>
      <c r="E278" s="12" t="s">
        <v>19</v>
      </c>
      <c r="F278" s="11">
        <v>1398</v>
      </c>
      <c r="G278" s="11">
        <v>1397.3</v>
      </c>
      <c r="H278" s="5"/>
    </row>
    <row r="279" spans="1:8" ht="25.5" outlineLevel="6">
      <c r="A279" s="13" t="s">
        <v>327</v>
      </c>
      <c r="B279" s="13" t="s">
        <v>457</v>
      </c>
      <c r="C279" s="13" t="s">
        <v>462</v>
      </c>
      <c r="D279" s="13"/>
      <c r="E279" s="12" t="s">
        <v>463</v>
      </c>
      <c r="F279" s="11">
        <v>500</v>
      </c>
      <c r="G279" s="11">
        <v>498.6</v>
      </c>
      <c r="H279" s="5"/>
    </row>
    <row r="280" spans="1:8" ht="25.5" outlineLevel="7">
      <c r="A280" s="13" t="s">
        <v>327</v>
      </c>
      <c r="B280" s="13" t="s">
        <v>457</v>
      </c>
      <c r="C280" s="13" t="s">
        <v>462</v>
      </c>
      <c r="D280" s="13" t="s">
        <v>14</v>
      </c>
      <c r="E280" s="12" t="s">
        <v>13</v>
      </c>
      <c r="F280" s="11">
        <v>500</v>
      </c>
      <c r="G280" s="11">
        <v>498.6</v>
      </c>
      <c r="H280" s="5"/>
    </row>
    <row r="281" spans="1:8" ht="25.5" outlineLevel="5">
      <c r="A281" s="13" t="s">
        <v>327</v>
      </c>
      <c r="B281" s="13" t="s">
        <v>457</v>
      </c>
      <c r="C281" s="13" t="s">
        <v>461</v>
      </c>
      <c r="D281" s="13"/>
      <c r="E281" s="12" t="s">
        <v>460</v>
      </c>
      <c r="F281" s="23">
        <f>F282</f>
        <v>1600</v>
      </c>
      <c r="G281" s="23">
        <f>G282</f>
        <v>1600</v>
      </c>
      <c r="H281" s="5"/>
    </row>
    <row r="282" spans="1:8" ht="38.25" outlineLevel="6">
      <c r="A282" s="13" t="s">
        <v>327</v>
      </c>
      <c r="B282" s="13" t="s">
        <v>457</v>
      </c>
      <c r="C282" s="13" t="s">
        <v>458</v>
      </c>
      <c r="D282" s="13"/>
      <c r="E282" s="12" t="s">
        <v>459</v>
      </c>
      <c r="F282" s="11">
        <f>F283</f>
        <v>1600</v>
      </c>
      <c r="G282" s="11">
        <f>G283</f>
        <v>1600</v>
      </c>
      <c r="H282" s="5"/>
    </row>
    <row r="283" spans="1:8" outlineLevel="7">
      <c r="A283" s="13" t="s">
        <v>327</v>
      </c>
      <c r="B283" s="13" t="s">
        <v>457</v>
      </c>
      <c r="C283" s="13" t="s">
        <v>458</v>
      </c>
      <c r="D283" s="13" t="s">
        <v>20</v>
      </c>
      <c r="E283" s="12" t="s">
        <v>19</v>
      </c>
      <c r="F283" s="11">
        <v>1600</v>
      </c>
      <c r="G283" s="11">
        <v>1600</v>
      </c>
      <c r="H283" s="5"/>
    </row>
    <row r="284" spans="1:8" ht="51" outlineLevel="3">
      <c r="A284" s="13" t="s">
        <v>327</v>
      </c>
      <c r="B284" s="13" t="s">
        <v>457</v>
      </c>
      <c r="C284" s="13" t="s">
        <v>341</v>
      </c>
      <c r="D284" s="13"/>
      <c r="E284" s="12" t="s">
        <v>340</v>
      </c>
      <c r="F284" s="11">
        <f t="shared" ref="F284:G286" si="6">F285</f>
        <v>16.8</v>
      </c>
      <c r="G284" s="11">
        <f t="shared" si="6"/>
        <v>16.8</v>
      </c>
      <c r="H284" s="5"/>
    </row>
    <row r="285" spans="1:8" ht="38.25" outlineLevel="4">
      <c r="A285" s="13" t="s">
        <v>327</v>
      </c>
      <c r="B285" s="13" t="s">
        <v>457</v>
      </c>
      <c r="C285" s="13" t="s">
        <v>387</v>
      </c>
      <c r="D285" s="13"/>
      <c r="E285" s="12" t="s">
        <v>386</v>
      </c>
      <c r="F285" s="11">
        <f t="shared" si="6"/>
        <v>16.8</v>
      </c>
      <c r="G285" s="11">
        <f t="shared" si="6"/>
        <v>16.8</v>
      </c>
      <c r="H285" s="5"/>
    </row>
    <row r="286" spans="1:8" ht="51" outlineLevel="5">
      <c r="A286" s="13" t="s">
        <v>327</v>
      </c>
      <c r="B286" s="13" t="s">
        <v>457</v>
      </c>
      <c r="C286" s="13" t="s">
        <v>385</v>
      </c>
      <c r="D286" s="13"/>
      <c r="E286" s="12" t="s">
        <v>384</v>
      </c>
      <c r="F286" s="11">
        <f t="shared" si="6"/>
        <v>16.8</v>
      </c>
      <c r="G286" s="11">
        <f t="shared" si="6"/>
        <v>16.8</v>
      </c>
      <c r="H286" s="5"/>
    </row>
    <row r="287" spans="1:8" ht="38.25" outlineLevel="6">
      <c r="A287" s="13" t="s">
        <v>327</v>
      </c>
      <c r="B287" s="13" t="s">
        <v>457</v>
      </c>
      <c r="C287" s="13" t="s">
        <v>381</v>
      </c>
      <c r="D287" s="13"/>
      <c r="E287" s="12" t="s">
        <v>383</v>
      </c>
      <c r="F287" s="11">
        <f>F288+F289</f>
        <v>16.8</v>
      </c>
      <c r="G287" s="11">
        <f>G288+G289</f>
        <v>16.8</v>
      </c>
      <c r="H287" s="5"/>
    </row>
    <row r="288" spans="1:8" ht="25.5" outlineLevel="7">
      <c r="A288" s="13" t="s">
        <v>327</v>
      </c>
      <c r="B288" s="13" t="s">
        <v>457</v>
      </c>
      <c r="C288" s="13" t="s">
        <v>381</v>
      </c>
      <c r="D288" s="13" t="s">
        <v>14</v>
      </c>
      <c r="E288" s="12" t="s">
        <v>13</v>
      </c>
      <c r="F288" s="11">
        <v>15.9</v>
      </c>
      <c r="G288" s="11">
        <v>15.9</v>
      </c>
      <c r="H288" s="5"/>
    </row>
    <row r="289" spans="1:8" outlineLevel="7">
      <c r="A289" s="13" t="s">
        <v>327</v>
      </c>
      <c r="B289" s="13" t="s">
        <v>457</v>
      </c>
      <c r="C289" s="13" t="s">
        <v>381</v>
      </c>
      <c r="D289" s="13" t="s">
        <v>20</v>
      </c>
      <c r="E289" s="12" t="s">
        <v>19</v>
      </c>
      <c r="F289" s="11">
        <v>0.9</v>
      </c>
      <c r="G289" s="11">
        <v>0.9</v>
      </c>
      <c r="H289" s="5"/>
    </row>
    <row r="290" spans="1:8" outlineLevel="2">
      <c r="A290" s="13" t="s">
        <v>327</v>
      </c>
      <c r="B290" s="13" t="s">
        <v>141</v>
      </c>
      <c r="C290" s="13"/>
      <c r="D290" s="13"/>
      <c r="E290" s="12" t="s">
        <v>147</v>
      </c>
      <c r="F290" s="11">
        <f>F291+F328+F333</f>
        <v>30535.3</v>
      </c>
      <c r="G290" s="11">
        <f>G291+G328+G333</f>
        <v>29320.6</v>
      </c>
      <c r="H290" s="5"/>
    </row>
    <row r="291" spans="1:8" ht="51" outlineLevel="3">
      <c r="A291" s="13" t="s">
        <v>327</v>
      </c>
      <c r="B291" s="13" t="s">
        <v>141</v>
      </c>
      <c r="C291" s="13" t="s">
        <v>400</v>
      </c>
      <c r="D291" s="13"/>
      <c r="E291" s="12" t="s">
        <v>399</v>
      </c>
      <c r="F291" s="11">
        <f>F292</f>
        <v>18002.8</v>
      </c>
      <c r="G291" s="11">
        <f>G292</f>
        <v>17195.3</v>
      </c>
      <c r="H291" s="5"/>
    </row>
    <row r="292" spans="1:8" ht="25.5" outlineLevel="4">
      <c r="A292" s="13" t="s">
        <v>327</v>
      </c>
      <c r="B292" s="13" t="s">
        <v>141</v>
      </c>
      <c r="C292" s="13" t="s">
        <v>398</v>
      </c>
      <c r="D292" s="13"/>
      <c r="E292" s="12" t="s">
        <v>397</v>
      </c>
      <c r="F292" s="11">
        <f>F293+F300+F315</f>
        <v>18002.8</v>
      </c>
      <c r="G292" s="11">
        <f>G293+G300+G315</f>
        <v>17195.3</v>
      </c>
      <c r="H292" s="5"/>
    </row>
    <row r="293" spans="1:8" ht="25.5" outlineLevel="5">
      <c r="A293" s="13" t="s">
        <v>327</v>
      </c>
      <c r="B293" s="13" t="s">
        <v>141</v>
      </c>
      <c r="C293" s="13" t="s">
        <v>456</v>
      </c>
      <c r="D293" s="13"/>
      <c r="E293" s="12" t="s">
        <v>455</v>
      </c>
      <c r="F293" s="11">
        <f>F294+F296+F298</f>
        <v>10065</v>
      </c>
      <c r="G293" s="11">
        <f>G294+G296+G298</f>
        <v>10034.4</v>
      </c>
      <c r="H293" s="5"/>
    </row>
    <row r="294" spans="1:8" ht="25.5" outlineLevel="6">
      <c r="A294" s="13" t="s">
        <v>327</v>
      </c>
      <c r="B294" s="13" t="s">
        <v>141</v>
      </c>
      <c r="C294" s="13" t="s">
        <v>453</v>
      </c>
      <c r="D294" s="13"/>
      <c r="E294" s="12" t="s">
        <v>454</v>
      </c>
      <c r="F294" s="11">
        <v>8400</v>
      </c>
      <c r="G294" s="11">
        <v>8380.7999999999993</v>
      </c>
      <c r="H294" s="5"/>
    </row>
    <row r="295" spans="1:8" ht="25.5" outlineLevel="7">
      <c r="A295" s="13" t="s">
        <v>327</v>
      </c>
      <c r="B295" s="13" t="s">
        <v>141</v>
      </c>
      <c r="C295" s="13" t="s">
        <v>453</v>
      </c>
      <c r="D295" s="13" t="s">
        <v>14</v>
      </c>
      <c r="E295" s="12" t="s">
        <v>13</v>
      </c>
      <c r="F295" s="11">
        <v>8400</v>
      </c>
      <c r="G295" s="11">
        <v>8380.7999999999993</v>
      </c>
      <c r="H295" s="5"/>
    </row>
    <row r="296" spans="1:8" ht="25.5" outlineLevel="6">
      <c r="A296" s="13" t="s">
        <v>327</v>
      </c>
      <c r="B296" s="13" t="s">
        <v>141</v>
      </c>
      <c r="C296" s="13" t="s">
        <v>451</v>
      </c>
      <c r="D296" s="13"/>
      <c r="E296" s="12" t="s">
        <v>452</v>
      </c>
      <c r="F296" s="11">
        <f>F297</f>
        <v>1165</v>
      </c>
      <c r="G296" s="11">
        <v>1165</v>
      </c>
      <c r="H296" s="5"/>
    </row>
    <row r="297" spans="1:8" ht="25.5" outlineLevel="7">
      <c r="A297" s="13" t="s">
        <v>327</v>
      </c>
      <c r="B297" s="13" t="s">
        <v>141</v>
      </c>
      <c r="C297" s="13" t="s">
        <v>451</v>
      </c>
      <c r="D297" s="13" t="s">
        <v>63</v>
      </c>
      <c r="E297" s="12" t="s">
        <v>62</v>
      </c>
      <c r="F297" s="11">
        <v>1165</v>
      </c>
      <c r="G297" s="11">
        <v>1165</v>
      </c>
      <c r="H297" s="5"/>
    </row>
    <row r="298" spans="1:8" ht="38.25" outlineLevel="6">
      <c r="A298" s="13" t="s">
        <v>327</v>
      </c>
      <c r="B298" s="13" t="s">
        <v>141</v>
      </c>
      <c r="C298" s="13" t="s">
        <v>449</v>
      </c>
      <c r="D298" s="13"/>
      <c r="E298" s="12" t="s">
        <v>450</v>
      </c>
      <c r="F298" s="11">
        <v>500</v>
      </c>
      <c r="G298" s="11">
        <v>488.6</v>
      </c>
      <c r="H298" s="5"/>
    </row>
    <row r="299" spans="1:8" ht="25.5" outlineLevel="7">
      <c r="A299" s="13" t="s">
        <v>327</v>
      </c>
      <c r="B299" s="13" t="s">
        <v>141</v>
      </c>
      <c r="C299" s="13" t="s">
        <v>449</v>
      </c>
      <c r="D299" s="13" t="s">
        <v>14</v>
      </c>
      <c r="E299" s="12" t="s">
        <v>13</v>
      </c>
      <c r="F299" s="11">
        <v>500</v>
      </c>
      <c r="G299" s="11">
        <v>488.6</v>
      </c>
      <c r="H299" s="5"/>
    </row>
    <row r="300" spans="1:8" ht="25.5" outlineLevel="5">
      <c r="A300" s="13" t="s">
        <v>327</v>
      </c>
      <c r="B300" s="13" t="s">
        <v>141</v>
      </c>
      <c r="C300" s="13" t="s">
        <v>448</v>
      </c>
      <c r="D300" s="13"/>
      <c r="E300" s="12" t="s">
        <v>447</v>
      </c>
      <c r="F300" s="11">
        <f>F301+F303+F305+F307+F309+F311+F313</f>
        <v>6368.7</v>
      </c>
      <c r="G300" s="11">
        <f>G301+G303+G305+G307+G309+G311+G313</f>
        <v>5676.0999999999995</v>
      </c>
      <c r="H300" s="5"/>
    </row>
    <row r="301" spans="1:8" outlineLevel="6">
      <c r="A301" s="13" t="s">
        <v>327</v>
      </c>
      <c r="B301" s="13" t="s">
        <v>141</v>
      </c>
      <c r="C301" s="13" t="s">
        <v>445</v>
      </c>
      <c r="D301" s="13"/>
      <c r="E301" s="12" t="s">
        <v>446</v>
      </c>
      <c r="F301" s="11">
        <f>F302</f>
        <v>4535</v>
      </c>
      <c r="G301" s="11">
        <v>4100</v>
      </c>
      <c r="H301" s="5"/>
    </row>
    <row r="302" spans="1:8" ht="25.5" outlineLevel="7">
      <c r="A302" s="13" t="s">
        <v>327</v>
      </c>
      <c r="B302" s="13" t="s">
        <v>141</v>
      </c>
      <c r="C302" s="13" t="s">
        <v>445</v>
      </c>
      <c r="D302" s="13" t="s">
        <v>63</v>
      </c>
      <c r="E302" s="12" t="s">
        <v>62</v>
      </c>
      <c r="F302" s="11">
        <v>4535</v>
      </c>
      <c r="G302" s="11">
        <v>4100</v>
      </c>
      <c r="H302" s="5"/>
    </row>
    <row r="303" spans="1:8" ht="25.5" outlineLevel="6">
      <c r="A303" s="13" t="s">
        <v>327</v>
      </c>
      <c r="B303" s="13" t="s">
        <v>141</v>
      </c>
      <c r="C303" s="13" t="s">
        <v>443</v>
      </c>
      <c r="D303" s="13"/>
      <c r="E303" s="12" t="s">
        <v>444</v>
      </c>
      <c r="F303" s="11">
        <v>200</v>
      </c>
      <c r="G303" s="11">
        <v>199.8</v>
      </c>
      <c r="H303" s="5"/>
    </row>
    <row r="304" spans="1:8" ht="25.5" outlineLevel="7">
      <c r="A304" s="13" t="s">
        <v>327</v>
      </c>
      <c r="B304" s="13" t="s">
        <v>141</v>
      </c>
      <c r="C304" s="13" t="s">
        <v>443</v>
      </c>
      <c r="D304" s="13" t="s">
        <v>14</v>
      </c>
      <c r="E304" s="12" t="s">
        <v>13</v>
      </c>
      <c r="F304" s="11">
        <v>200</v>
      </c>
      <c r="G304" s="11">
        <v>199.8</v>
      </c>
      <c r="H304" s="5"/>
    </row>
    <row r="305" spans="1:8" ht="51" outlineLevel="6">
      <c r="A305" s="13" t="s">
        <v>327</v>
      </c>
      <c r="B305" s="13" t="s">
        <v>141</v>
      </c>
      <c r="C305" s="13" t="s">
        <v>441</v>
      </c>
      <c r="D305" s="13"/>
      <c r="E305" s="12" t="s">
        <v>442</v>
      </c>
      <c r="F305" s="11">
        <v>200</v>
      </c>
      <c r="G305" s="11">
        <v>200</v>
      </c>
      <c r="H305" s="5"/>
    </row>
    <row r="306" spans="1:8" outlineLevel="7">
      <c r="A306" s="13" t="s">
        <v>327</v>
      </c>
      <c r="B306" s="13" t="s">
        <v>141</v>
      </c>
      <c r="C306" s="13" t="s">
        <v>441</v>
      </c>
      <c r="D306" s="13" t="s">
        <v>20</v>
      </c>
      <c r="E306" s="12" t="s">
        <v>19</v>
      </c>
      <c r="F306" s="11">
        <v>200</v>
      </c>
      <c r="G306" s="11">
        <v>200</v>
      </c>
      <c r="H306" s="5"/>
    </row>
    <row r="307" spans="1:8" outlineLevel="6">
      <c r="A307" s="13" t="s">
        <v>327</v>
      </c>
      <c r="B307" s="13" t="s">
        <v>141</v>
      </c>
      <c r="C307" s="13" t="s">
        <v>439</v>
      </c>
      <c r="D307" s="13"/>
      <c r="E307" s="12" t="s">
        <v>440</v>
      </c>
      <c r="F307" s="11">
        <v>200</v>
      </c>
      <c r="G307" s="11">
        <v>197.4</v>
      </c>
      <c r="H307" s="5"/>
    </row>
    <row r="308" spans="1:8" ht="25.5" outlineLevel="7">
      <c r="A308" s="13" t="s">
        <v>327</v>
      </c>
      <c r="B308" s="13" t="s">
        <v>141</v>
      </c>
      <c r="C308" s="13" t="s">
        <v>439</v>
      </c>
      <c r="D308" s="13" t="s">
        <v>14</v>
      </c>
      <c r="E308" s="12" t="s">
        <v>13</v>
      </c>
      <c r="F308" s="11">
        <v>200</v>
      </c>
      <c r="G308" s="11">
        <v>197.4</v>
      </c>
      <c r="H308" s="5"/>
    </row>
    <row r="309" spans="1:8" ht="38.25" outlineLevel="6">
      <c r="A309" s="13" t="s">
        <v>327</v>
      </c>
      <c r="B309" s="13" t="s">
        <v>141</v>
      </c>
      <c r="C309" s="13" t="s">
        <v>437</v>
      </c>
      <c r="D309" s="13"/>
      <c r="E309" s="12" t="s">
        <v>438</v>
      </c>
      <c r="F309" s="11">
        <v>1000</v>
      </c>
      <c r="G309" s="11">
        <v>745.7</v>
      </c>
      <c r="H309" s="5"/>
    </row>
    <row r="310" spans="1:8" ht="25.5" outlineLevel="7">
      <c r="A310" s="13" t="s">
        <v>327</v>
      </c>
      <c r="B310" s="13" t="s">
        <v>141</v>
      </c>
      <c r="C310" s="13" t="s">
        <v>437</v>
      </c>
      <c r="D310" s="13" t="s">
        <v>14</v>
      </c>
      <c r="E310" s="12" t="s">
        <v>13</v>
      </c>
      <c r="F310" s="11">
        <v>1000</v>
      </c>
      <c r="G310" s="11">
        <v>745.7</v>
      </c>
      <c r="H310" s="5"/>
    </row>
    <row r="311" spans="1:8" outlineLevel="6">
      <c r="A311" s="13" t="s">
        <v>327</v>
      </c>
      <c r="B311" s="13" t="s">
        <v>141</v>
      </c>
      <c r="C311" s="13" t="s">
        <v>435</v>
      </c>
      <c r="D311" s="13"/>
      <c r="E311" s="12" t="s">
        <v>436</v>
      </c>
      <c r="F311" s="11">
        <f>200-41.3</f>
        <v>158.69999999999999</v>
      </c>
      <c r="G311" s="11">
        <v>158.69999999999999</v>
      </c>
      <c r="H311" s="5"/>
    </row>
    <row r="312" spans="1:8" ht="25.5" outlineLevel="7">
      <c r="A312" s="13" t="s">
        <v>327</v>
      </c>
      <c r="B312" s="13" t="s">
        <v>141</v>
      </c>
      <c r="C312" s="13" t="s">
        <v>435</v>
      </c>
      <c r="D312" s="13" t="s">
        <v>14</v>
      </c>
      <c r="E312" s="12" t="s">
        <v>13</v>
      </c>
      <c r="F312" s="11">
        <f>200-41.3</f>
        <v>158.69999999999999</v>
      </c>
      <c r="G312" s="11">
        <v>158.69999999999999</v>
      </c>
      <c r="H312" s="5"/>
    </row>
    <row r="313" spans="1:8" ht="25.5" outlineLevel="6">
      <c r="A313" s="13" t="s">
        <v>327</v>
      </c>
      <c r="B313" s="13" t="s">
        <v>141</v>
      </c>
      <c r="C313" s="13" t="s">
        <v>433</v>
      </c>
      <c r="D313" s="13"/>
      <c r="E313" s="12" t="s">
        <v>434</v>
      </c>
      <c r="F313" s="11">
        <v>75</v>
      </c>
      <c r="G313" s="11">
        <v>74.5</v>
      </c>
      <c r="H313" s="5"/>
    </row>
    <row r="314" spans="1:8" ht="25.5" outlineLevel="7">
      <c r="A314" s="13" t="s">
        <v>327</v>
      </c>
      <c r="B314" s="13" t="s">
        <v>141</v>
      </c>
      <c r="C314" s="13" t="s">
        <v>433</v>
      </c>
      <c r="D314" s="13" t="s">
        <v>14</v>
      </c>
      <c r="E314" s="12" t="s">
        <v>13</v>
      </c>
      <c r="F314" s="11">
        <v>75</v>
      </c>
      <c r="G314" s="11">
        <v>74.5</v>
      </c>
      <c r="H314" s="5"/>
    </row>
    <row r="315" spans="1:8" ht="25.5" outlineLevel="5">
      <c r="A315" s="13" t="s">
        <v>327</v>
      </c>
      <c r="B315" s="13" t="s">
        <v>141</v>
      </c>
      <c r="C315" s="13" t="s">
        <v>396</v>
      </c>
      <c r="D315" s="13"/>
      <c r="E315" s="12" t="s">
        <v>395</v>
      </c>
      <c r="F315" s="11">
        <f>F316+F318+F320+F322+F324+F326</f>
        <v>1569.1</v>
      </c>
      <c r="G315" s="11">
        <f>G316+G318+G320+G322+G324+G326</f>
        <v>1484.8</v>
      </c>
      <c r="H315" s="5"/>
    </row>
    <row r="316" spans="1:8" ht="76.5" outlineLevel="6">
      <c r="A316" s="13" t="s">
        <v>327</v>
      </c>
      <c r="B316" s="13" t="s">
        <v>141</v>
      </c>
      <c r="C316" s="13" t="s">
        <v>431</v>
      </c>
      <c r="D316" s="13"/>
      <c r="E316" s="12" t="s">
        <v>432</v>
      </c>
      <c r="F316" s="11">
        <f>F317</f>
        <v>410.3</v>
      </c>
      <c r="G316" s="11">
        <v>410.3</v>
      </c>
      <c r="H316" s="5"/>
    </row>
    <row r="317" spans="1:8" ht="25.5" outlineLevel="7">
      <c r="A317" s="13" t="s">
        <v>327</v>
      </c>
      <c r="B317" s="13" t="s">
        <v>141</v>
      </c>
      <c r="C317" s="13" t="s">
        <v>431</v>
      </c>
      <c r="D317" s="13" t="s">
        <v>14</v>
      </c>
      <c r="E317" s="12" t="s">
        <v>13</v>
      </c>
      <c r="F317" s="11">
        <v>410.3</v>
      </c>
      <c r="G317" s="11">
        <v>410.3</v>
      </c>
      <c r="H317" s="5"/>
    </row>
    <row r="318" spans="1:8" ht="51" outlineLevel="6">
      <c r="A318" s="13" t="s">
        <v>327</v>
      </c>
      <c r="B318" s="13" t="s">
        <v>141</v>
      </c>
      <c r="C318" s="13" t="s">
        <v>429</v>
      </c>
      <c r="D318" s="13"/>
      <c r="E318" s="12" t="s">
        <v>430</v>
      </c>
      <c r="F318" s="11">
        <f>F319</f>
        <v>161.80000000000001</v>
      </c>
      <c r="G318" s="11">
        <v>160.80000000000001</v>
      </c>
      <c r="H318" s="5"/>
    </row>
    <row r="319" spans="1:8" ht="25.5" outlineLevel="7">
      <c r="A319" s="13" t="s">
        <v>327</v>
      </c>
      <c r="B319" s="13" t="s">
        <v>141</v>
      </c>
      <c r="C319" s="13" t="s">
        <v>429</v>
      </c>
      <c r="D319" s="13" t="s">
        <v>14</v>
      </c>
      <c r="E319" s="12" t="s">
        <v>13</v>
      </c>
      <c r="F319" s="11">
        <v>161.80000000000001</v>
      </c>
      <c r="G319" s="11">
        <v>160.80000000000001</v>
      </c>
      <c r="H319" s="5"/>
    </row>
    <row r="320" spans="1:8" ht="51" outlineLevel="6">
      <c r="A320" s="13" t="s">
        <v>327</v>
      </c>
      <c r="B320" s="13" t="s">
        <v>141</v>
      </c>
      <c r="C320" s="13" t="s">
        <v>427</v>
      </c>
      <c r="D320" s="13"/>
      <c r="E320" s="12" t="s">
        <v>428</v>
      </c>
      <c r="F320" s="11">
        <v>169.8</v>
      </c>
      <c r="G320" s="11">
        <v>168.8</v>
      </c>
      <c r="H320" s="5"/>
    </row>
    <row r="321" spans="1:8" ht="25.5" outlineLevel="7">
      <c r="A321" s="13" t="s">
        <v>327</v>
      </c>
      <c r="B321" s="13" t="s">
        <v>141</v>
      </c>
      <c r="C321" s="13" t="s">
        <v>427</v>
      </c>
      <c r="D321" s="13" t="s">
        <v>14</v>
      </c>
      <c r="E321" s="12" t="s">
        <v>13</v>
      </c>
      <c r="F321" s="11">
        <v>169.8</v>
      </c>
      <c r="G321" s="11">
        <v>168.8</v>
      </c>
      <c r="H321" s="5"/>
    </row>
    <row r="322" spans="1:8" ht="89.25" outlineLevel="6">
      <c r="A322" s="13" t="s">
        <v>327</v>
      </c>
      <c r="B322" s="13" t="s">
        <v>141</v>
      </c>
      <c r="C322" s="13" t="s">
        <v>425</v>
      </c>
      <c r="D322" s="13"/>
      <c r="E322" s="12" t="s">
        <v>426</v>
      </c>
      <c r="F322" s="11">
        <v>490.6</v>
      </c>
      <c r="G322" s="11">
        <v>410.3</v>
      </c>
      <c r="H322" s="5"/>
    </row>
    <row r="323" spans="1:8" ht="25.5" outlineLevel="7">
      <c r="A323" s="13" t="s">
        <v>327</v>
      </c>
      <c r="B323" s="13" t="s">
        <v>141</v>
      </c>
      <c r="C323" s="13" t="s">
        <v>425</v>
      </c>
      <c r="D323" s="13" t="s">
        <v>14</v>
      </c>
      <c r="E323" s="12" t="s">
        <v>13</v>
      </c>
      <c r="F323" s="11">
        <v>490.6</v>
      </c>
      <c r="G323" s="11">
        <v>410.3</v>
      </c>
      <c r="H323" s="5"/>
    </row>
    <row r="324" spans="1:8" ht="63.75" outlineLevel="6">
      <c r="A324" s="13" t="s">
        <v>327</v>
      </c>
      <c r="B324" s="13" t="s">
        <v>141</v>
      </c>
      <c r="C324" s="13" t="s">
        <v>423</v>
      </c>
      <c r="D324" s="13"/>
      <c r="E324" s="12" t="s">
        <v>424</v>
      </c>
      <c r="F324" s="11">
        <v>166.8</v>
      </c>
      <c r="G324" s="11">
        <v>165.8</v>
      </c>
      <c r="H324" s="5"/>
    </row>
    <row r="325" spans="1:8" ht="25.5" outlineLevel="7">
      <c r="A325" s="13" t="s">
        <v>327</v>
      </c>
      <c r="B325" s="13" t="s">
        <v>141</v>
      </c>
      <c r="C325" s="13" t="s">
        <v>423</v>
      </c>
      <c r="D325" s="13" t="s">
        <v>14</v>
      </c>
      <c r="E325" s="12" t="s">
        <v>13</v>
      </c>
      <c r="F325" s="11">
        <v>166.8</v>
      </c>
      <c r="G325" s="11">
        <v>165.8</v>
      </c>
      <c r="H325" s="5"/>
    </row>
    <row r="326" spans="1:8" ht="63.75" outlineLevel="6">
      <c r="A326" s="13" t="s">
        <v>327</v>
      </c>
      <c r="B326" s="13" t="s">
        <v>141</v>
      </c>
      <c r="C326" s="13" t="s">
        <v>421</v>
      </c>
      <c r="D326" s="13"/>
      <c r="E326" s="12" t="s">
        <v>422</v>
      </c>
      <c r="F326" s="11">
        <v>169.8</v>
      </c>
      <c r="G326" s="11">
        <v>168.8</v>
      </c>
      <c r="H326" s="5"/>
    </row>
    <row r="327" spans="1:8" ht="25.5" outlineLevel="7">
      <c r="A327" s="13" t="s">
        <v>327</v>
      </c>
      <c r="B327" s="13" t="s">
        <v>141</v>
      </c>
      <c r="C327" s="13" t="s">
        <v>421</v>
      </c>
      <c r="D327" s="13" t="s">
        <v>14</v>
      </c>
      <c r="E327" s="12" t="s">
        <v>13</v>
      </c>
      <c r="F327" s="11">
        <v>169.8</v>
      </c>
      <c r="G327" s="11">
        <v>168.8</v>
      </c>
      <c r="H327" s="5"/>
    </row>
    <row r="328" spans="1:8" ht="51" outlineLevel="3">
      <c r="A328" s="13" t="s">
        <v>327</v>
      </c>
      <c r="B328" s="13" t="s">
        <v>141</v>
      </c>
      <c r="C328" s="13" t="s">
        <v>341</v>
      </c>
      <c r="D328" s="13"/>
      <c r="E328" s="12" t="s">
        <v>340</v>
      </c>
      <c r="F328" s="11">
        <f>F329</f>
        <v>758.8</v>
      </c>
      <c r="G328" s="11">
        <v>758.8</v>
      </c>
      <c r="H328" s="5"/>
    </row>
    <row r="329" spans="1:8" ht="38.25" outlineLevel="4">
      <c r="A329" s="13" t="s">
        <v>327</v>
      </c>
      <c r="B329" s="13" t="s">
        <v>141</v>
      </c>
      <c r="C329" s="13" t="s">
        <v>387</v>
      </c>
      <c r="D329" s="13"/>
      <c r="E329" s="12" t="s">
        <v>386</v>
      </c>
      <c r="F329" s="11">
        <f>F330</f>
        <v>758.8</v>
      </c>
      <c r="G329" s="11">
        <v>758.8</v>
      </c>
      <c r="H329" s="5"/>
    </row>
    <row r="330" spans="1:8" ht="51" outlineLevel="5">
      <c r="A330" s="13" t="s">
        <v>327</v>
      </c>
      <c r="B330" s="13" t="s">
        <v>141</v>
      </c>
      <c r="C330" s="13" t="s">
        <v>385</v>
      </c>
      <c r="D330" s="13"/>
      <c r="E330" s="12" t="s">
        <v>384</v>
      </c>
      <c r="F330" s="11">
        <f>F331</f>
        <v>758.8</v>
      </c>
      <c r="G330" s="11">
        <v>758.8</v>
      </c>
      <c r="H330" s="5"/>
    </row>
    <row r="331" spans="1:8" ht="38.25" outlineLevel="6">
      <c r="A331" s="13" t="s">
        <v>327</v>
      </c>
      <c r="B331" s="13" t="s">
        <v>141</v>
      </c>
      <c r="C331" s="13" t="s">
        <v>381</v>
      </c>
      <c r="D331" s="13"/>
      <c r="E331" s="12" t="s">
        <v>383</v>
      </c>
      <c r="F331" s="11">
        <f>F332</f>
        <v>758.8</v>
      </c>
      <c r="G331" s="11">
        <v>758.8</v>
      </c>
      <c r="H331" s="5"/>
    </row>
    <row r="332" spans="1:8" ht="25.5" outlineLevel="7">
      <c r="A332" s="13" t="s">
        <v>327</v>
      </c>
      <c r="B332" s="13" t="s">
        <v>141</v>
      </c>
      <c r="C332" s="13" t="s">
        <v>381</v>
      </c>
      <c r="D332" s="13" t="s">
        <v>14</v>
      </c>
      <c r="E332" s="12" t="s">
        <v>13</v>
      </c>
      <c r="F332" s="11">
        <v>758.8</v>
      </c>
      <c r="G332" s="11">
        <v>758.8</v>
      </c>
      <c r="H332" s="5"/>
    </row>
    <row r="333" spans="1:8" ht="51" outlineLevel="3">
      <c r="A333" s="13" t="s">
        <v>327</v>
      </c>
      <c r="B333" s="13" t="s">
        <v>141</v>
      </c>
      <c r="C333" s="13" t="s">
        <v>420</v>
      </c>
      <c r="D333" s="13"/>
      <c r="E333" s="12" t="s">
        <v>419</v>
      </c>
      <c r="F333" s="11">
        <f>F334</f>
        <v>11773.7</v>
      </c>
      <c r="G333" s="11">
        <f>G334</f>
        <v>11366.5</v>
      </c>
      <c r="H333" s="5"/>
    </row>
    <row r="334" spans="1:8" ht="38.25" outlineLevel="4">
      <c r="A334" s="13" t="s">
        <v>327</v>
      </c>
      <c r="B334" s="13" t="s">
        <v>141</v>
      </c>
      <c r="C334" s="13" t="s">
        <v>418</v>
      </c>
      <c r="D334" s="13"/>
      <c r="E334" s="12" t="s">
        <v>417</v>
      </c>
      <c r="F334" s="11">
        <f>F335+F338</f>
        <v>11773.7</v>
      </c>
      <c r="G334" s="11">
        <f>G335+G338</f>
        <v>11366.5</v>
      </c>
      <c r="H334" s="5"/>
    </row>
    <row r="335" spans="1:8" ht="25.5" outlineLevel="5">
      <c r="A335" s="13" t="s">
        <v>327</v>
      </c>
      <c r="B335" s="13" t="s">
        <v>141</v>
      </c>
      <c r="C335" s="13" t="s">
        <v>416</v>
      </c>
      <c r="D335" s="13"/>
      <c r="E335" s="12" t="s">
        <v>415</v>
      </c>
      <c r="F335" s="11">
        <f>F336</f>
        <v>607.20000000000005</v>
      </c>
      <c r="G335" s="11">
        <f>G336</f>
        <v>228.4</v>
      </c>
      <c r="H335" s="5"/>
    </row>
    <row r="336" spans="1:8" ht="51" outlineLevel="6">
      <c r="A336" s="13" t="s">
        <v>327</v>
      </c>
      <c r="B336" s="13" t="s">
        <v>141</v>
      </c>
      <c r="C336" s="13" t="s">
        <v>413</v>
      </c>
      <c r="D336" s="13"/>
      <c r="E336" s="12" t="s">
        <v>414</v>
      </c>
      <c r="F336" s="11">
        <f>790-182.8</f>
        <v>607.20000000000005</v>
      </c>
      <c r="G336" s="11">
        <v>228.4</v>
      </c>
      <c r="H336" s="5"/>
    </row>
    <row r="337" spans="1:8" ht="25.5" outlineLevel="7">
      <c r="A337" s="13" t="s">
        <v>327</v>
      </c>
      <c r="B337" s="13" t="s">
        <v>141</v>
      </c>
      <c r="C337" s="13" t="s">
        <v>413</v>
      </c>
      <c r="D337" s="13" t="s">
        <v>14</v>
      </c>
      <c r="E337" s="12" t="s">
        <v>13</v>
      </c>
      <c r="F337" s="11">
        <f>790-182.8</f>
        <v>607.20000000000005</v>
      </c>
      <c r="G337" s="11">
        <v>228.4</v>
      </c>
      <c r="H337" s="5"/>
    </row>
    <row r="338" spans="1:8" ht="38.25" outlineLevel="5">
      <c r="A338" s="13" t="s">
        <v>327</v>
      </c>
      <c r="B338" s="13" t="s">
        <v>141</v>
      </c>
      <c r="C338" s="13" t="s">
        <v>412</v>
      </c>
      <c r="D338" s="13"/>
      <c r="E338" s="12" t="s">
        <v>411</v>
      </c>
      <c r="F338" s="11">
        <v>11166.5</v>
      </c>
      <c r="G338" s="11">
        <v>11138.1</v>
      </c>
      <c r="H338" s="5"/>
    </row>
    <row r="339" spans="1:8" ht="38.25" outlineLevel="6">
      <c r="A339" s="13" t="s">
        <v>327</v>
      </c>
      <c r="B339" s="13" t="s">
        <v>141</v>
      </c>
      <c r="C339" s="13" t="s">
        <v>409</v>
      </c>
      <c r="D339" s="13"/>
      <c r="E339" s="12" t="s">
        <v>410</v>
      </c>
      <c r="F339" s="11">
        <v>11166.5</v>
      </c>
      <c r="G339" s="11">
        <v>11138.1</v>
      </c>
      <c r="H339" s="5"/>
    </row>
    <row r="340" spans="1:8" ht="25.5" outlineLevel="7">
      <c r="A340" s="13" t="s">
        <v>327</v>
      </c>
      <c r="B340" s="13" t="s">
        <v>141</v>
      </c>
      <c r="C340" s="13" t="s">
        <v>409</v>
      </c>
      <c r="D340" s="13" t="s">
        <v>14</v>
      </c>
      <c r="E340" s="12" t="s">
        <v>13</v>
      </c>
      <c r="F340" s="11">
        <v>11166.5</v>
      </c>
      <c r="G340" s="11">
        <v>11138.1</v>
      </c>
      <c r="H340" s="5"/>
    </row>
    <row r="341" spans="1:8" ht="25.5" outlineLevel="2">
      <c r="A341" s="13" t="s">
        <v>327</v>
      </c>
      <c r="B341" s="13" t="s">
        <v>402</v>
      </c>
      <c r="C341" s="13"/>
      <c r="D341" s="13"/>
      <c r="E341" s="12" t="s">
        <v>408</v>
      </c>
      <c r="F341" s="11">
        <f t="shared" ref="F341:G345" si="7">F342</f>
        <v>14492.8</v>
      </c>
      <c r="G341" s="11">
        <f t="shared" si="7"/>
        <v>14489.5</v>
      </c>
      <c r="H341" s="5"/>
    </row>
    <row r="342" spans="1:8" ht="51" outlineLevel="3">
      <c r="A342" s="13" t="s">
        <v>327</v>
      </c>
      <c r="B342" s="13" t="s">
        <v>402</v>
      </c>
      <c r="C342" s="13" t="s">
        <v>400</v>
      </c>
      <c r="D342" s="13"/>
      <c r="E342" s="12" t="s">
        <v>399</v>
      </c>
      <c r="F342" s="11">
        <f t="shared" si="7"/>
        <v>14492.8</v>
      </c>
      <c r="G342" s="11">
        <f t="shared" si="7"/>
        <v>14489.5</v>
      </c>
      <c r="H342" s="5"/>
    </row>
    <row r="343" spans="1:8" ht="25.5" outlineLevel="4">
      <c r="A343" s="13" t="s">
        <v>327</v>
      </c>
      <c r="B343" s="13" t="s">
        <v>402</v>
      </c>
      <c r="C343" s="13" t="s">
        <v>407</v>
      </c>
      <c r="D343" s="13"/>
      <c r="E343" s="12" t="s">
        <v>406</v>
      </c>
      <c r="F343" s="11">
        <f t="shared" si="7"/>
        <v>14492.8</v>
      </c>
      <c r="G343" s="11">
        <f t="shared" si="7"/>
        <v>14489.5</v>
      </c>
      <c r="H343" s="5"/>
    </row>
    <row r="344" spans="1:8" ht="25.5" outlineLevel="5">
      <c r="A344" s="13" t="s">
        <v>327</v>
      </c>
      <c r="B344" s="13" t="s">
        <v>402</v>
      </c>
      <c r="C344" s="13" t="s">
        <v>405</v>
      </c>
      <c r="D344" s="13"/>
      <c r="E344" s="12" t="s">
        <v>404</v>
      </c>
      <c r="F344" s="11">
        <f t="shared" si="7"/>
        <v>14492.8</v>
      </c>
      <c r="G344" s="11">
        <f t="shared" si="7"/>
        <v>14489.5</v>
      </c>
      <c r="H344" s="5"/>
    </row>
    <row r="345" spans="1:8" ht="25.5" outlineLevel="6">
      <c r="A345" s="13" t="s">
        <v>327</v>
      </c>
      <c r="B345" s="13" t="s">
        <v>402</v>
      </c>
      <c r="C345" s="13" t="s">
        <v>401</v>
      </c>
      <c r="D345" s="13"/>
      <c r="E345" s="12" t="s">
        <v>403</v>
      </c>
      <c r="F345" s="11">
        <f t="shared" si="7"/>
        <v>14492.8</v>
      </c>
      <c r="G345" s="11">
        <f t="shared" si="7"/>
        <v>14489.5</v>
      </c>
      <c r="H345" s="5"/>
    </row>
    <row r="346" spans="1:8" ht="25.5" outlineLevel="7">
      <c r="A346" s="13" t="s">
        <v>327</v>
      </c>
      <c r="B346" s="13" t="s">
        <v>402</v>
      </c>
      <c r="C346" s="13" t="s">
        <v>401</v>
      </c>
      <c r="D346" s="13" t="s">
        <v>63</v>
      </c>
      <c r="E346" s="12" t="s">
        <v>62</v>
      </c>
      <c r="F346" s="11">
        <f>13000+182.8+1310</f>
        <v>14492.8</v>
      </c>
      <c r="G346" s="11">
        <v>14489.5</v>
      </c>
      <c r="H346" s="5"/>
    </row>
    <row r="347" spans="1:8" outlineLevel="1">
      <c r="A347" s="13" t="s">
        <v>327</v>
      </c>
      <c r="B347" s="13" t="s">
        <v>87</v>
      </c>
      <c r="C347" s="13"/>
      <c r="D347" s="13"/>
      <c r="E347" s="12" t="s">
        <v>86</v>
      </c>
      <c r="F347" s="11">
        <f>F348</f>
        <v>2507.6</v>
      </c>
      <c r="G347" s="11">
        <f>G348</f>
        <v>2475.6999999999998</v>
      </c>
      <c r="H347" s="22"/>
    </row>
    <row r="348" spans="1:8" outlineLevel="2">
      <c r="A348" s="13" t="s">
        <v>327</v>
      </c>
      <c r="B348" s="13" t="s">
        <v>65</v>
      </c>
      <c r="C348" s="13"/>
      <c r="D348" s="13"/>
      <c r="E348" s="12" t="s">
        <v>85</v>
      </c>
      <c r="F348" s="11">
        <f>F349+F356</f>
        <v>2507.6</v>
      </c>
      <c r="G348" s="11">
        <f>G349+G356</f>
        <v>2475.6999999999998</v>
      </c>
      <c r="H348" s="5"/>
    </row>
    <row r="349" spans="1:8" ht="51" outlineLevel="3">
      <c r="A349" s="13" t="s">
        <v>327</v>
      </c>
      <c r="B349" s="13" t="s">
        <v>65</v>
      </c>
      <c r="C349" s="13" t="s">
        <v>400</v>
      </c>
      <c r="D349" s="13"/>
      <c r="E349" s="12" t="s">
        <v>399</v>
      </c>
      <c r="F349" s="11">
        <f>F350</f>
        <v>412</v>
      </c>
      <c r="G349" s="11">
        <f>G350</f>
        <v>380.1</v>
      </c>
      <c r="H349" s="5"/>
    </row>
    <row r="350" spans="1:8" ht="25.5" outlineLevel="4">
      <c r="A350" s="13" t="s">
        <v>327</v>
      </c>
      <c r="B350" s="13" t="s">
        <v>65</v>
      </c>
      <c r="C350" s="13" t="s">
        <v>398</v>
      </c>
      <c r="D350" s="13"/>
      <c r="E350" s="12" t="s">
        <v>397</v>
      </c>
      <c r="F350" s="11">
        <f>F351</f>
        <v>412</v>
      </c>
      <c r="G350" s="11">
        <f>G351</f>
        <v>380.1</v>
      </c>
      <c r="H350" s="5"/>
    </row>
    <row r="351" spans="1:8" ht="25.5" outlineLevel="5">
      <c r="A351" s="13" t="s">
        <v>327</v>
      </c>
      <c r="B351" s="13" t="s">
        <v>65</v>
      </c>
      <c r="C351" s="13" t="s">
        <v>396</v>
      </c>
      <c r="D351" s="13"/>
      <c r="E351" s="12" t="s">
        <v>395</v>
      </c>
      <c r="F351" s="11">
        <f>F352+F354</f>
        <v>412</v>
      </c>
      <c r="G351" s="11">
        <f>G352+G354</f>
        <v>380.1</v>
      </c>
      <c r="H351" s="5"/>
    </row>
    <row r="352" spans="1:8" ht="63.75" outlineLevel="6">
      <c r="A352" s="13" t="s">
        <v>327</v>
      </c>
      <c r="B352" s="13" t="s">
        <v>65</v>
      </c>
      <c r="C352" s="13" t="s">
        <v>393</v>
      </c>
      <c r="D352" s="13"/>
      <c r="E352" s="12" t="s">
        <v>394</v>
      </c>
      <c r="F352" s="11">
        <f>F353</f>
        <v>190</v>
      </c>
      <c r="G352" s="11">
        <v>190</v>
      </c>
      <c r="H352" s="5"/>
    </row>
    <row r="353" spans="1:8" ht="25.5" outlineLevel="7">
      <c r="A353" s="13" t="s">
        <v>327</v>
      </c>
      <c r="B353" s="13" t="s">
        <v>65</v>
      </c>
      <c r="C353" s="13" t="s">
        <v>393</v>
      </c>
      <c r="D353" s="13" t="s">
        <v>14</v>
      </c>
      <c r="E353" s="12" t="s">
        <v>13</v>
      </c>
      <c r="F353" s="11">
        <v>190</v>
      </c>
      <c r="G353" s="11">
        <v>190</v>
      </c>
      <c r="H353" s="5"/>
    </row>
    <row r="354" spans="1:8" ht="76.5" outlineLevel="6">
      <c r="A354" s="13" t="s">
        <v>327</v>
      </c>
      <c r="B354" s="13" t="s">
        <v>65</v>
      </c>
      <c r="C354" s="13" t="s">
        <v>391</v>
      </c>
      <c r="D354" s="13"/>
      <c r="E354" s="12" t="s">
        <v>392</v>
      </c>
      <c r="F354" s="11">
        <v>222</v>
      </c>
      <c r="G354" s="11">
        <v>190.1</v>
      </c>
      <c r="H354" s="5"/>
    </row>
    <row r="355" spans="1:8" ht="25.5" outlineLevel="7">
      <c r="A355" s="13" t="s">
        <v>327</v>
      </c>
      <c r="B355" s="13" t="s">
        <v>65</v>
      </c>
      <c r="C355" s="13" t="s">
        <v>391</v>
      </c>
      <c r="D355" s="13" t="s">
        <v>14</v>
      </c>
      <c r="E355" s="12" t="s">
        <v>13</v>
      </c>
      <c r="F355" s="11">
        <f>F354</f>
        <v>222</v>
      </c>
      <c r="G355" s="11">
        <v>190.1</v>
      </c>
      <c r="H355" s="5"/>
    </row>
    <row r="356" spans="1:8" ht="51" outlineLevel="3">
      <c r="A356" s="13" t="s">
        <v>327</v>
      </c>
      <c r="B356" s="13" t="s">
        <v>65</v>
      </c>
      <c r="C356" s="13" t="s">
        <v>341</v>
      </c>
      <c r="D356" s="13"/>
      <c r="E356" s="12" t="s">
        <v>340</v>
      </c>
      <c r="F356" s="11">
        <f t="shared" ref="F356:G358" si="8">F357</f>
        <v>2095.6</v>
      </c>
      <c r="G356" s="11">
        <f t="shared" si="8"/>
        <v>2095.6</v>
      </c>
      <c r="H356" s="5"/>
    </row>
    <row r="357" spans="1:8" ht="38.25" outlineLevel="4">
      <c r="A357" s="13" t="s">
        <v>327</v>
      </c>
      <c r="B357" s="13" t="s">
        <v>65</v>
      </c>
      <c r="C357" s="13" t="s">
        <v>387</v>
      </c>
      <c r="D357" s="13"/>
      <c r="E357" s="12" t="s">
        <v>386</v>
      </c>
      <c r="F357" s="11">
        <f t="shared" si="8"/>
        <v>2095.6</v>
      </c>
      <c r="G357" s="11">
        <f t="shared" si="8"/>
        <v>2095.6</v>
      </c>
      <c r="H357" s="5"/>
    </row>
    <row r="358" spans="1:8" ht="51" outlineLevel="5">
      <c r="A358" s="13" t="s">
        <v>327</v>
      </c>
      <c r="B358" s="13" t="s">
        <v>65</v>
      </c>
      <c r="C358" s="13" t="s">
        <v>385</v>
      </c>
      <c r="D358" s="13"/>
      <c r="E358" s="12" t="s">
        <v>384</v>
      </c>
      <c r="F358" s="11">
        <f t="shared" si="8"/>
        <v>2095.6</v>
      </c>
      <c r="G358" s="11">
        <f t="shared" si="8"/>
        <v>2095.6</v>
      </c>
      <c r="H358" s="5"/>
    </row>
    <row r="359" spans="1:8" ht="38.25" outlineLevel="6">
      <c r="A359" s="13" t="s">
        <v>327</v>
      </c>
      <c r="B359" s="13" t="s">
        <v>65</v>
      </c>
      <c r="C359" s="13" t="s">
        <v>381</v>
      </c>
      <c r="D359" s="13"/>
      <c r="E359" s="12" t="s">
        <v>383</v>
      </c>
      <c r="F359" s="11">
        <f>F360+F361</f>
        <v>2095.6</v>
      </c>
      <c r="G359" s="11">
        <f>G360+G361</f>
        <v>2095.6</v>
      </c>
      <c r="H359" s="5"/>
    </row>
    <row r="360" spans="1:8" ht="25.5" outlineLevel="7">
      <c r="A360" s="13" t="s">
        <v>327</v>
      </c>
      <c r="B360" s="13" t="s">
        <v>65</v>
      </c>
      <c r="C360" s="13" t="s">
        <v>381</v>
      </c>
      <c r="D360" s="13" t="s">
        <v>14</v>
      </c>
      <c r="E360" s="12" t="s">
        <v>13</v>
      </c>
      <c r="F360" s="11">
        <v>2061.1</v>
      </c>
      <c r="G360" s="11">
        <v>2061.1</v>
      </c>
      <c r="H360" s="5"/>
    </row>
    <row r="361" spans="1:8" outlineLevel="7">
      <c r="A361" s="13" t="s">
        <v>327</v>
      </c>
      <c r="B361" s="13" t="s">
        <v>65</v>
      </c>
      <c r="C361" s="13" t="s">
        <v>381</v>
      </c>
      <c r="D361" s="13" t="s">
        <v>20</v>
      </c>
      <c r="E361" s="12" t="s">
        <v>19</v>
      </c>
      <c r="F361" s="11">
        <v>34.5</v>
      </c>
      <c r="G361" s="11">
        <v>34.5</v>
      </c>
      <c r="H361" s="5"/>
    </row>
    <row r="362" spans="1:8" outlineLevel="1">
      <c r="A362" s="13" t="s">
        <v>327</v>
      </c>
      <c r="B362" s="13" t="s">
        <v>208</v>
      </c>
      <c r="C362" s="13"/>
      <c r="D362" s="13"/>
      <c r="E362" s="12" t="s">
        <v>207</v>
      </c>
      <c r="F362" s="11">
        <f>F363+F373+F395</f>
        <v>6129.5</v>
      </c>
      <c r="G362" s="11">
        <f>G363+G373+G395</f>
        <v>6048.7000000000007</v>
      </c>
      <c r="H362" s="22"/>
    </row>
    <row r="363" spans="1:8" outlineLevel="2">
      <c r="A363" s="13" t="s">
        <v>327</v>
      </c>
      <c r="B363" s="13" t="s">
        <v>382</v>
      </c>
      <c r="C363" s="13"/>
      <c r="D363" s="13"/>
      <c r="E363" s="12" t="s">
        <v>390</v>
      </c>
      <c r="F363" s="11">
        <f>F364</f>
        <v>1724.6</v>
      </c>
      <c r="G363" s="11">
        <f>G364</f>
        <v>1652</v>
      </c>
      <c r="H363" s="5"/>
    </row>
    <row r="364" spans="1:8" ht="51" outlineLevel="3">
      <c r="A364" s="13" t="s">
        <v>327</v>
      </c>
      <c r="B364" s="13" t="s">
        <v>382</v>
      </c>
      <c r="C364" s="13" t="s">
        <v>341</v>
      </c>
      <c r="D364" s="13"/>
      <c r="E364" s="12" t="s">
        <v>340</v>
      </c>
      <c r="F364" s="11">
        <f>F365+F369</f>
        <v>1724.6</v>
      </c>
      <c r="G364" s="11">
        <f>G365+G369</f>
        <v>1652</v>
      </c>
      <c r="H364" s="5"/>
    </row>
    <row r="365" spans="1:8" ht="38.25" outlineLevel="4">
      <c r="A365" s="13" t="s">
        <v>327</v>
      </c>
      <c r="B365" s="13" t="s">
        <v>382</v>
      </c>
      <c r="C365" s="13" t="s">
        <v>372</v>
      </c>
      <c r="D365" s="13"/>
      <c r="E365" s="12" t="s">
        <v>371</v>
      </c>
      <c r="F365" s="11">
        <f t="shared" ref="F365:G367" si="9">F366</f>
        <v>1700</v>
      </c>
      <c r="G365" s="11">
        <f>G366</f>
        <v>1627.4</v>
      </c>
      <c r="H365" s="5"/>
    </row>
    <row r="366" spans="1:8" ht="51" outlineLevel="5">
      <c r="A366" s="13" t="s">
        <v>327</v>
      </c>
      <c r="B366" s="13" t="s">
        <v>382</v>
      </c>
      <c r="C366" s="13" t="s">
        <v>370</v>
      </c>
      <c r="D366" s="13"/>
      <c r="E366" s="12" t="s">
        <v>369</v>
      </c>
      <c r="F366" s="11">
        <f t="shared" si="9"/>
        <v>1700</v>
      </c>
      <c r="G366" s="11">
        <f>G367</f>
        <v>1627.4</v>
      </c>
      <c r="H366" s="5"/>
    </row>
    <row r="367" spans="1:8" ht="25.5" outlineLevel="6">
      <c r="A367" s="13" t="s">
        <v>327</v>
      </c>
      <c r="B367" s="13" t="s">
        <v>382</v>
      </c>
      <c r="C367" s="13" t="s">
        <v>388</v>
      </c>
      <c r="D367" s="13"/>
      <c r="E367" s="12" t="s">
        <v>389</v>
      </c>
      <c r="F367" s="11">
        <f t="shared" si="9"/>
        <v>1700</v>
      </c>
      <c r="G367" s="11">
        <f t="shared" si="9"/>
        <v>1627.4</v>
      </c>
      <c r="H367" s="5"/>
    </row>
    <row r="368" spans="1:8" outlineLevel="7">
      <c r="A368" s="13" t="s">
        <v>327</v>
      </c>
      <c r="B368" s="13" t="s">
        <v>382</v>
      </c>
      <c r="C368" s="13" t="s">
        <v>388</v>
      </c>
      <c r="D368" s="13" t="s">
        <v>187</v>
      </c>
      <c r="E368" s="12" t="s">
        <v>186</v>
      </c>
      <c r="F368" s="11">
        <v>1700</v>
      </c>
      <c r="G368" s="11">
        <v>1627.4</v>
      </c>
      <c r="H368" s="5"/>
    </row>
    <row r="369" spans="1:8" ht="38.25" outlineLevel="4">
      <c r="A369" s="13" t="s">
        <v>327</v>
      </c>
      <c r="B369" s="13" t="s">
        <v>382</v>
      </c>
      <c r="C369" s="13" t="s">
        <v>387</v>
      </c>
      <c r="D369" s="13"/>
      <c r="E369" s="12" t="s">
        <v>386</v>
      </c>
      <c r="F369" s="11">
        <v>24.6</v>
      </c>
      <c r="G369" s="11">
        <v>24.6</v>
      </c>
      <c r="H369" s="5"/>
    </row>
    <row r="370" spans="1:8" ht="51" outlineLevel="5">
      <c r="A370" s="13" t="s">
        <v>327</v>
      </c>
      <c r="B370" s="13" t="s">
        <v>382</v>
      </c>
      <c r="C370" s="13" t="s">
        <v>385</v>
      </c>
      <c r="D370" s="13"/>
      <c r="E370" s="12" t="s">
        <v>384</v>
      </c>
      <c r="F370" s="11">
        <v>24.6</v>
      </c>
      <c r="G370" s="11">
        <v>24.6</v>
      </c>
      <c r="H370" s="5"/>
    </row>
    <row r="371" spans="1:8" ht="38.25" outlineLevel="6">
      <c r="A371" s="13" t="s">
        <v>327</v>
      </c>
      <c r="B371" s="13" t="s">
        <v>382</v>
      </c>
      <c r="C371" s="13" t="s">
        <v>381</v>
      </c>
      <c r="D371" s="13"/>
      <c r="E371" s="12" t="s">
        <v>383</v>
      </c>
      <c r="F371" s="11">
        <v>24.6</v>
      </c>
      <c r="G371" s="11">
        <v>24.6</v>
      </c>
      <c r="H371" s="5"/>
    </row>
    <row r="372" spans="1:8" outlineLevel="7">
      <c r="A372" s="13" t="s">
        <v>327</v>
      </c>
      <c r="B372" s="13" t="s">
        <v>382</v>
      </c>
      <c r="C372" s="13" t="s">
        <v>381</v>
      </c>
      <c r="D372" s="13" t="s">
        <v>187</v>
      </c>
      <c r="E372" s="12" t="s">
        <v>186</v>
      </c>
      <c r="F372" s="11">
        <v>24.6</v>
      </c>
      <c r="G372" s="11">
        <v>24.6</v>
      </c>
      <c r="H372" s="5"/>
    </row>
    <row r="373" spans="1:8" outlineLevel="2">
      <c r="A373" s="13" t="s">
        <v>327</v>
      </c>
      <c r="B373" s="13" t="s">
        <v>197</v>
      </c>
      <c r="C373" s="13"/>
      <c r="D373" s="13"/>
      <c r="E373" s="12" t="s">
        <v>206</v>
      </c>
      <c r="F373" s="11">
        <f>F374+F379+F386</f>
        <v>2727</v>
      </c>
      <c r="G373" s="11">
        <f>G374+G379+G386</f>
        <v>2718.8</v>
      </c>
      <c r="H373" s="5"/>
    </row>
    <row r="374" spans="1:8" ht="51" outlineLevel="3">
      <c r="A374" s="13" t="s">
        <v>327</v>
      </c>
      <c r="B374" s="13" t="s">
        <v>197</v>
      </c>
      <c r="C374" s="13" t="s">
        <v>380</v>
      </c>
      <c r="D374" s="13"/>
      <c r="E374" s="12" t="s">
        <v>379</v>
      </c>
      <c r="F374" s="11">
        <v>100</v>
      </c>
      <c r="G374" s="11">
        <v>100</v>
      </c>
      <c r="H374" s="5"/>
    </row>
    <row r="375" spans="1:8" ht="25.5" outlineLevel="4">
      <c r="A375" s="13" t="s">
        <v>327</v>
      </c>
      <c r="B375" s="13" t="s">
        <v>197</v>
      </c>
      <c r="C375" s="13" t="s">
        <v>378</v>
      </c>
      <c r="D375" s="13"/>
      <c r="E375" s="12" t="s">
        <v>377</v>
      </c>
      <c r="F375" s="11">
        <v>100</v>
      </c>
      <c r="G375" s="11">
        <v>100</v>
      </c>
      <c r="H375" s="5"/>
    </row>
    <row r="376" spans="1:8" ht="25.5" outlineLevel="5">
      <c r="A376" s="13" t="s">
        <v>327</v>
      </c>
      <c r="B376" s="13" t="s">
        <v>197</v>
      </c>
      <c r="C376" s="13" t="s">
        <v>376</v>
      </c>
      <c r="D376" s="13"/>
      <c r="E376" s="12" t="s">
        <v>375</v>
      </c>
      <c r="F376" s="11">
        <v>100</v>
      </c>
      <c r="G376" s="11">
        <v>100</v>
      </c>
      <c r="H376" s="5"/>
    </row>
    <row r="377" spans="1:8" ht="38.25" outlineLevel="6">
      <c r="A377" s="13" t="s">
        <v>327</v>
      </c>
      <c r="B377" s="13" t="s">
        <v>197</v>
      </c>
      <c r="C377" s="13" t="s">
        <v>373</v>
      </c>
      <c r="D377" s="13"/>
      <c r="E377" s="12" t="s">
        <v>374</v>
      </c>
      <c r="F377" s="11">
        <v>100</v>
      </c>
      <c r="G377" s="11">
        <v>100</v>
      </c>
      <c r="H377" s="5"/>
    </row>
    <row r="378" spans="1:8" outlineLevel="7">
      <c r="A378" s="13" t="s">
        <v>327</v>
      </c>
      <c r="B378" s="13" t="s">
        <v>197</v>
      </c>
      <c r="C378" s="13" t="s">
        <v>373</v>
      </c>
      <c r="D378" s="13" t="s">
        <v>187</v>
      </c>
      <c r="E378" s="12" t="s">
        <v>186</v>
      </c>
      <c r="F378" s="11">
        <v>100</v>
      </c>
      <c r="G378" s="11">
        <v>100</v>
      </c>
      <c r="H378" s="5"/>
    </row>
    <row r="379" spans="1:8" ht="51" outlineLevel="3">
      <c r="A379" s="13" t="s">
        <v>327</v>
      </c>
      <c r="B379" s="13" t="s">
        <v>197</v>
      </c>
      <c r="C379" s="13" t="s">
        <v>341</v>
      </c>
      <c r="D379" s="13"/>
      <c r="E379" s="12" t="s">
        <v>340</v>
      </c>
      <c r="F379" s="11">
        <f>F380</f>
        <v>369.8</v>
      </c>
      <c r="G379" s="11">
        <f>G380</f>
        <v>369.8</v>
      </c>
      <c r="H379" s="5"/>
    </row>
    <row r="380" spans="1:8" ht="38.25" outlineLevel="4">
      <c r="A380" s="13" t="s">
        <v>327</v>
      </c>
      <c r="B380" s="13" t="s">
        <v>197</v>
      </c>
      <c r="C380" s="13" t="s">
        <v>372</v>
      </c>
      <c r="D380" s="13"/>
      <c r="E380" s="12" t="s">
        <v>371</v>
      </c>
      <c r="F380" s="11">
        <f>F381</f>
        <v>369.8</v>
      </c>
      <c r="G380" s="11">
        <f>G381</f>
        <v>369.8</v>
      </c>
      <c r="H380" s="5"/>
    </row>
    <row r="381" spans="1:8" ht="51" outlineLevel="5">
      <c r="A381" s="13" t="s">
        <v>327</v>
      </c>
      <c r="B381" s="13" t="s">
        <v>197</v>
      </c>
      <c r="C381" s="13" t="s">
        <v>370</v>
      </c>
      <c r="D381" s="13"/>
      <c r="E381" s="12" t="s">
        <v>369</v>
      </c>
      <c r="F381" s="11">
        <f>F382+F384</f>
        <v>369.8</v>
      </c>
      <c r="G381" s="11">
        <f>G382+G384</f>
        <v>369.8</v>
      </c>
      <c r="H381" s="5"/>
    </row>
    <row r="382" spans="1:8" ht="25.5" outlineLevel="6">
      <c r="A382" s="13" t="s">
        <v>327</v>
      </c>
      <c r="B382" s="13" t="s">
        <v>197</v>
      </c>
      <c r="C382" s="13">
        <v>820220020</v>
      </c>
      <c r="D382" s="13"/>
      <c r="E382" s="12" t="s">
        <v>368</v>
      </c>
      <c r="F382" s="11">
        <v>87</v>
      </c>
      <c r="G382" s="11">
        <v>87</v>
      </c>
      <c r="H382" s="5"/>
    </row>
    <row r="383" spans="1:8" outlineLevel="7">
      <c r="A383" s="13" t="s">
        <v>327</v>
      </c>
      <c r="B383" s="13" t="s">
        <v>197</v>
      </c>
      <c r="C383" s="13" t="s">
        <v>367</v>
      </c>
      <c r="D383" s="13" t="s">
        <v>187</v>
      </c>
      <c r="E383" s="12" t="s">
        <v>186</v>
      </c>
      <c r="F383" s="11">
        <v>87</v>
      </c>
      <c r="G383" s="11">
        <v>87</v>
      </c>
      <c r="H383" s="5"/>
    </row>
    <row r="384" spans="1:8" ht="38.25" outlineLevel="6">
      <c r="A384" s="13" t="s">
        <v>327</v>
      </c>
      <c r="B384" s="13" t="s">
        <v>197</v>
      </c>
      <c r="C384" s="13" t="s">
        <v>365</v>
      </c>
      <c r="D384" s="13"/>
      <c r="E384" s="12" t="s">
        <v>366</v>
      </c>
      <c r="F384" s="11">
        <v>282.8</v>
      </c>
      <c r="G384" s="11">
        <v>282.8</v>
      </c>
      <c r="H384" s="5"/>
    </row>
    <row r="385" spans="1:8" outlineLevel="7">
      <c r="A385" s="13" t="s">
        <v>327</v>
      </c>
      <c r="B385" s="13" t="s">
        <v>197</v>
      </c>
      <c r="C385" s="13" t="s">
        <v>365</v>
      </c>
      <c r="D385" s="13" t="s">
        <v>187</v>
      </c>
      <c r="E385" s="12" t="s">
        <v>186</v>
      </c>
      <c r="F385" s="11">
        <v>282.8</v>
      </c>
      <c r="G385" s="11">
        <v>282.8</v>
      </c>
      <c r="H385" s="5"/>
    </row>
    <row r="386" spans="1:8" ht="38.25" outlineLevel="3">
      <c r="A386" s="13" t="s">
        <v>327</v>
      </c>
      <c r="B386" s="13" t="s">
        <v>197</v>
      </c>
      <c r="C386" s="13" t="s">
        <v>118</v>
      </c>
      <c r="D386" s="13"/>
      <c r="E386" s="12" t="s">
        <v>117</v>
      </c>
      <c r="F386" s="11">
        <f>F387+F391</f>
        <v>2257.1999999999998</v>
      </c>
      <c r="G386" s="11">
        <f>G387+G391</f>
        <v>2249</v>
      </c>
      <c r="H386" s="5"/>
    </row>
    <row r="387" spans="1:8" ht="38.25" outlineLevel="4">
      <c r="A387" s="13" t="s">
        <v>327</v>
      </c>
      <c r="B387" s="13" t="s">
        <v>197</v>
      </c>
      <c r="C387" s="13" t="s">
        <v>364</v>
      </c>
      <c r="D387" s="13"/>
      <c r="E387" s="12" t="s">
        <v>363</v>
      </c>
      <c r="F387" s="11">
        <f>F388</f>
        <v>178.2</v>
      </c>
      <c r="G387" s="11">
        <v>170</v>
      </c>
      <c r="H387" s="5"/>
    </row>
    <row r="388" spans="1:8" ht="38.25" outlineLevel="5">
      <c r="A388" s="13" t="s">
        <v>327</v>
      </c>
      <c r="B388" s="13" t="s">
        <v>197</v>
      </c>
      <c r="C388" s="13" t="s">
        <v>362</v>
      </c>
      <c r="D388" s="13"/>
      <c r="E388" s="12" t="s">
        <v>361</v>
      </c>
      <c r="F388" s="11">
        <f>F389</f>
        <v>178.2</v>
      </c>
      <c r="G388" s="11">
        <v>170</v>
      </c>
      <c r="H388" s="5"/>
    </row>
    <row r="389" spans="1:8" ht="38.25" outlineLevel="6">
      <c r="A389" s="13" t="s">
        <v>327</v>
      </c>
      <c r="B389" s="13" t="s">
        <v>197</v>
      </c>
      <c r="C389" s="13" t="s">
        <v>359</v>
      </c>
      <c r="D389" s="13"/>
      <c r="E389" s="12" t="s">
        <v>360</v>
      </c>
      <c r="F389" s="11">
        <f>F390</f>
        <v>178.2</v>
      </c>
      <c r="G389" s="11">
        <v>170</v>
      </c>
      <c r="H389" s="5"/>
    </row>
    <row r="390" spans="1:8" outlineLevel="7">
      <c r="A390" s="13" t="s">
        <v>327</v>
      </c>
      <c r="B390" s="13" t="s">
        <v>197</v>
      </c>
      <c r="C390" s="13" t="s">
        <v>359</v>
      </c>
      <c r="D390" s="13" t="s">
        <v>187</v>
      </c>
      <c r="E390" s="12" t="s">
        <v>186</v>
      </c>
      <c r="F390" s="11">
        <v>178.2</v>
      </c>
      <c r="G390" s="11">
        <v>170</v>
      </c>
      <c r="H390" s="5"/>
    </row>
    <row r="391" spans="1:8" ht="25.5" outlineLevel="4">
      <c r="A391" s="13" t="s">
        <v>327</v>
      </c>
      <c r="B391" s="13" t="s">
        <v>197</v>
      </c>
      <c r="C391" s="13" t="s">
        <v>358</v>
      </c>
      <c r="D391" s="13"/>
      <c r="E391" s="12" t="s">
        <v>357</v>
      </c>
      <c r="F391" s="11">
        <v>2079</v>
      </c>
      <c r="G391" s="11">
        <v>2079</v>
      </c>
      <c r="H391" s="5"/>
    </row>
    <row r="392" spans="1:8" ht="25.5" outlineLevel="5">
      <c r="A392" s="13" t="s">
        <v>327</v>
      </c>
      <c r="B392" s="13" t="s">
        <v>197</v>
      </c>
      <c r="C392" s="13" t="s">
        <v>356</v>
      </c>
      <c r="D392" s="13"/>
      <c r="E392" s="12" t="s">
        <v>355</v>
      </c>
      <c r="F392" s="11">
        <v>2079</v>
      </c>
      <c r="G392" s="11">
        <v>2079</v>
      </c>
      <c r="H392" s="5"/>
    </row>
    <row r="393" spans="1:8" ht="38.25" outlineLevel="6">
      <c r="A393" s="13" t="s">
        <v>327</v>
      </c>
      <c r="B393" s="13" t="s">
        <v>197</v>
      </c>
      <c r="C393" s="13" t="s">
        <v>353</v>
      </c>
      <c r="D393" s="13"/>
      <c r="E393" s="12" t="s">
        <v>354</v>
      </c>
      <c r="F393" s="11">
        <v>2079</v>
      </c>
      <c r="G393" s="11">
        <v>2079</v>
      </c>
      <c r="H393" s="5"/>
    </row>
    <row r="394" spans="1:8" outlineLevel="7">
      <c r="A394" s="13" t="s">
        <v>327</v>
      </c>
      <c r="B394" s="13" t="s">
        <v>197</v>
      </c>
      <c r="C394" s="13" t="s">
        <v>353</v>
      </c>
      <c r="D394" s="13" t="s">
        <v>187</v>
      </c>
      <c r="E394" s="12" t="s">
        <v>186</v>
      </c>
      <c r="F394" s="11">
        <v>2079</v>
      </c>
      <c r="G394" s="11">
        <v>2079</v>
      </c>
      <c r="H394" s="5"/>
    </row>
    <row r="395" spans="1:8" outlineLevel="2">
      <c r="A395" s="13" t="s">
        <v>327</v>
      </c>
      <c r="B395" s="13" t="s">
        <v>189</v>
      </c>
      <c r="C395" s="13"/>
      <c r="D395" s="13"/>
      <c r="E395" s="12" t="s">
        <v>195</v>
      </c>
      <c r="F395" s="11">
        <v>1677.9</v>
      </c>
      <c r="G395" s="11">
        <v>1677.9</v>
      </c>
      <c r="H395" s="5"/>
    </row>
    <row r="396" spans="1:8" ht="51" outlineLevel="3">
      <c r="A396" s="13" t="s">
        <v>327</v>
      </c>
      <c r="B396" s="13" t="s">
        <v>189</v>
      </c>
      <c r="C396" s="13" t="s">
        <v>170</v>
      </c>
      <c r="D396" s="13"/>
      <c r="E396" s="12" t="s">
        <v>169</v>
      </c>
      <c r="F396" s="11">
        <v>1677.9</v>
      </c>
      <c r="G396" s="11">
        <v>1677.9</v>
      </c>
      <c r="H396" s="5"/>
    </row>
    <row r="397" spans="1:8" ht="51" outlineLevel="4">
      <c r="A397" s="13" t="s">
        <v>327</v>
      </c>
      <c r="B397" s="13" t="s">
        <v>189</v>
      </c>
      <c r="C397" s="13" t="s">
        <v>352</v>
      </c>
      <c r="D397" s="13"/>
      <c r="E397" s="12" t="s">
        <v>351</v>
      </c>
      <c r="F397" s="11">
        <v>1677.9</v>
      </c>
      <c r="G397" s="11">
        <v>1677.9</v>
      </c>
      <c r="H397" s="5"/>
    </row>
    <row r="398" spans="1:8" ht="76.5" outlineLevel="5">
      <c r="A398" s="13" t="s">
        <v>327</v>
      </c>
      <c r="B398" s="13" t="s">
        <v>189</v>
      </c>
      <c r="C398" s="13" t="s">
        <v>350</v>
      </c>
      <c r="D398" s="13"/>
      <c r="E398" s="12" t="s">
        <v>349</v>
      </c>
      <c r="F398" s="11">
        <v>1677.9</v>
      </c>
      <c r="G398" s="11">
        <v>1677.9</v>
      </c>
      <c r="H398" s="5"/>
    </row>
    <row r="399" spans="1:8" ht="51" outlineLevel="6">
      <c r="A399" s="13" t="s">
        <v>327</v>
      </c>
      <c r="B399" s="13" t="s">
        <v>189</v>
      </c>
      <c r="C399" s="13" t="s">
        <v>347</v>
      </c>
      <c r="D399" s="13"/>
      <c r="E399" s="12" t="s">
        <v>348</v>
      </c>
      <c r="F399" s="11">
        <v>1677.9</v>
      </c>
      <c r="G399" s="11">
        <v>1677.9</v>
      </c>
      <c r="H399" s="5"/>
    </row>
    <row r="400" spans="1:8" ht="25.5" outlineLevel="7">
      <c r="A400" s="13" t="s">
        <v>327</v>
      </c>
      <c r="B400" s="13" t="s">
        <v>189</v>
      </c>
      <c r="C400" s="13" t="s">
        <v>347</v>
      </c>
      <c r="D400" s="13" t="s">
        <v>346</v>
      </c>
      <c r="E400" s="12" t="s">
        <v>345</v>
      </c>
      <c r="F400" s="11">
        <v>1677.9</v>
      </c>
      <c r="G400" s="11">
        <v>1677.9</v>
      </c>
      <c r="H400" s="5"/>
    </row>
    <row r="401" spans="1:8" outlineLevel="1">
      <c r="A401" s="13" t="s">
        <v>327</v>
      </c>
      <c r="B401" s="13" t="s">
        <v>344</v>
      </c>
      <c r="C401" s="13"/>
      <c r="D401" s="13"/>
      <c r="E401" s="12" t="s">
        <v>343</v>
      </c>
      <c r="F401" s="11">
        <f t="shared" ref="F401:G403" si="10">F402</f>
        <v>2472.5</v>
      </c>
      <c r="G401" s="11">
        <f t="shared" si="10"/>
        <v>2472.5</v>
      </c>
      <c r="H401" s="5"/>
    </row>
    <row r="402" spans="1:8" ht="25.5" outlineLevel="2">
      <c r="A402" s="13" t="s">
        <v>327</v>
      </c>
      <c r="B402" s="13" t="s">
        <v>326</v>
      </c>
      <c r="C402" s="13"/>
      <c r="D402" s="13"/>
      <c r="E402" s="12" t="s">
        <v>342</v>
      </c>
      <c r="F402" s="11">
        <f t="shared" si="10"/>
        <v>2472.5</v>
      </c>
      <c r="G402" s="11">
        <f t="shared" si="10"/>
        <v>2472.5</v>
      </c>
      <c r="H402" s="5"/>
    </row>
    <row r="403" spans="1:8" ht="51" outlineLevel="3">
      <c r="A403" s="13" t="s">
        <v>327</v>
      </c>
      <c r="B403" s="13" t="s">
        <v>326</v>
      </c>
      <c r="C403" s="13" t="s">
        <v>341</v>
      </c>
      <c r="D403" s="13"/>
      <c r="E403" s="12" t="s">
        <v>340</v>
      </c>
      <c r="F403" s="11">
        <f t="shared" si="10"/>
        <v>2472.5</v>
      </c>
      <c r="G403" s="11">
        <f t="shared" si="10"/>
        <v>2472.5</v>
      </c>
      <c r="H403" s="5"/>
    </row>
    <row r="404" spans="1:8" ht="25.5" outlineLevel="4">
      <c r="A404" s="13" t="s">
        <v>327</v>
      </c>
      <c r="B404" s="13" t="s">
        <v>326</v>
      </c>
      <c r="C404" s="13" t="s">
        <v>339</v>
      </c>
      <c r="D404" s="13"/>
      <c r="E404" s="12" t="s">
        <v>338</v>
      </c>
      <c r="F404" s="11">
        <f>F405+F410</f>
        <v>2472.5</v>
      </c>
      <c r="G404" s="11">
        <f>G405+G410</f>
        <v>2472.5</v>
      </c>
      <c r="H404" s="5"/>
    </row>
    <row r="405" spans="1:8" outlineLevel="5">
      <c r="A405" s="13" t="s">
        <v>327</v>
      </c>
      <c r="B405" s="13" t="s">
        <v>326</v>
      </c>
      <c r="C405" s="13" t="s">
        <v>337</v>
      </c>
      <c r="D405" s="13"/>
      <c r="E405" s="12" t="s">
        <v>336</v>
      </c>
      <c r="F405" s="11">
        <f>F406+F408</f>
        <v>2172.5</v>
      </c>
      <c r="G405" s="11">
        <f>G406+G408</f>
        <v>2172.5</v>
      </c>
      <c r="H405" s="5"/>
    </row>
    <row r="406" spans="1:8" ht="25.5" outlineLevel="6">
      <c r="A406" s="13" t="s">
        <v>327</v>
      </c>
      <c r="B406" s="13" t="s">
        <v>326</v>
      </c>
      <c r="C406" s="13" t="s">
        <v>334</v>
      </c>
      <c r="D406" s="13"/>
      <c r="E406" s="12" t="s">
        <v>335</v>
      </c>
      <c r="F406" s="11">
        <v>936.9</v>
      </c>
      <c r="G406" s="11">
        <v>936.9</v>
      </c>
      <c r="H406" s="5"/>
    </row>
    <row r="407" spans="1:8" ht="25.5" outlineLevel="7">
      <c r="A407" s="13" t="s">
        <v>327</v>
      </c>
      <c r="B407" s="13" t="s">
        <v>326</v>
      </c>
      <c r="C407" s="13" t="s">
        <v>334</v>
      </c>
      <c r="D407" s="13" t="s">
        <v>63</v>
      </c>
      <c r="E407" s="12" t="s">
        <v>62</v>
      </c>
      <c r="F407" s="11">
        <v>936.9</v>
      </c>
      <c r="G407" s="11">
        <v>936.9</v>
      </c>
      <c r="H407" s="5"/>
    </row>
    <row r="408" spans="1:8" outlineLevel="6">
      <c r="A408" s="13" t="s">
        <v>327</v>
      </c>
      <c r="B408" s="13" t="s">
        <v>326</v>
      </c>
      <c r="C408" s="13" t="s">
        <v>332</v>
      </c>
      <c r="D408" s="13"/>
      <c r="E408" s="12" t="s">
        <v>333</v>
      </c>
      <c r="F408" s="11">
        <v>1235.5999999999999</v>
      </c>
      <c r="G408" s="11">
        <v>1235.5999999999999</v>
      </c>
      <c r="H408" s="5"/>
    </row>
    <row r="409" spans="1:8" ht="25.5" outlineLevel="7">
      <c r="A409" s="13" t="s">
        <v>327</v>
      </c>
      <c r="B409" s="13" t="s">
        <v>326</v>
      </c>
      <c r="C409" s="13" t="s">
        <v>332</v>
      </c>
      <c r="D409" s="13" t="s">
        <v>63</v>
      </c>
      <c r="E409" s="12" t="s">
        <v>62</v>
      </c>
      <c r="F409" s="11">
        <v>1235.5999999999999</v>
      </c>
      <c r="G409" s="11">
        <v>1235.5999999999999</v>
      </c>
      <c r="H409" s="5"/>
    </row>
    <row r="410" spans="1:8" ht="25.5" outlineLevel="5">
      <c r="A410" s="13" t="s">
        <v>327</v>
      </c>
      <c r="B410" s="13" t="s">
        <v>326</v>
      </c>
      <c r="C410" s="13" t="s">
        <v>331</v>
      </c>
      <c r="D410" s="13"/>
      <c r="E410" s="12" t="s">
        <v>330</v>
      </c>
      <c r="F410" s="11">
        <f>F411+F413</f>
        <v>300</v>
      </c>
      <c r="G410" s="11">
        <f>G411+G413</f>
        <v>300</v>
      </c>
      <c r="H410" s="5"/>
    </row>
    <row r="411" spans="1:8" ht="38.25" outlineLevel="5">
      <c r="A411" s="13" t="s">
        <v>327</v>
      </c>
      <c r="B411" s="13" t="s">
        <v>326</v>
      </c>
      <c r="C411" s="13" t="s">
        <v>329</v>
      </c>
      <c r="D411" s="13"/>
      <c r="E411" s="12" t="s">
        <v>328</v>
      </c>
      <c r="F411" s="11">
        <v>250</v>
      </c>
      <c r="G411" s="11">
        <v>250</v>
      </c>
      <c r="H411" s="5"/>
    </row>
    <row r="412" spans="1:8" ht="25.5" outlineLevel="5">
      <c r="A412" s="13" t="s">
        <v>327</v>
      </c>
      <c r="B412" s="13" t="s">
        <v>326</v>
      </c>
      <c r="C412" s="13" t="s">
        <v>329</v>
      </c>
      <c r="D412" s="13" t="s">
        <v>63</v>
      </c>
      <c r="E412" s="12" t="s">
        <v>62</v>
      </c>
      <c r="F412" s="11">
        <v>250</v>
      </c>
      <c r="G412" s="11">
        <v>250</v>
      </c>
      <c r="H412" s="5"/>
    </row>
    <row r="413" spans="1:8" ht="38.25" outlineLevel="6">
      <c r="A413" s="13" t="s">
        <v>327</v>
      </c>
      <c r="B413" s="13" t="s">
        <v>326</v>
      </c>
      <c r="C413" s="13" t="s">
        <v>325</v>
      </c>
      <c r="D413" s="13"/>
      <c r="E413" s="12" t="s">
        <v>328</v>
      </c>
      <c r="F413" s="11">
        <v>50</v>
      </c>
      <c r="G413" s="11">
        <v>50</v>
      </c>
      <c r="H413" s="5"/>
    </row>
    <row r="414" spans="1:8" ht="25.5" outlineLevel="7">
      <c r="A414" s="13" t="s">
        <v>327</v>
      </c>
      <c r="B414" s="13" t="s">
        <v>326</v>
      </c>
      <c r="C414" s="13" t="s">
        <v>325</v>
      </c>
      <c r="D414" s="13" t="s">
        <v>63</v>
      </c>
      <c r="E414" s="12" t="s">
        <v>62</v>
      </c>
      <c r="F414" s="11">
        <v>50</v>
      </c>
      <c r="G414" s="11">
        <v>50</v>
      </c>
      <c r="H414" s="5"/>
    </row>
    <row r="415" spans="1:8" s="14" customFormat="1" ht="25.5">
      <c r="A415" s="18" t="s">
        <v>177</v>
      </c>
      <c r="B415" s="18"/>
      <c r="C415" s="18"/>
      <c r="D415" s="18"/>
      <c r="E415" s="17" t="s">
        <v>324</v>
      </c>
      <c r="F415" s="16">
        <f>F416+F423+F543+F561</f>
        <v>347356.10000000003</v>
      </c>
      <c r="G415" s="16">
        <f>G416+G423+G543+G561</f>
        <v>345227.39999999991</v>
      </c>
      <c r="H415" s="15"/>
    </row>
    <row r="416" spans="1:8" outlineLevel="1">
      <c r="A416" s="13" t="s">
        <v>177</v>
      </c>
      <c r="B416" s="13" t="s">
        <v>173</v>
      </c>
      <c r="C416" s="13"/>
      <c r="D416" s="13"/>
      <c r="E416" s="12" t="s">
        <v>172</v>
      </c>
      <c r="F416" s="11">
        <v>40</v>
      </c>
      <c r="G416" s="11">
        <v>38.6</v>
      </c>
      <c r="H416" s="5"/>
    </row>
    <row r="417" spans="1:8" outlineLevel="2">
      <c r="A417" s="13" t="s">
        <v>177</v>
      </c>
      <c r="B417" s="13" t="s">
        <v>163</v>
      </c>
      <c r="C417" s="13"/>
      <c r="D417" s="13"/>
      <c r="E417" s="12" t="s">
        <v>171</v>
      </c>
      <c r="F417" s="11">
        <v>40</v>
      </c>
      <c r="G417" s="11">
        <v>38.6</v>
      </c>
      <c r="H417" s="5"/>
    </row>
    <row r="418" spans="1:8" ht="51" outlineLevel="3">
      <c r="A418" s="13" t="s">
        <v>177</v>
      </c>
      <c r="B418" s="13" t="s">
        <v>163</v>
      </c>
      <c r="C418" s="13" t="s">
        <v>170</v>
      </c>
      <c r="D418" s="13"/>
      <c r="E418" s="12" t="s">
        <v>169</v>
      </c>
      <c r="F418" s="11">
        <v>40</v>
      </c>
      <c r="G418" s="11">
        <v>38.6</v>
      </c>
      <c r="H418" s="5"/>
    </row>
    <row r="419" spans="1:8" ht="25.5" outlineLevel="4">
      <c r="A419" s="13" t="s">
        <v>177</v>
      </c>
      <c r="B419" s="13" t="s">
        <v>163</v>
      </c>
      <c r="C419" s="13" t="s">
        <v>168</v>
      </c>
      <c r="D419" s="13"/>
      <c r="E419" s="12" t="s">
        <v>167</v>
      </c>
      <c r="F419" s="11">
        <v>40</v>
      </c>
      <c r="G419" s="11">
        <v>38.6</v>
      </c>
      <c r="H419" s="5"/>
    </row>
    <row r="420" spans="1:8" ht="38.25" outlineLevel="5">
      <c r="A420" s="13" t="s">
        <v>177</v>
      </c>
      <c r="B420" s="13" t="s">
        <v>163</v>
      </c>
      <c r="C420" s="13" t="s">
        <v>323</v>
      </c>
      <c r="D420" s="13"/>
      <c r="E420" s="12" t="s">
        <v>322</v>
      </c>
      <c r="F420" s="11">
        <v>40</v>
      </c>
      <c r="G420" s="11">
        <v>38.6</v>
      </c>
      <c r="H420" s="5"/>
    </row>
    <row r="421" spans="1:8" ht="25.5" outlineLevel="6">
      <c r="A421" s="13" t="s">
        <v>177</v>
      </c>
      <c r="B421" s="13" t="s">
        <v>163</v>
      </c>
      <c r="C421" s="13" t="s">
        <v>320</v>
      </c>
      <c r="D421" s="13"/>
      <c r="E421" s="12" t="s">
        <v>321</v>
      </c>
      <c r="F421" s="11">
        <v>40</v>
      </c>
      <c r="G421" s="11">
        <v>38.6</v>
      </c>
      <c r="H421" s="5"/>
    </row>
    <row r="422" spans="1:8" ht="25.5" outlineLevel="7">
      <c r="A422" s="13" t="s">
        <v>177</v>
      </c>
      <c r="B422" s="13" t="s">
        <v>163</v>
      </c>
      <c r="C422" s="13" t="s">
        <v>320</v>
      </c>
      <c r="D422" s="13" t="s">
        <v>63</v>
      </c>
      <c r="E422" s="12" t="s">
        <v>62</v>
      </c>
      <c r="F422" s="11">
        <v>40</v>
      </c>
      <c r="G422" s="11">
        <v>38.6</v>
      </c>
      <c r="H422" s="5"/>
    </row>
    <row r="423" spans="1:8" outlineLevel="1">
      <c r="A423" s="13" t="s">
        <v>177</v>
      </c>
      <c r="B423" s="13" t="s">
        <v>139</v>
      </c>
      <c r="C423" s="13"/>
      <c r="D423" s="13"/>
      <c r="E423" s="12" t="s">
        <v>138</v>
      </c>
      <c r="F423" s="11">
        <f>F424+F442+F484+F498+F508+F527</f>
        <v>337838.10000000003</v>
      </c>
      <c r="G423" s="11">
        <f>G424+G442+G484+G498+G508+G527</f>
        <v>335774.39999999997</v>
      </c>
      <c r="H423" s="5"/>
    </row>
    <row r="424" spans="1:8" outlineLevel="2">
      <c r="A424" s="13" t="s">
        <v>177</v>
      </c>
      <c r="B424" s="13" t="s">
        <v>306</v>
      </c>
      <c r="C424" s="13"/>
      <c r="D424" s="13"/>
      <c r="E424" s="12" t="s">
        <v>319</v>
      </c>
      <c r="F424" s="11">
        <f t="shared" ref="F424:G426" si="11">F425</f>
        <v>101174.5</v>
      </c>
      <c r="G424" s="11">
        <f t="shared" si="11"/>
        <v>100600.7</v>
      </c>
      <c r="H424" s="5"/>
    </row>
    <row r="425" spans="1:8" ht="38.25" outlineLevel="3">
      <c r="A425" s="13" t="s">
        <v>177</v>
      </c>
      <c r="B425" s="13" t="s">
        <v>306</v>
      </c>
      <c r="C425" s="13" t="s">
        <v>184</v>
      </c>
      <c r="D425" s="13"/>
      <c r="E425" s="12" t="s">
        <v>183</v>
      </c>
      <c r="F425" s="11">
        <f t="shared" si="11"/>
        <v>101174.5</v>
      </c>
      <c r="G425" s="11">
        <f t="shared" si="11"/>
        <v>100600.7</v>
      </c>
      <c r="H425" s="5"/>
    </row>
    <row r="426" spans="1:8" ht="25.5" outlineLevel="4">
      <c r="A426" s="13" t="s">
        <v>177</v>
      </c>
      <c r="B426" s="13" t="s">
        <v>306</v>
      </c>
      <c r="C426" s="13" t="s">
        <v>194</v>
      </c>
      <c r="D426" s="13"/>
      <c r="E426" s="12" t="s">
        <v>193</v>
      </c>
      <c r="F426" s="11">
        <f t="shared" si="11"/>
        <v>101174.5</v>
      </c>
      <c r="G426" s="11">
        <f t="shared" si="11"/>
        <v>100600.7</v>
      </c>
      <c r="H426" s="5"/>
    </row>
    <row r="427" spans="1:8" ht="25.5" outlineLevel="5">
      <c r="A427" s="13" t="s">
        <v>177</v>
      </c>
      <c r="B427" s="13" t="s">
        <v>306</v>
      </c>
      <c r="C427" s="13" t="s">
        <v>192</v>
      </c>
      <c r="D427" s="13"/>
      <c r="E427" s="12" t="s">
        <v>191</v>
      </c>
      <c r="F427" s="11">
        <f>F428+F430+F432+F434+F436+F438+F440</f>
        <v>101174.5</v>
      </c>
      <c r="G427" s="11">
        <f>G428+G430+G432+G434+G436+G438+G440</f>
        <v>100600.7</v>
      </c>
      <c r="H427" s="5"/>
    </row>
    <row r="428" spans="1:8" ht="51" outlineLevel="6">
      <c r="A428" s="13" t="s">
        <v>177</v>
      </c>
      <c r="B428" s="13" t="s">
        <v>306</v>
      </c>
      <c r="C428" s="13" t="s">
        <v>317</v>
      </c>
      <c r="D428" s="13"/>
      <c r="E428" s="12" t="s">
        <v>318</v>
      </c>
      <c r="F428" s="11">
        <f>F429</f>
        <v>49026.2</v>
      </c>
      <c r="G428" s="11">
        <f>G429</f>
        <v>49026.2</v>
      </c>
      <c r="H428" s="5"/>
    </row>
    <row r="429" spans="1:8" ht="25.5" outlineLevel="7">
      <c r="A429" s="13" t="s">
        <v>177</v>
      </c>
      <c r="B429" s="13" t="s">
        <v>306</v>
      </c>
      <c r="C429" s="13" t="s">
        <v>317</v>
      </c>
      <c r="D429" s="13" t="s">
        <v>63</v>
      </c>
      <c r="E429" s="12" t="s">
        <v>62</v>
      </c>
      <c r="F429" s="11">
        <v>49026.2</v>
      </c>
      <c r="G429" s="11">
        <v>49026.2</v>
      </c>
      <c r="H429" s="5"/>
    </row>
    <row r="430" spans="1:8" ht="38.25" outlineLevel="6">
      <c r="A430" s="13" t="s">
        <v>177</v>
      </c>
      <c r="B430" s="13" t="s">
        <v>306</v>
      </c>
      <c r="C430" s="13" t="s">
        <v>315</v>
      </c>
      <c r="D430" s="13"/>
      <c r="E430" s="12" t="s">
        <v>316</v>
      </c>
      <c r="F430" s="11">
        <f>F431</f>
        <v>2201.9</v>
      </c>
      <c r="G430" s="11">
        <v>2201.8000000000002</v>
      </c>
      <c r="H430" s="5"/>
    </row>
    <row r="431" spans="1:8" ht="25.5" outlineLevel="7">
      <c r="A431" s="13" t="s">
        <v>177</v>
      </c>
      <c r="B431" s="13" t="s">
        <v>306</v>
      </c>
      <c r="C431" s="13" t="s">
        <v>315</v>
      </c>
      <c r="D431" s="13" t="s">
        <v>63</v>
      </c>
      <c r="E431" s="12" t="s">
        <v>62</v>
      </c>
      <c r="F431" s="11">
        <f>2630.8-428.9</f>
        <v>2201.9</v>
      </c>
      <c r="G431" s="11">
        <v>2201.8000000000002</v>
      </c>
      <c r="H431" s="5"/>
    </row>
    <row r="432" spans="1:8" ht="51" outlineLevel="7">
      <c r="A432" s="13">
        <v>803</v>
      </c>
      <c r="B432" s="21" t="s">
        <v>306</v>
      </c>
      <c r="C432" s="21" t="s">
        <v>313</v>
      </c>
      <c r="D432" s="21"/>
      <c r="E432" s="20" t="s">
        <v>314</v>
      </c>
      <c r="F432" s="19">
        <f>F433</f>
        <v>7949</v>
      </c>
      <c r="G432" s="19">
        <f>G433</f>
        <v>7949</v>
      </c>
      <c r="H432" s="5"/>
    </row>
    <row r="433" spans="1:8" ht="25.5" outlineLevel="7">
      <c r="A433" s="13">
        <v>803</v>
      </c>
      <c r="B433" s="21" t="s">
        <v>306</v>
      </c>
      <c r="C433" s="21" t="s">
        <v>313</v>
      </c>
      <c r="D433" s="21" t="s">
        <v>63</v>
      </c>
      <c r="E433" s="20" t="s">
        <v>62</v>
      </c>
      <c r="F433" s="19">
        <v>7949</v>
      </c>
      <c r="G433" s="19">
        <v>7949</v>
      </c>
      <c r="H433" s="5"/>
    </row>
    <row r="434" spans="1:8" ht="51" outlineLevel="6">
      <c r="A434" s="13" t="s">
        <v>177</v>
      </c>
      <c r="B434" s="13" t="s">
        <v>306</v>
      </c>
      <c r="C434" s="13" t="s">
        <v>311</v>
      </c>
      <c r="D434" s="13"/>
      <c r="E434" s="12" t="s">
        <v>312</v>
      </c>
      <c r="F434" s="11">
        <f>F435</f>
        <v>40288.799999999996</v>
      </c>
      <c r="G434" s="11">
        <v>39869.9</v>
      </c>
      <c r="H434" s="5"/>
    </row>
    <row r="435" spans="1:8" ht="25.5" outlineLevel="7">
      <c r="A435" s="13" t="s">
        <v>177</v>
      </c>
      <c r="B435" s="13" t="s">
        <v>306</v>
      </c>
      <c r="C435" s="13" t="s">
        <v>311</v>
      </c>
      <c r="D435" s="13" t="s">
        <v>63</v>
      </c>
      <c r="E435" s="12" t="s">
        <v>62</v>
      </c>
      <c r="F435" s="11">
        <f>38880.7+122.4+1285.7</f>
        <v>40288.799999999996</v>
      </c>
      <c r="G435" s="11">
        <v>39869.9</v>
      </c>
      <c r="H435" s="5"/>
    </row>
    <row r="436" spans="1:8" ht="25.5" outlineLevel="6">
      <c r="A436" s="13" t="s">
        <v>177</v>
      </c>
      <c r="B436" s="13" t="s">
        <v>306</v>
      </c>
      <c r="C436" s="13" t="s">
        <v>309</v>
      </c>
      <c r="D436" s="13"/>
      <c r="E436" s="12" t="s">
        <v>310</v>
      </c>
      <c r="F436" s="11">
        <v>1000</v>
      </c>
      <c r="G436" s="11">
        <v>845.2</v>
      </c>
      <c r="H436" s="5"/>
    </row>
    <row r="437" spans="1:8" ht="25.5" outlineLevel="7">
      <c r="A437" s="13" t="s">
        <v>177</v>
      </c>
      <c r="B437" s="13" t="s">
        <v>306</v>
      </c>
      <c r="C437" s="13" t="s">
        <v>309</v>
      </c>
      <c r="D437" s="13" t="s">
        <v>63</v>
      </c>
      <c r="E437" s="12" t="s">
        <v>62</v>
      </c>
      <c r="F437" s="11">
        <v>1000</v>
      </c>
      <c r="G437" s="11">
        <v>845.2</v>
      </c>
      <c r="H437" s="5"/>
    </row>
    <row r="438" spans="1:8" ht="38.25" outlineLevel="6">
      <c r="A438" s="13" t="s">
        <v>177</v>
      </c>
      <c r="B438" s="13" t="s">
        <v>306</v>
      </c>
      <c r="C438" s="13" t="s">
        <v>307</v>
      </c>
      <c r="D438" s="13"/>
      <c r="E438" s="12" t="s">
        <v>308</v>
      </c>
      <c r="F438" s="11">
        <f>750.7-122.4</f>
        <v>628.30000000000007</v>
      </c>
      <c r="G438" s="11">
        <v>628.29999999999995</v>
      </c>
      <c r="H438" s="5"/>
    </row>
    <row r="439" spans="1:8" ht="25.5" outlineLevel="7">
      <c r="A439" s="13" t="s">
        <v>177</v>
      </c>
      <c r="B439" s="13" t="s">
        <v>306</v>
      </c>
      <c r="C439" s="13" t="s">
        <v>307</v>
      </c>
      <c r="D439" s="13" t="s">
        <v>63</v>
      </c>
      <c r="E439" s="12" t="s">
        <v>62</v>
      </c>
      <c r="F439" s="11">
        <f>750.7-122.4</f>
        <v>628.30000000000007</v>
      </c>
      <c r="G439" s="11">
        <v>628.29999999999995</v>
      </c>
      <c r="H439" s="5"/>
    </row>
    <row r="440" spans="1:8" ht="51" outlineLevel="7">
      <c r="A440" s="13">
        <v>803</v>
      </c>
      <c r="B440" s="21" t="s">
        <v>306</v>
      </c>
      <c r="C440" s="21" t="s">
        <v>305</v>
      </c>
      <c r="D440" s="21"/>
      <c r="E440" s="20" t="s">
        <v>253</v>
      </c>
      <c r="F440" s="19">
        <f>F441</f>
        <v>80.3</v>
      </c>
      <c r="G440" s="11">
        <v>80.3</v>
      </c>
      <c r="H440" s="5"/>
    </row>
    <row r="441" spans="1:8" ht="38.25" outlineLevel="7">
      <c r="A441" s="13">
        <v>803</v>
      </c>
      <c r="B441" s="21" t="s">
        <v>306</v>
      </c>
      <c r="C441" s="21" t="s">
        <v>305</v>
      </c>
      <c r="D441" s="21" t="s">
        <v>63</v>
      </c>
      <c r="E441" s="20" t="s">
        <v>251</v>
      </c>
      <c r="F441" s="19">
        <v>80.3</v>
      </c>
      <c r="G441" s="11">
        <v>80.3</v>
      </c>
      <c r="H441" s="5"/>
    </row>
    <row r="442" spans="1:8" outlineLevel="2">
      <c r="A442" s="13" t="s">
        <v>177</v>
      </c>
      <c r="B442" s="13" t="s">
        <v>262</v>
      </c>
      <c r="C442" s="13"/>
      <c r="D442" s="13"/>
      <c r="E442" s="12" t="s">
        <v>304</v>
      </c>
      <c r="F442" s="11">
        <f>F443+F475</f>
        <v>200995.50000000003</v>
      </c>
      <c r="G442" s="11">
        <f>G443+G475</f>
        <v>199753.00000000003</v>
      </c>
      <c r="H442" s="5"/>
    </row>
    <row r="443" spans="1:8" ht="38.25" outlineLevel="3">
      <c r="A443" s="13" t="s">
        <v>177</v>
      </c>
      <c r="B443" s="13" t="s">
        <v>262</v>
      </c>
      <c r="C443" s="13" t="s">
        <v>184</v>
      </c>
      <c r="D443" s="13"/>
      <c r="E443" s="12" t="s">
        <v>183</v>
      </c>
      <c r="F443" s="11">
        <f>F444</f>
        <v>200795.50000000003</v>
      </c>
      <c r="G443" s="11">
        <f>G444</f>
        <v>199556.60000000003</v>
      </c>
      <c r="H443" s="5"/>
    </row>
    <row r="444" spans="1:8" ht="25.5" outlineLevel="4">
      <c r="A444" s="13" t="s">
        <v>177</v>
      </c>
      <c r="B444" s="13" t="s">
        <v>262</v>
      </c>
      <c r="C444" s="13" t="s">
        <v>202</v>
      </c>
      <c r="D444" s="13"/>
      <c r="E444" s="12" t="s">
        <v>201</v>
      </c>
      <c r="F444" s="11">
        <f>F445+F466</f>
        <v>200795.50000000003</v>
      </c>
      <c r="G444" s="11">
        <f>G445+G466</f>
        <v>199556.60000000003</v>
      </c>
      <c r="H444" s="5"/>
    </row>
    <row r="445" spans="1:8" ht="38.25" outlineLevel="5">
      <c r="A445" s="13" t="s">
        <v>177</v>
      </c>
      <c r="B445" s="13" t="s">
        <v>262</v>
      </c>
      <c r="C445" s="13" t="s">
        <v>200</v>
      </c>
      <c r="D445" s="13"/>
      <c r="E445" s="12" t="s">
        <v>199</v>
      </c>
      <c r="F445" s="11">
        <f>F446+F448+F450+F452+F454+F456+F458+F460+F462+F464</f>
        <v>191136.80000000002</v>
      </c>
      <c r="G445" s="11">
        <f>G446+G448+G450+G452+G454+G456+G458+G460+G462+G464</f>
        <v>189980.60000000003</v>
      </c>
      <c r="H445" s="5"/>
    </row>
    <row r="446" spans="1:8" ht="38.25" outlineLevel="6">
      <c r="A446" s="13" t="s">
        <v>177</v>
      </c>
      <c r="B446" s="13" t="s">
        <v>262</v>
      </c>
      <c r="C446" s="13" t="s">
        <v>302</v>
      </c>
      <c r="D446" s="13"/>
      <c r="E446" s="12" t="s">
        <v>303</v>
      </c>
      <c r="F446" s="11">
        <v>1885.6</v>
      </c>
      <c r="G446" s="11">
        <v>1885.6</v>
      </c>
      <c r="H446" s="5"/>
    </row>
    <row r="447" spans="1:8" ht="25.5" outlineLevel="7">
      <c r="A447" s="13" t="s">
        <v>177</v>
      </c>
      <c r="B447" s="13" t="s">
        <v>262</v>
      </c>
      <c r="C447" s="13" t="s">
        <v>302</v>
      </c>
      <c r="D447" s="13" t="s">
        <v>63</v>
      </c>
      <c r="E447" s="12" t="s">
        <v>62</v>
      </c>
      <c r="F447" s="11">
        <v>1885.6</v>
      </c>
      <c r="G447" s="11">
        <v>1885.6</v>
      </c>
      <c r="H447" s="5"/>
    </row>
    <row r="448" spans="1:8" ht="38.25" outlineLevel="6">
      <c r="A448" s="13" t="s">
        <v>177</v>
      </c>
      <c r="B448" s="13" t="s">
        <v>262</v>
      </c>
      <c r="C448" s="13" t="s">
        <v>300</v>
      </c>
      <c r="D448" s="13"/>
      <c r="E448" s="12" t="s">
        <v>301</v>
      </c>
      <c r="F448" s="11">
        <f>F449</f>
        <v>17037.599999999999</v>
      </c>
      <c r="G448" s="11">
        <v>17031.2</v>
      </c>
      <c r="H448" s="5"/>
    </row>
    <row r="449" spans="1:8" ht="25.5" outlineLevel="7">
      <c r="A449" s="13" t="s">
        <v>177</v>
      </c>
      <c r="B449" s="13" t="s">
        <v>262</v>
      </c>
      <c r="C449" s="13" t="s">
        <v>300</v>
      </c>
      <c r="D449" s="13" t="s">
        <v>63</v>
      </c>
      <c r="E449" s="12" t="s">
        <v>62</v>
      </c>
      <c r="F449" s="11">
        <v>17037.599999999999</v>
      </c>
      <c r="G449" s="11">
        <v>17031.2</v>
      </c>
      <c r="H449" s="5"/>
    </row>
    <row r="450" spans="1:8" ht="51" outlineLevel="6">
      <c r="A450" s="13" t="s">
        <v>177</v>
      </c>
      <c r="B450" s="13" t="s">
        <v>262</v>
      </c>
      <c r="C450" s="13" t="s">
        <v>298</v>
      </c>
      <c r="D450" s="13"/>
      <c r="E450" s="12" t="s">
        <v>299</v>
      </c>
      <c r="F450" s="11">
        <f>F451</f>
        <v>119368.8</v>
      </c>
      <c r="G450" s="11">
        <v>119368.8</v>
      </c>
      <c r="H450" s="5"/>
    </row>
    <row r="451" spans="1:8" ht="25.5" outlineLevel="7">
      <c r="A451" s="13" t="s">
        <v>177</v>
      </c>
      <c r="B451" s="13" t="s">
        <v>262</v>
      </c>
      <c r="C451" s="13" t="s">
        <v>298</v>
      </c>
      <c r="D451" s="13" t="s">
        <v>63</v>
      </c>
      <c r="E451" s="12" t="s">
        <v>62</v>
      </c>
      <c r="F451" s="11">
        <v>119368.8</v>
      </c>
      <c r="G451" s="11">
        <v>119368.8</v>
      </c>
      <c r="H451" s="5"/>
    </row>
    <row r="452" spans="1:8" ht="38.25" outlineLevel="6">
      <c r="A452" s="13" t="s">
        <v>177</v>
      </c>
      <c r="B452" s="13" t="s">
        <v>262</v>
      </c>
      <c r="C452" s="13" t="s">
        <v>296</v>
      </c>
      <c r="D452" s="13"/>
      <c r="E452" s="12" t="s">
        <v>297</v>
      </c>
      <c r="F452" s="11">
        <v>79.3</v>
      </c>
      <c r="G452" s="11">
        <v>92.1</v>
      </c>
      <c r="H452" s="5"/>
    </row>
    <row r="453" spans="1:8" ht="25.5" outlineLevel="7">
      <c r="A453" s="13" t="s">
        <v>177</v>
      </c>
      <c r="B453" s="13" t="s">
        <v>262</v>
      </c>
      <c r="C453" s="13" t="s">
        <v>296</v>
      </c>
      <c r="D453" s="13" t="s">
        <v>63</v>
      </c>
      <c r="E453" s="12" t="s">
        <v>62</v>
      </c>
      <c r="F453" s="11">
        <v>79.3</v>
      </c>
      <c r="G453" s="11">
        <v>92.1</v>
      </c>
      <c r="H453" s="5"/>
    </row>
    <row r="454" spans="1:8" ht="51" outlineLevel="7">
      <c r="A454" s="13">
        <v>803</v>
      </c>
      <c r="B454" s="21" t="s">
        <v>262</v>
      </c>
      <c r="C454" s="21" t="s">
        <v>295</v>
      </c>
      <c r="D454" s="21"/>
      <c r="E454" s="20" t="s">
        <v>130</v>
      </c>
      <c r="F454" s="19">
        <f>F455</f>
        <v>3339.6</v>
      </c>
      <c r="G454" s="19">
        <f>G455</f>
        <v>3339.6</v>
      </c>
      <c r="H454" s="5"/>
    </row>
    <row r="455" spans="1:8" ht="25.5" outlineLevel="7">
      <c r="A455" s="13">
        <v>803</v>
      </c>
      <c r="B455" s="21" t="s">
        <v>262</v>
      </c>
      <c r="C455" s="21" t="s">
        <v>295</v>
      </c>
      <c r="D455" s="21" t="s">
        <v>63</v>
      </c>
      <c r="E455" s="20" t="s">
        <v>120</v>
      </c>
      <c r="F455" s="19">
        <v>3339.6</v>
      </c>
      <c r="G455" s="11">
        <v>3339.6</v>
      </c>
      <c r="H455" s="5"/>
    </row>
    <row r="456" spans="1:8" ht="51" outlineLevel="6">
      <c r="A456" s="13" t="s">
        <v>177</v>
      </c>
      <c r="B456" s="13" t="s">
        <v>262</v>
      </c>
      <c r="C456" s="13" t="s">
        <v>293</v>
      </c>
      <c r="D456" s="13"/>
      <c r="E456" s="12" t="s">
        <v>294</v>
      </c>
      <c r="F456" s="11">
        <f>F457</f>
        <v>39377.800000000003</v>
      </c>
      <c r="G456" s="11">
        <v>38272.5</v>
      </c>
      <c r="H456" s="5"/>
    </row>
    <row r="457" spans="1:8" ht="25.5" outlineLevel="7">
      <c r="A457" s="13" t="s">
        <v>177</v>
      </c>
      <c r="B457" s="13" t="s">
        <v>262</v>
      </c>
      <c r="C457" s="13" t="s">
        <v>293</v>
      </c>
      <c r="D457" s="13" t="s">
        <v>63</v>
      </c>
      <c r="E457" s="12" t="s">
        <v>62</v>
      </c>
      <c r="F457" s="11">
        <f>37134-35.1-130-0.1-34.5+2443.5</f>
        <v>39377.800000000003</v>
      </c>
      <c r="G457" s="11">
        <v>38272.5</v>
      </c>
      <c r="H457" s="5"/>
    </row>
    <row r="458" spans="1:8" ht="25.5" outlineLevel="6">
      <c r="A458" s="13" t="s">
        <v>177</v>
      </c>
      <c r="B458" s="13" t="s">
        <v>262</v>
      </c>
      <c r="C458" s="13" t="s">
        <v>291</v>
      </c>
      <c r="D458" s="13"/>
      <c r="E458" s="12" t="s">
        <v>292</v>
      </c>
      <c r="F458" s="11">
        <v>2800</v>
      </c>
      <c r="G458" s="11">
        <v>2748.7</v>
      </c>
      <c r="H458" s="5"/>
    </row>
    <row r="459" spans="1:8" ht="25.5" outlineLevel="7">
      <c r="A459" s="13" t="s">
        <v>177</v>
      </c>
      <c r="B459" s="13" t="s">
        <v>262</v>
      </c>
      <c r="C459" s="13" t="s">
        <v>291</v>
      </c>
      <c r="D459" s="13" t="s">
        <v>63</v>
      </c>
      <c r="E459" s="12" t="s">
        <v>62</v>
      </c>
      <c r="F459" s="11">
        <v>2800</v>
      </c>
      <c r="G459" s="11">
        <v>2748.7</v>
      </c>
      <c r="H459" s="5"/>
    </row>
    <row r="460" spans="1:8" ht="25.5" outlineLevel="6">
      <c r="A460" s="13" t="s">
        <v>177</v>
      </c>
      <c r="B460" s="13" t="s">
        <v>262</v>
      </c>
      <c r="C460" s="13" t="s">
        <v>289</v>
      </c>
      <c r="D460" s="13"/>
      <c r="E460" s="12" t="s">
        <v>290</v>
      </c>
      <c r="F460" s="11">
        <f>F461</f>
        <v>7204.0000000000009</v>
      </c>
      <c r="G460" s="11">
        <v>7198</v>
      </c>
      <c r="H460" s="5"/>
    </row>
    <row r="461" spans="1:8" ht="25.5" outlineLevel="7">
      <c r="A461" s="13" t="s">
        <v>177</v>
      </c>
      <c r="B461" s="13" t="s">
        <v>262</v>
      </c>
      <c r="C461" s="13" t="s">
        <v>289</v>
      </c>
      <c r="D461" s="13" t="s">
        <v>63</v>
      </c>
      <c r="E461" s="12" t="s">
        <v>62</v>
      </c>
      <c r="F461" s="11">
        <f>7302.6-228.7+130+0.1</f>
        <v>7204.0000000000009</v>
      </c>
      <c r="G461" s="11">
        <v>7198</v>
      </c>
      <c r="H461" s="5"/>
    </row>
    <row r="462" spans="1:8" ht="38.25" outlineLevel="6">
      <c r="A462" s="13" t="s">
        <v>177</v>
      </c>
      <c r="B462" s="13" t="s">
        <v>262</v>
      </c>
      <c r="C462" s="13" t="s">
        <v>287</v>
      </c>
      <c r="D462" s="13"/>
      <c r="E462" s="12" t="s">
        <v>288</v>
      </c>
      <c r="F462" s="11">
        <v>10.4</v>
      </c>
      <c r="G462" s="11">
        <v>10.4</v>
      </c>
      <c r="H462" s="5"/>
    </row>
    <row r="463" spans="1:8" ht="25.5" outlineLevel="7">
      <c r="A463" s="13" t="s">
        <v>177</v>
      </c>
      <c r="B463" s="13" t="s">
        <v>262</v>
      </c>
      <c r="C463" s="13" t="s">
        <v>287</v>
      </c>
      <c r="D463" s="13" t="s">
        <v>63</v>
      </c>
      <c r="E463" s="12" t="s">
        <v>62</v>
      </c>
      <c r="F463" s="11">
        <v>10.4</v>
      </c>
      <c r="G463" s="11">
        <v>10.4</v>
      </c>
      <c r="H463" s="5"/>
    </row>
    <row r="464" spans="1:8" ht="51" outlineLevel="7">
      <c r="A464" s="13">
        <v>803</v>
      </c>
      <c r="B464" s="21" t="s">
        <v>262</v>
      </c>
      <c r="C464" s="21" t="s">
        <v>286</v>
      </c>
      <c r="D464" s="21"/>
      <c r="E464" s="20" t="s">
        <v>212</v>
      </c>
      <c r="F464" s="19">
        <f>F465</f>
        <v>33.700000000000003</v>
      </c>
      <c r="G464" s="11">
        <v>33.700000000000003</v>
      </c>
      <c r="H464" s="5"/>
    </row>
    <row r="465" spans="1:8" ht="25.5" outlineLevel="7">
      <c r="A465" s="13">
        <v>803</v>
      </c>
      <c r="B465" s="21" t="s">
        <v>262</v>
      </c>
      <c r="C465" s="21" t="s">
        <v>286</v>
      </c>
      <c r="D465" s="21" t="s">
        <v>63</v>
      </c>
      <c r="E465" s="20" t="s">
        <v>237</v>
      </c>
      <c r="F465" s="19">
        <v>33.700000000000003</v>
      </c>
      <c r="G465" s="11">
        <v>33.700000000000003</v>
      </c>
      <c r="H465" s="5"/>
    </row>
    <row r="466" spans="1:8" outlineLevel="5">
      <c r="A466" s="13" t="s">
        <v>177</v>
      </c>
      <c r="B466" s="13" t="s">
        <v>262</v>
      </c>
      <c r="C466" s="13" t="s">
        <v>285</v>
      </c>
      <c r="D466" s="13"/>
      <c r="E466" s="12" t="s">
        <v>284</v>
      </c>
      <c r="F466" s="11">
        <f>F467+F469+F471+F473</f>
        <v>9658.7000000000007</v>
      </c>
      <c r="G466" s="11">
        <f>G467+G469+G471+G473</f>
        <v>9576</v>
      </c>
      <c r="H466" s="5"/>
    </row>
    <row r="467" spans="1:8" ht="102" outlineLevel="6">
      <c r="A467" s="13" t="s">
        <v>177</v>
      </c>
      <c r="B467" s="13" t="s">
        <v>262</v>
      </c>
      <c r="C467" s="13" t="s">
        <v>282</v>
      </c>
      <c r="D467" s="13"/>
      <c r="E467" s="12" t="s">
        <v>283</v>
      </c>
      <c r="F467" s="11">
        <v>1729.5</v>
      </c>
      <c r="G467" s="11">
        <v>1729.5</v>
      </c>
      <c r="H467" s="5"/>
    </row>
    <row r="468" spans="1:8" ht="25.5" outlineLevel="7">
      <c r="A468" s="13" t="s">
        <v>177</v>
      </c>
      <c r="B468" s="13" t="s">
        <v>262</v>
      </c>
      <c r="C468" s="13" t="s">
        <v>282</v>
      </c>
      <c r="D468" s="13" t="s">
        <v>63</v>
      </c>
      <c r="E468" s="12" t="s">
        <v>62</v>
      </c>
      <c r="F468" s="11">
        <v>1729.5</v>
      </c>
      <c r="G468" s="11">
        <v>1729.5</v>
      </c>
      <c r="H468" s="5"/>
    </row>
    <row r="469" spans="1:8" ht="38.25" outlineLevel="6">
      <c r="A469" s="13" t="s">
        <v>177</v>
      </c>
      <c r="B469" s="13" t="s">
        <v>262</v>
      </c>
      <c r="C469" s="13" t="s">
        <v>280</v>
      </c>
      <c r="D469" s="13"/>
      <c r="E469" s="12" t="s">
        <v>281</v>
      </c>
      <c r="F469" s="11">
        <v>650</v>
      </c>
      <c r="G469" s="11">
        <v>650</v>
      </c>
      <c r="H469" s="5"/>
    </row>
    <row r="470" spans="1:8" ht="25.5" outlineLevel="7">
      <c r="A470" s="13" t="s">
        <v>177</v>
      </c>
      <c r="B470" s="13" t="s">
        <v>262</v>
      </c>
      <c r="C470" s="13" t="s">
        <v>280</v>
      </c>
      <c r="D470" s="13" t="s">
        <v>63</v>
      </c>
      <c r="E470" s="12" t="s">
        <v>62</v>
      </c>
      <c r="F470" s="11">
        <v>650</v>
      </c>
      <c r="G470" s="11">
        <v>650</v>
      </c>
      <c r="H470" s="5"/>
    </row>
    <row r="471" spans="1:8" ht="25.5" outlineLevel="6">
      <c r="A471" s="13" t="s">
        <v>177</v>
      </c>
      <c r="B471" s="13" t="s">
        <v>262</v>
      </c>
      <c r="C471" s="13" t="s">
        <v>278</v>
      </c>
      <c r="D471" s="13"/>
      <c r="E471" s="12" t="s">
        <v>279</v>
      </c>
      <c r="F471" s="11">
        <f>F472</f>
        <v>2516.8000000000002</v>
      </c>
      <c r="G471" s="11">
        <v>2488.6999999999998</v>
      </c>
      <c r="H471" s="5"/>
    </row>
    <row r="472" spans="1:8" ht="25.5" outlineLevel="7">
      <c r="A472" s="13" t="s">
        <v>177</v>
      </c>
      <c r="B472" s="13" t="s">
        <v>262</v>
      </c>
      <c r="C472" s="13" t="s">
        <v>278</v>
      </c>
      <c r="D472" s="13" t="s">
        <v>63</v>
      </c>
      <c r="E472" s="12" t="s">
        <v>62</v>
      </c>
      <c r="F472" s="11">
        <v>2516.8000000000002</v>
      </c>
      <c r="G472" s="11">
        <v>2488.6999999999998</v>
      </c>
      <c r="H472" s="5"/>
    </row>
    <row r="473" spans="1:8" ht="25.5" outlineLevel="6">
      <c r="A473" s="13" t="s">
        <v>177</v>
      </c>
      <c r="B473" s="13" t="s">
        <v>262</v>
      </c>
      <c r="C473" s="13" t="s">
        <v>276</v>
      </c>
      <c r="D473" s="13"/>
      <c r="E473" s="12" t="s">
        <v>277</v>
      </c>
      <c r="F473" s="11">
        <f>F474</f>
        <v>4762.3999999999996</v>
      </c>
      <c r="G473" s="11">
        <v>4707.8</v>
      </c>
      <c r="H473" s="5"/>
    </row>
    <row r="474" spans="1:8" ht="25.5" outlineLevel="7">
      <c r="A474" s="13" t="s">
        <v>177</v>
      </c>
      <c r="B474" s="13" t="s">
        <v>262</v>
      </c>
      <c r="C474" s="13" t="s">
        <v>276</v>
      </c>
      <c r="D474" s="13" t="s">
        <v>63</v>
      </c>
      <c r="E474" s="12" t="s">
        <v>62</v>
      </c>
      <c r="F474" s="11">
        <f>4501.7+228.7+32</f>
        <v>4762.3999999999996</v>
      </c>
      <c r="G474" s="11">
        <v>4707.8</v>
      </c>
      <c r="H474" s="5"/>
    </row>
    <row r="475" spans="1:8" ht="51" outlineLevel="3">
      <c r="A475" s="13" t="s">
        <v>177</v>
      </c>
      <c r="B475" s="13" t="s">
        <v>262</v>
      </c>
      <c r="C475" s="13" t="s">
        <v>275</v>
      </c>
      <c r="D475" s="13"/>
      <c r="E475" s="12" t="s">
        <v>274</v>
      </c>
      <c r="F475" s="11">
        <v>200</v>
      </c>
      <c r="G475" s="11">
        <v>196.4</v>
      </c>
      <c r="H475" s="5"/>
    </row>
    <row r="476" spans="1:8" ht="25.5" outlineLevel="4">
      <c r="A476" s="13" t="s">
        <v>177</v>
      </c>
      <c r="B476" s="13" t="s">
        <v>262</v>
      </c>
      <c r="C476" s="13" t="s">
        <v>273</v>
      </c>
      <c r="D476" s="13"/>
      <c r="E476" s="12" t="s">
        <v>272</v>
      </c>
      <c r="F476" s="11">
        <v>150</v>
      </c>
      <c r="G476" s="11">
        <v>146.4</v>
      </c>
      <c r="H476" s="5"/>
    </row>
    <row r="477" spans="1:8" ht="51" outlineLevel="5">
      <c r="A477" s="13" t="s">
        <v>177</v>
      </c>
      <c r="B477" s="13" t="s">
        <v>262</v>
      </c>
      <c r="C477" s="13" t="s">
        <v>271</v>
      </c>
      <c r="D477" s="13"/>
      <c r="E477" s="12" t="s">
        <v>270</v>
      </c>
      <c r="F477" s="11">
        <v>150</v>
      </c>
      <c r="G477" s="11">
        <v>146.4</v>
      </c>
      <c r="H477" s="5"/>
    </row>
    <row r="478" spans="1:8" ht="25.5" outlineLevel="6">
      <c r="A478" s="13" t="s">
        <v>177</v>
      </c>
      <c r="B478" s="13" t="s">
        <v>262</v>
      </c>
      <c r="C478" s="13" t="s">
        <v>268</v>
      </c>
      <c r="D478" s="13"/>
      <c r="E478" s="12" t="s">
        <v>269</v>
      </c>
      <c r="F478" s="11">
        <v>150</v>
      </c>
      <c r="G478" s="11">
        <v>146.4</v>
      </c>
      <c r="H478" s="5"/>
    </row>
    <row r="479" spans="1:8" ht="25.5" outlineLevel="7">
      <c r="A479" s="13" t="s">
        <v>177</v>
      </c>
      <c r="B479" s="13" t="s">
        <v>262</v>
      </c>
      <c r="C479" s="13" t="s">
        <v>268</v>
      </c>
      <c r="D479" s="13" t="s">
        <v>63</v>
      </c>
      <c r="E479" s="12" t="s">
        <v>62</v>
      </c>
      <c r="F479" s="11">
        <v>150</v>
      </c>
      <c r="G479" s="11">
        <v>146.4</v>
      </c>
      <c r="H479" s="5"/>
    </row>
    <row r="480" spans="1:8" ht="51" outlineLevel="4">
      <c r="A480" s="13" t="s">
        <v>177</v>
      </c>
      <c r="B480" s="13" t="s">
        <v>262</v>
      </c>
      <c r="C480" s="13" t="s">
        <v>267</v>
      </c>
      <c r="D480" s="13"/>
      <c r="E480" s="12" t="s">
        <v>266</v>
      </c>
      <c r="F480" s="11">
        <v>50</v>
      </c>
      <c r="G480" s="11">
        <v>50</v>
      </c>
      <c r="H480" s="5"/>
    </row>
    <row r="481" spans="1:8" ht="25.5" outlineLevel="5">
      <c r="A481" s="13" t="s">
        <v>177</v>
      </c>
      <c r="B481" s="13" t="s">
        <v>262</v>
      </c>
      <c r="C481" s="13" t="s">
        <v>265</v>
      </c>
      <c r="D481" s="13"/>
      <c r="E481" s="12" t="s">
        <v>264</v>
      </c>
      <c r="F481" s="11">
        <v>50</v>
      </c>
      <c r="G481" s="11">
        <v>50</v>
      </c>
      <c r="H481" s="5"/>
    </row>
    <row r="482" spans="1:8" ht="25.5" outlineLevel="6">
      <c r="A482" s="13" t="s">
        <v>177</v>
      </c>
      <c r="B482" s="13" t="s">
        <v>262</v>
      </c>
      <c r="C482" s="13" t="s">
        <v>261</v>
      </c>
      <c r="D482" s="13"/>
      <c r="E482" s="12" t="s">
        <v>263</v>
      </c>
      <c r="F482" s="11">
        <v>50</v>
      </c>
      <c r="G482" s="11">
        <v>50</v>
      </c>
      <c r="H482" s="5"/>
    </row>
    <row r="483" spans="1:8" ht="25.5" outlineLevel="7">
      <c r="A483" s="13" t="s">
        <v>177</v>
      </c>
      <c r="B483" s="13" t="s">
        <v>262</v>
      </c>
      <c r="C483" s="13" t="s">
        <v>261</v>
      </c>
      <c r="D483" s="13" t="s">
        <v>63</v>
      </c>
      <c r="E483" s="12" t="s">
        <v>62</v>
      </c>
      <c r="F483" s="11">
        <v>50</v>
      </c>
      <c r="G483" s="11">
        <v>50</v>
      </c>
      <c r="H483" s="5"/>
    </row>
    <row r="484" spans="1:8" outlineLevel="2">
      <c r="A484" s="13" t="s">
        <v>177</v>
      </c>
      <c r="B484" s="13" t="s">
        <v>122</v>
      </c>
      <c r="C484" s="13"/>
      <c r="D484" s="13"/>
      <c r="E484" s="12" t="s">
        <v>137</v>
      </c>
      <c r="F484" s="11">
        <f t="shared" ref="F484:G486" si="12">F485</f>
        <v>14990.700000000003</v>
      </c>
      <c r="G484" s="11">
        <f t="shared" si="12"/>
        <v>14990.6</v>
      </c>
      <c r="H484" s="5"/>
    </row>
    <row r="485" spans="1:8" ht="38.25" outlineLevel="3">
      <c r="A485" s="13" t="s">
        <v>177</v>
      </c>
      <c r="B485" s="13" t="s">
        <v>122</v>
      </c>
      <c r="C485" s="13" t="s">
        <v>184</v>
      </c>
      <c r="D485" s="13"/>
      <c r="E485" s="12" t="s">
        <v>183</v>
      </c>
      <c r="F485" s="11">
        <f t="shared" si="12"/>
        <v>14990.700000000003</v>
      </c>
      <c r="G485" s="11">
        <f t="shared" si="12"/>
        <v>14990.6</v>
      </c>
      <c r="H485" s="5"/>
    </row>
    <row r="486" spans="1:8" ht="25.5" outlineLevel="4">
      <c r="A486" s="13" t="s">
        <v>177</v>
      </c>
      <c r="B486" s="13" t="s">
        <v>122</v>
      </c>
      <c r="C486" s="13" t="s">
        <v>182</v>
      </c>
      <c r="D486" s="13"/>
      <c r="E486" s="12" t="s">
        <v>181</v>
      </c>
      <c r="F486" s="11">
        <f t="shared" si="12"/>
        <v>14990.700000000003</v>
      </c>
      <c r="G486" s="11">
        <f t="shared" si="12"/>
        <v>14990.6</v>
      </c>
      <c r="H486" s="5"/>
    </row>
    <row r="487" spans="1:8" ht="25.5" outlineLevel="5">
      <c r="A487" s="13" t="s">
        <v>177</v>
      </c>
      <c r="B487" s="13" t="s">
        <v>122</v>
      </c>
      <c r="C487" s="13" t="s">
        <v>180</v>
      </c>
      <c r="D487" s="13"/>
      <c r="E487" s="12" t="s">
        <v>179</v>
      </c>
      <c r="F487" s="11">
        <f>F488+F490+F492+F494+F496</f>
        <v>14990.700000000003</v>
      </c>
      <c r="G487" s="11">
        <f>G488+G490+G492+G494+G496</f>
        <v>14990.6</v>
      </c>
      <c r="H487" s="5"/>
    </row>
    <row r="488" spans="1:8" ht="51" outlineLevel="6">
      <c r="A488" s="13" t="s">
        <v>177</v>
      </c>
      <c r="B488" s="13" t="s">
        <v>122</v>
      </c>
      <c r="C488" s="13" t="s">
        <v>259</v>
      </c>
      <c r="D488" s="13"/>
      <c r="E488" s="12" t="s">
        <v>260</v>
      </c>
      <c r="F488" s="11">
        <f>F489</f>
        <v>1558.3</v>
      </c>
      <c r="G488" s="11">
        <v>1558.3</v>
      </c>
      <c r="H488" s="5"/>
    </row>
    <row r="489" spans="1:8" ht="25.5" outlineLevel="7">
      <c r="A489" s="13" t="s">
        <v>177</v>
      </c>
      <c r="B489" s="13" t="s">
        <v>122</v>
      </c>
      <c r="C489" s="13" t="s">
        <v>259</v>
      </c>
      <c r="D489" s="13" t="s">
        <v>63</v>
      </c>
      <c r="E489" s="12" t="s">
        <v>62</v>
      </c>
      <c r="F489" s="11">
        <v>1558.3</v>
      </c>
      <c r="G489" s="11">
        <v>1558.3</v>
      </c>
      <c r="H489" s="5"/>
    </row>
    <row r="490" spans="1:8" ht="51" outlineLevel="7">
      <c r="A490" s="13">
        <v>803</v>
      </c>
      <c r="B490" s="21" t="s">
        <v>122</v>
      </c>
      <c r="C490" s="21" t="s">
        <v>257</v>
      </c>
      <c r="D490" s="21"/>
      <c r="E490" s="20" t="s">
        <v>258</v>
      </c>
      <c r="F490" s="19">
        <f>F491</f>
        <v>860.6</v>
      </c>
      <c r="G490" s="19">
        <f>G491</f>
        <v>860.6</v>
      </c>
      <c r="H490" s="5"/>
    </row>
    <row r="491" spans="1:8" ht="25.5" outlineLevel="7">
      <c r="A491" s="13">
        <v>803</v>
      </c>
      <c r="B491" s="21" t="s">
        <v>122</v>
      </c>
      <c r="C491" s="21" t="s">
        <v>257</v>
      </c>
      <c r="D491" s="21" t="s">
        <v>63</v>
      </c>
      <c r="E491" s="20" t="s">
        <v>120</v>
      </c>
      <c r="F491" s="19">
        <v>860.6</v>
      </c>
      <c r="G491" s="11">
        <v>860.6</v>
      </c>
      <c r="H491" s="5"/>
    </row>
    <row r="492" spans="1:8" ht="38.25" outlineLevel="6">
      <c r="A492" s="13" t="s">
        <v>177</v>
      </c>
      <c r="B492" s="13" t="s">
        <v>122</v>
      </c>
      <c r="C492" s="13" t="s">
        <v>255</v>
      </c>
      <c r="D492" s="13"/>
      <c r="E492" s="12" t="s">
        <v>256</v>
      </c>
      <c r="F492" s="11">
        <f>F493</f>
        <v>12555.000000000002</v>
      </c>
      <c r="G492" s="11">
        <f>G493</f>
        <v>12554.9</v>
      </c>
      <c r="H492" s="5"/>
    </row>
    <row r="493" spans="1:8" ht="25.5" outlineLevel="7">
      <c r="A493" s="13" t="s">
        <v>177</v>
      </c>
      <c r="B493" s="13" t="s">
        <v>122</v>
      </c>
      <c r="C493" s="13" t="s">
        <v>255</v>
      </c>
      <c r="D493" s="13" t="s">
        <v>63</v>
      </c>
      <c r="E493" s="12" t="s">
        <v>62</v>
      </c>
      <c r="F493" s="11">
        <f>12803.1-390.8+142.7</f>
        <v>12555.000000000002</v>
      </c>
      <c r="G493" s="11">
        <v>12554.9</v>
      </c>
      <c r="H493" s="5"/>
    </row>
    <row r="494" spans="1:8" ht="38.25" outlineLevel="6">
      <c r="A494" s="13" t="s">
        <v>177</v>
      </c>
      <c r="B494" s="13" t="s">
        <v>122</v>
      </c>
      <c r="C494" s="13" t="s">
        <v>254</v>
      </c>
      <c r="D494" s="13"/>
      <c r="E494" s="12" t="s">
        <v>125</v>
      </c>
      <c r="F494" s="11">
        <v>8.1</v>
      </c>
      <c r="G494" s="11">
        <v>8.1</v>
      </c>
      <c r="H494" s="5"/>
    </row>
    <row r="495" spans="1:8" ht="25.5" outlineLevel="7">
      <c r="A495" s="13" t="s">
        <v>177</v>
      </c>
      <c r="B495" s="13" t="s">
        <v>122</v>
      </c>
      <c r="C495" s="13" t="s">
        <v>254</v>
      </c>
      <c r="D495" s="13" t="s">
        <v>63</v>
      </c>
      <c r="E495" s="12" t="s">
        <v>62</v>
      </c>
      <c r="F495" s="11">
        <v>8.1</v>
      </c>
      <c r="G495" s="11">
        <v>8.1</v>
      </c>
      <c r="H495" s="5"/>
    </row>
    <row r="496" spans="1:8" ht="51" outlineLevel="7">
      <c r="A496" s="13">
        <v>803</v>
      </c>
      <c r="B496" s="21" t="s">
        <v>122</v>
      </c>
      <c r="C496" s="21" t="s">
        <v>252</v>
      </c>
      <c r="D496" s="21"/>
      <c r="E496" s="20" t="s">
        <v>253</v>
      </c>
      <c r="F496" s="19">
        <f>F497</f>
        <v>8.6999999999999993</v>
      </c>
      <c r="G496" s="19">
        <f>G497</f>
        <v>8.6999999999999993</v>
      </c>
      <c r="H496" s="5"/>
    </row>
    <row r="497" spans="1:8" ht="38.25" outlineLevel="7">
      <c r="A497" s="13">
        <v>803</v>
      </c>
      <c r="B497" s="21" t="s">
        <v>122</v>
      </c>
      <c r="C497" s="21" t="s">
        <v>252</v>
      </c>
      <c r="D497" s="21" t="s">
        <v>63</v>
      </c>
      <c r="E497" s="20" t="s">
        <v>251</v>
      </c>
      <c r="F497" s="19">
        <v>8.6999999999999993</v>
      </c>
      <c r="G497" s="19">
        <v>8.6999999999999993</v>
      </c>
      <c r="H497" s="5"/>
    </row>
    <row r="498" spans="1:8" ht="25.5" outlineLevel="2">
      <c r="A498" s="13" t="s">
        <v>177</v>
      </c>
      <c r="B498" s="13" t="s">
        <v>246</v>
      </c>
      <c r="C498" s="13"/>
      <c r="D498" s="13"/>
      <c r="E498" s="12" t="s">
        <v>250</v>
      </c>
      <c r="F498" s="11">
        <v>100</v>
      </c>
      <c r="G498" s="11">
        <v>100</v>
      </c>
      <c r="H498" s="5"/>
    </row>
    <row r="499" spans="1:8" ht="38.25" outlineLevel="3">
      <c r="A499" s="13" t="s">
        <v>177</v>
      </c>
      <c r="B499" s="13" t="s">
        <v>246</v>
      </c>
      <c r="C499" s="13" t="s">
        <v>184</v>
      </c>
      <c r="D499" s="13"/>
      <c r="E499" s="12" t="s">
        <v>183</v>
      </c>
      <c r="F499" s="11">
        <v>100</v>
      </c>
      <c r="G499" s="11">
        <v>100</v>
      </c>
      <c r="H499" s="5"/>
    </row>
    <row r="500" spans="1:8" ht="25.5" outlineLevel="4">
      <c r="A500" s="13" t="s">
        <v>177</v>
      </c>
      <c r="B500" s="13" t="s">
        <v>246</v>
      </c>
      <c r="C500" s="13" t="s">
        <v>194</v>
      </c>
      <c r="D500" s="13"/>
      <c r="E500" s="12" t="s">
        <v>193</v>
      </c>
      <c r="F500" s="11">
        <v>50</v>
      </c>
      <c r="G500" s="11">
        <v>50</v>
      </c>
      <c r="H500" s="5"/>
    </row>
    <row r="501" spans="1:8" ht="25.5" outlineLevel="5">
      <c r="A501" s="13" t="s">
        <v>177</v>
      </c>
      <c r="B501" s="13" t="s">
        <v>246</v>
      </c>
      <c r="C501" s="13" t="s">
        <v>205</v>
      </c>
      <c r="D501" s="13"/>
      <c r="E501" s="12" t="s">
        <v>204</v>
      </c>
      <c r="F501" s="11">
        <v>50</v>
      </c>
      <c r="G501" s="11">
        <v>50</v>
      </c>
      <c r="H501" s="5"/>
    </row>
    <row r="502" spans="1:8" ht="25.5" outlineLevel="6">
      <c r="A502" s="13" t="s">
        <v>177</v>
      </c>
      <c r="B502" s="13" t="s">
        <v>246</v>
      </c>
      <c r="C502" s="13" t="s">
        <v>248</v>
      </c>
      <c r="D502" s="13"/>
      <c r="E502" s="12" t="s">
        <v>249</v>
      </c>
      <c r="F502" s="11">
        <v>50</v>
      </c>
      <c r="G502" s="11">
        <v>50</v>
      </c>
      <c r="H502" s="5"/>
    </row>
    <row r="503" spans="1:8" ht="25.5" outlineLevel="7">
      <c r="A503" s="13" t="s">
        <v>177</v>
      </c>
      <c r="B503" s="13" t="s">
        <v>246</v>
      </c>
      <c r="C503" s="13" t="s">
        <v>248</v>
      </c>
      <c r="D503" s="13" t="s">
        <v>63</v>
      </c>
      <c r="E503" s="12" t="s">
        <v>62</v>
      </c>
      <c r="F503" s="11">
        <v>50</v>
      </c>
      <c r="G503" s="11">
        <v>50</v>
      </c>
      <c r="H503" s="5"/>
    </row>
    <row r="504" spans="1:8" ht="25.5" outlineLevel="4">
      <c r="A504" s="13" t="s">
        <v>177</v>
      </c>
      <c r="B504" s="13" t="s">
        <v>246</v>
      </c>
      <c r="C504" s="13" t="s">
        <v>202</v>
      </c>
      <c r="D504" s="13"/>
      <c r="E504" s="12" t="s">
        <v>201</v>
      </c>
      <c r="F504" s="11">
        <v>50</v>
      </c>
      <c r="G504" s="11">
        <v>50</v>
      </c>
      <c r="H504" s="5"/>
    </row>
    <row r="505" spans="1:8" ht="38.25" outlineLevel="5">
      <c r="A505" s="13" t="s">
        <v>177</v>
      </c>
      <c r="B505" s="13" t="s">
        <v>246</v>
      </c>
      <c r="C505" s="13" t="s">
        <v>200</v>
      </c>
      <c r="D505" s="13"/>
      <c r="E505" s="12" t="s">
        <v>199</v>
      </c>
      <c r="F505" s="11">
        <v>50</v>
      </c>
      <c r="G505" s="11">
        <v>50</v>
      </c>
      <c r="H505" s="5"/>
    </row>
    <row r="506" spans="1:8" outlineLevel="6">
      <c r="A506" s="13" t="s">
        <v>177</v>
      </c>
      <c r="B506" s="13" t="s">
        <v>246</v>
      </c>
      <c r="C506" s="13" t="s">
        <v>245</v>
      </c>
      <c r="D506" s="13"/>
      <c r="E506" s="12" t="s">
        <v>247</v>
      </c>
      <c r="F506" s="11">
        <v>50</v>
      </c>
      <c r="G506" s="11">
        <v>50</v>
      </c>
      <c r="H506" s="5"/>
    </row>
    <row r="507" spans="1:8" ht="25.5" outlineLevel="7">
      <c r="A507" s="13" t="s">
        <v>177</v>
      </c>
      <c r="B507" s="13" t="s">
        <v>246</v>
      </c>
      <c r="C507" s="13" t="s">
        <v>245</v>
      </c>
      <c r="D507" s="13" t="s">
        <v>63</v>
      </c>
      <c r="E507" s="12" t="s">
        <v>62</v>
      </c>
      <c r="F507" s="11">
        <v>50</v>
      </c>
      <c r="G507" s="11">
        <v>50</v>
      </c>
      <c r="H507" s="5"/>
    </row>
    <row r="508" spans="1:8" outlineLevel="2">
      <c r="A508" s="13" t="s">
        <v>177</v>
      </c>
      <c r="B508" s="13" t="s">
        <v>89</v>
      </c>
      <c r="C508" s="13"/>
      <c r="D508" s="13"/>
      <c r="E508" s="12" t="s">
        <v>119</v>
      </c>
      <c r="F508" s="11">
        <f>F509</f>
        <v>5325.7000000000007</v>
      </c>
      <c r="G508" s="11">
        <f>G509</f>
        <v>5325.5</v>
      </c>
      <c r="H508" s="5"/>
    </row>
    <row r="509" spans="1:8" ht="38.25" outlineLevel="3">
      <c r="A509" s="13" t="s">
        <v>177</v>
      </c>
      <c r="B509" s="13" t="s">
        <v>89</v>
      </c>
      <c r="C509" s="13" t="s">
        <v>184</v>
      </c>
      <c r="D509" s="13"/>
      <c r="E509" s="12" t="s">
        <v>183</v>
      </c>
      <c r="F509" s="11">
        <f>F510</f>
        <v>5325.7000000000007</v>
      </c>
      <c r="G509" s="11">
        <f>G510</f>
        <v>5325.5</v>
      </c>
      <c r="H509" s="5"/>
    </row>
    <row r="510" spans="1:8" ht="25.5" outlineLevel="4">
      <c r="A510" s="13" t="s">
        <v>177</v>
      </c>
      <c r="B510" s="13" t="s">
        <v>89</v>
      </c>
      <c r="C510" s="13" t="s">
        <v>244</v>
      </c>
      <c r="D510" s="13"/>
      <c r="E510" s="12" t="s">
        <v>243</v>
      </c>
      <c r="F510" s="11">
        <f>F511+F522</f>
        <v>5325.7000000000007</v>
      </c>
      <c r="G510" s="11">
        <f>G511+G522</f>
        <v>5325.5</v>
      </c>
      <c r="H510" s="5"/>
    </row>
    <row r="511" spans="1:8" ht="25.5" outlineLevel="5">
      <c r="A511" s="13" t="s">
        <v>177</v>
      </c>
      <c r="B511" s="13" t="s">
        <v>89</v>
      </c>
      <c r="C511" s="13" t="s">
        <v>242</v>
      </c>
      <c r="D511" s="13"/>
      <c r="E511" s="12" t="s">
        <v>241</v>
      </c>
      <c r="F511" s="11">
        <f>F512+F514+F516+F518+F520</f>
        <v>3817.7000000000003</v>
      </c>
      <c r="G511" s="11">
        <f>G512+G514+G516+G518+G520</f>
        <v>3817.5000000000005</v>
      </c>
      <c r="H511" s="5"/>
    </row>
    <row r="512" spans="1:8" ht="38.25" outlineLevel="6">
      <c r="A512" s="13" t="s">
        <v>177</v>
      </c>
      <c r="B512" s="13" t="s">
        <v>89</v>
      </c>
      <c r="C512" s="13" t="s">
        <v>239</v>
      </c>
      <c r="D512" s="13"/>
      <c r="E512" s="12" t="s">
        <v>240</v>
      </c>
      <c r="F512" s="11">
        <f>F513</f>
        <v>590.6</v>
      </c>
      <c r="G512" s="11">
        <v>590.5</v>
      </c>
      <c r="H512" s="5"/>
    </row>
    <row r="513" spans="1:8" ht="25.5" outlineLevel="7">
      <c r="A513" s="13" t="s">
        <v>177</v>
      </c>
      <c r="B513" s="13" t="s">
        <v>89</v>
      </c>
      <c r="C513" s="13" t="s">
        <v>239</v>
      </c>
      <c r="D513" s="13" t="s">
        <v>63</v>
      </c>
      <c r="E513" s="12" t="s">
        <v>62</v>
      </c>
      <c r="F513" s="11">
        <f>465.4+125.2</f>
        <v>590.6</v>
      </c>
      <c r="G513" s="11">
        <v>590.5</v>
      </c>
      <c r="H513" s="5"/>
    </row>
    <row r="514" spans="1:8" ht="51" outlineLevel="7">
      <c r="A514" s="13">
        <v>803</v>
      </c>
      <c r="B514" s="21" t="s">
        <v>89</v>
      </c>
      <c r="C514" s="21" t="s">
        <v>238</v>
      </c>
      <c r="D514" s="21"/>
      <c r="E514" s="20" t="s">
        <v>130</v>
      </c>
      <c r="F514" s="19">
        <f>F515</f>
        <v>162.80000000000001</v>
      </c>
      <c r="G514" s="11">
        <v>162.80000000000001</v>
      </c>
      <c r="H514" s="5"/>
    </row>
    <row r="515" spans="1:8" ht="25.5" outlineLevel="7">
      <c r="A515" s="13">
        <v>803</v>
      </c>
      <c r="B515" s="21" t="s">
        <v>89</v>
      </c>
      <c r="C515" s="21" t="s">
        <v>238</v>
      </c>
      <c r="D515" s="21" t="s">
        <v>63</v>
      </c>
      <c r="E515" s="20" t="s">
        <v>237</v>
      </c>
      <c r="F515" s="19">
        <v>162.80000000000001</v>
      </c>
      <c r="G515" s="11">
        <v>162.80000000000001</v>
      </c>
      <c r="H515" s="5"/>
    </row>
    <row r="516" spans="1:8" ht="38.25" outlineLevel="6">
      <c r="A516" s="13" t="s">
        <v>177</v>
      </c>
      <c r="B516" s="13" t="s">
        <v>89</v>
      </c>
      <c r="C516" s="13" t="s">
        <v>235</v>
      </c>
      <c r="D516" s="13"/>
      <c r="E516" s="12" t="s">
        <v>236</v>
      </c>
      <c r="F516" s="11">
        <f>F517</f>
        <v>2785.4</v>
      </c>
      <c r="G516" s="11">
        <v>2785.3</v>
      </c>
      <c r="H516" s="5"/>
    </row>
    <row r="517" spans="1:8" ht="25.5" outlineLevel="7">
      <c r="A517" s="13" t="s">
        <v>177</v>
      </c>
      <c r="B517" s="13" t="s">
        <v>89</v>
      </c>
      <c r="C517" s="13" t="s">
        <v>235</v>
      </c>
      <c r="D517" s="13" t="s">
        <v>63</v>
      </c>
      <c r="E517" s="12" t="s">
        <v>62</v>
      </c>
      <c r="F517" s="11">
        <f>2396.4+74.9+35.1+279</f>
        <v>2785.4</v>
      </c>
      <c r="G517" s="11">
        <v>2785.3</v>
      </c>
      <c r="H517" s="5"/>
    </row>
    <row r="518" spans="1:8" ht="38.25" outlineLevel="6">
      <c r="A518" s="13" t="s">
        <v>177</v>
      </c>
      <c r="B518" s="13" t="s">
        <v>89</v>
      </c>
      <c r="C518" s="13" t="s">
        <v>233</v>
      </c>
      <c r="D518" s="13"/>
      <c r="E518" s="12" t="s">
        <v>234</v>
      </c>
      <c r="F518" s="11">
        <f>317.7-74.9+34.5</f>
        <v>277.29999999999995</v>
      </c>
      <c r="G518" s="11">
        <v>277.3</v>
      </c>
      <c r="H518" s="5"/>
    </row>
    <row r="519" spans="1:8" ht="25.5" outlineLevel="7">
      <c r="A519" s="13" t="s">
        <v>177</v>
      </c>
      <c r="B519" s="13" t="s">
        <v>89</v>
      </c>
      <c r="C519" s="13" t="s">
        <v>233</v>
      </c>
      <c r="D519" s="13" t="s">
        <v>63</v>
      </c>
      <c r="E519" s="12" t="s">
        <v>62</v>
      </c>
      <c r="F519" s="11">
        <f>317.7-74.9+34.5</f>
        <v>277.29999999999995</v>
      </c>
      <c r="G519" s="11">
        <v>277.3</v>
      </c>
      <c r="H519" s="5"/>
    </row>
    <row r="520" spans="1:8" ht="51" outlineLevel="7">
      <c r="A520" s="13">
        <v>803</v>
      </c>
      <c r="B520" s="13" t="s">
        <v>89</v>
      </c>
      <c r="C520" s="13" t="s">
        <v>231</v>
      </c>
      <c r="D520" s="13"/>
      <c r="E520" s="12" t="s">
        <v>232</v>
      </c>
      <c r="F520" s="11">
        <v>1.6</v>
      </c>
      <c r="G520" s="11">
        <v>1.6</v>
      </c>
      <c r="H520" s="5"/>
    </row>
    <row r="521" spans="1:8" ht="25.5" outlineLevel="7">
      <c r="A521" s="13">
        <v>803</v>
      </c>
      <c r="B521" s="13" t="s">
        <v>89</v>
      </c>
      <c r="C521" s="13" t="s">
        <v>231</v>
      </c>
      <c r="D521" s="13" t="s">
        <v>63</v>
      </c>
      <c r="E521" s="12" t="s">
        <v>120</v>
      </c>
      <c r="F521" s="11">
        <v>1.6</v>
      </c>
      <c r="G521" s="11">
        <v>1.6</v>
      </c>
      <c r="H521" s="5"/>
    </row>
    <row r="522" spans="1:8" ht="25.5" outlineLevel="5">
      <c r="A522" s="13" t="s">
        <v>177</v>
      </c>
      <c r="B522" s="13" t="s">
        <v>89</v>
      </c>
      <c r="C522" s="13" t="s">
        <v>230</v>
      </c>
      <c r="D522" s="13"/>
      <c r="E522" s="12" t="s">
        <v>229</v>
      </c>
      <c r="F522" s="11">
        <f>F523+F525</f>
        <v>1508</v>
      </c>
      <c r="G522" s="11">
        <f>G523+G525</f>
        <v>1508</v>
      </c>
      <c r="H522" s="5"/>
    </row>
    <row r="523" spans="1:8" ht="51" outlineLevel="6">
      <c r="A523" s="13" t="s">
        <v>177</v>
      </c>
      <c r="B523" s="13" t="s">
        <v>89</v>
      </c>
      <c r="C523" s="13" t="s">
        <v>227</v>
      </c>
      <c r="D523" s="13"/>
      <c r="E523" s="12" t="s">
        <v>228</v>
      </c>
      <c r="F523" s="11">
        <v>1431</v>
      </c>
      <c r="G523" s="11">
        <v>1431</v>
      </c>
      <c r="H523" s="5"/>
    </row>
    <row r="524" spans="1:8" ht="25.5" outlineLevel="7">
      <c r="A524" s="13" t="s">
        <v>177</v>
      </c>
      <c r="B524" s="13" t="s">
        <v>89</v>
      </c>
      <c r="C524" s="13" t="s">
        <v>227</v>
      </c>
      <c r="D524" s="13" t="s">
        <v>63</v>
      </c>
      <c r="E524" s="12" t="s">
        <v>62</v>
      </c>
      <c r="F524" s="11">
        <v>1431</v>
      </c>
      <c r="G524" s="11">
        <v>1431</v>
      </c>
      <c r="H524" s="5"/>
    </row>
    <row r="525" spans="1:8" ht="25.5" outlineLevel="6">
      <c r="A525" s="13" t="s">
        <v>177</v>
      </c>
      <c r="B525" s="13" t="s">
        <v>89</v>
      </c>
      <c r="C525" s="13" t="s">
        <v>225</v>
      </c>
      <c r="D525" s="13"/>
      <c r="E525" s="12" t="s">
        <v>226</v>
      </c>
      <c r="F525" s="11">
        <v>77</v>
      </c>
      <c r="G525" s="11">
        <v>77</v>
      </c>
      <c r="H525" s="5"/>
    </row>
    <row r="526" spans="1:8" ht="25.5" outlineLevel="7">
      <c r="A526" s="13" t="s">
        <v>177</v>
      </c>
      <c r="B526" s="13" t="s">
        <v>89</v>
      </c>
      <c r="C526" s="13" t="s">
        <v>225</v>
      </c>
      <c r="D526" s="13" t="s">
        <v>63</v>
      </c>
      <c r="E526" s="12" t="s">
        <v>62</v>
      </c>
      <c r="F526" s="11">
        <v>77</v>
      </c>
      <c r="G526" s="11">
        <v>77</v>
      </c>
      <c r="H526" s="5"/>
    </row>
    <row r="527" spans="1:8" outlineLevel="2">
      <c r="A527" s="13" t="s">
        <v>177</v>
      </c>
      <c r="B527" s="13" t="s">
        <v>211</v>
      </c>
      <c r="C527" s="13"/>
      <c r="D527" s="13"/>
      <c r="E527" s="12" t="s">
        <v>224</v>
      </c>
      <c r="F527" s="11">
        <f t="shared" ref="F527:G529" si="13">F528</f>
        <v>15251.699999999999</v>
      </c>
      <c r="G527" s="11">
        <f t="shared" si="13"/>
        <v>15004.599999999999</v>
      </c>
      <c r="H527" s="5"/>
    </row>
    <row r="528" spans="1:8" ht="38.25" outlineLevel="3">
      <c r="A528" s="13" t="s">
        <v>177</v>
      </c>
      <c r="B528" s="13" t="s">
        <v>211</v>
      </c>
      <c r="C528" s="13" t="s">
        <v>184</v>
      </c>
      <c r="D528" s="13"/>
      <c r="E528" s="12" t="s">
        <v>183</v>
      </c>
      <c r="F528" s="11">
        <f t="shared" si="13"/>
        <v>15251.699999999999</v>
      </c>
      <c r="G528" s="11">
        <f t="shared" si="13"/>
        <v>15004.599999999999</v>
      </c>
      <c r="H528" s="5"/>
    </row>
    <row r="529" spans="1:8" ht="38.25" outlineLevel="4">
      <c r="A529" s="13" t="s">
        <v>177</v>
      </c>
      <c r="B529" s="13" t="s">
        <v>211</v>
      </c>
      <c r="C529" s="13" t="s">
        <v>223</v>
      </c>
      <c r="D529" s="13"/>
      <c r="E529" s="12" t="s">
        <v>222</v>
      </c>
      <c r="F529" s="11">
        <f t="shared" si="13"/>
        <v>15251.699999999999</v>
      </c>
      <c r="G529" s="11">
        <f t="shared" si="13"/>
        <v>15004.599999999999</v>
      </c>
      <c r="H529" s="5"/>
    </row>
    <row r="530" spans="1:8" ht="25.5" outlineLevel="5">
      <c r="A530" s="13" t="s">
        <v>177</v>
      </c>
      <c r="B530" s="13" t="s">
        <v>211</v>
      </c>
      <c r="C530" s="13" t="s">
        <v>221</v>
      </c>
      <c r="D530" s="13"/>
      <c r="E530" s="12" t="s">
        <v>220</v>
      </c>
      <c r="F530" s="11">
        <f>F531+F533+F537+F541</f>
        <v>15251.699999999999</v>
      </c>
      <c r="G530" s="11">
        <f>G531+G533+G537+G541</f>
        <v>15004.599999999999</v>
      </c>
      <c r="H530" s="5"/>
    </row>
    <row r="531" spans="1:8" ht="51" outlineLevel="5">
      <c r="A531" s="13">
        <v>803</v>
      </c>
      <c r="B531" s="21" t="s">
        <v>211</v>
      </c>
      <c r="C531" s="21" t="s">
        <v>218</v>
      </c>
      <c r="D531" s="21"/>
      <c r="E531" s="20" t="s">
        <v>219</v>
      </c>
      <c r="F531" s="19">
        <f>F532</f>
        <v>227.9</v>
      </c>
      <c r="G531" s="19">
        <f>G532</f>
        <v>227.9</v>
      </c>
      <c r="H531" s="5"/>
    </row>
    <row r="532" spans="1:8" ht="63.75" outlineLevel="5">
      <c r="A532" s="13">
        <v>803</v>
      </c>
      <c r="B532" s="21" t="s">
        <v>211</v>
      </c>
      <c r="C532" s="21" t="s">
        <v>218</v>
      </c>
      <c r="D532" s="21" t="s">
        <v>1</v>
      </c>
      <c r="E532" s="20" t="s">
        <v>217</v>
      </c>
      <c r="F532" s="19">
        <v>227.9</v>
      </c>
      <c r="G532" s="19">
        <v>227.9</v>
      </c>
      <c r="H532" s="5"/>
    </row>
    <row r="533" spans="1:8" ht="25.5" outlineLevel="6">
      <c r="A533" s="13" t="s">
        <v>177</v>
      </c>
      <c r="B533" s="13" t="s">
        <v>211</v>
      </c>
      <c r="C533" s="13" t="s">
        <v>215</v>
      </c>
      <c r="D533" s="13"/>
      <c r="E533" s="12" t="s">
        <v>216</v>
      </c>
      <c r="F533" s="11">
        <f>F534+F535+F536</f>
        <v>9828.9</v>
      </c>
      <c r="G533" s="11">
        <f>G534+G535+G536</f>
        <v>9434.9</v>
      </c>
      <c r="H533" s="5"/>
    </row>
    <row r="534" spans="1:8" ht="63.75" outlineLevel="7">
      <c r="A534" s="13" t="s">
        <v>177</v>
      </c>
      <c r="B534" s="13" t="s">
        <v>211</v>
      </c>
      <c r="C534" s="13" t="s">
        <v>215</v>
      </c>
      <c r="D534" s="13" t="s">
        <v>1</v>
      </c>
      <c r="E534" s="12" t="s">
        <v>0</v>
      </c>
      <c r="F534" s="11">
        <v>8088.6</v>
      </c>
      <c r="G534" s="11">
        <v>8054.6</v>
      </c>
      <c r="H534" s="5"/>
    </row>
    <row r="535" spans="1:8" ht="25.5" outlineLevel="7">
      <c r="A535" s="13" t="s">
        <v>177</v>
      </c>
      <c r="B535" s="13" t="s">
        <v>211</v>
      </c>
      <c r="C535" s="13" t="s">
        <v>215</v>
      </c>
      <c r="D535" s="13" t="s">
        <v>14</v>
      </c>
      <c r="E535" s="12" t="s">
        <v>13</v>
      </c>
      <c r="F535" s="11">
        <f>1698.8+21.5</f>
        <v>1720.3</v>
      </c>
      <c r="G535" s="11">
        <v>1375.3</v>
      </c>
      <c r="H535" s="5"/>
    </row>
    <row r="536" spans="1:8" outlineLevel="7">
      <c r="A536" s="13" t="s">
        <v>177</v>
      </c>
      <c r="B536" s="13" t="s">
        <v>211</v>
      </c>
      <c r="C536" s="13" t="s">
        <v>215</v>
      </c>
      <c r="D536" s="13" t="s">
        <v>20</v>
      </c>
      <c r="E536" s="12" t="s">
        <v>19</v>
      </c>
      <c r="F536" s="11">
        <v>20</v>
      </c>
      <c r="G536" s="11">
        <v>5</v>
      </c>
      <c r="H536" s="5"/>
    </row>
    <row r="537" spans="1:8" ht="38.25" outlineLevel="6">
      <c r="A537" s="13" t="s">
        <v>177</v>
      </c>
      <c r="B537" s="13" t="s">
        <v>211</v>
      </c>
      <c r="C537" s="13" t="s">
        <v>213</v>
      </c>
      <c r="D537" s="13"/>
      <c r="E537" s="12" t="s">
        <v>214</v>
      </c>
      <c r="F537" s="11">
        <f>F538+F539+F540</f>
        <v>5192.6000000000004</v>
      </c>
      <c r="G537" s="11">
        <f>G538+G539+G540</f>
        <v>5339.5</v>
      </c>
      <c r="H537" s="5"/>
    </row>
    <row r="538" spans="1:8" ht="63.75" outlineLevel="7">
      <c r="A538" s="13" t="s">
        <v>177</v>
      </c>
      <c r="B538" s="13" t="s">
        <v>211</v>
      </c>
      <c r="C538" s="13" t="s">
        <v>213</v>
      </c>
      <c r="D538" s="13" t="s">
        <v>1</v>
      </c>
      <c r="E538" s="12" t="s">
        <v>0</v>
      </c>
      <c r="F538" s="11">
        <v>4815.8</v>
      </c>
      <c r="G538" s="11">
        <v>4981.3999999999996</v>
      </c>
      <c r="H538" s="5"/>
    </row>
    <row r="539" spans="1:8" ht="25.5" outlineLevel="7">
      <c r="A539" s="13" t="s">
        <v>177</v>
      </c>
      <c r="B539" s="13" t="s">
        <v>211</v>
      </c>
      <c r="C539" s="13" t="s">
        <v>213</v>
      </c>
      <c r="D539" s="13" t="s">
        <v>14</v>
      </c>
      <c r="E539" s="12" t="s">
        <v>13</v>
      </c>
      <c r="F539" s="11">
        <f>398.3-1.6-21.5</f>
        <v>375.2</v>
      </c>
      <c r="G539" s="11">
        <v>356.5</v>
      </c>
      <c r="H539" s="5"/>
    </row>
    <row r="540" spans="1:8" outlineLevel="7">
      <c r="A540" s="13" t="s">
        <v>177</v>
      </c>
      <c r="B540" s="13" t="s">
        <v>211</v>
      </c>
      <c r="C540" s="13" t="s">
        <v>213</v>
      </c>
      <c r="D540" s="13">
        <v>800</v>
      </c>
      <c r="E540" s="12" t="s">
        <v>19</v>
      </c>
      <c r="F540" s="11">
        <v>1.6</v>
      </c>
      <c r="G540" s="11">
        <v>1.6</v>
      </c>
      <c r="H540" s="5"/>
    </row>
    <row r="541" spans="1:8" ht="51" outlineLevel="7">
      <c r="A541" s="13">
        <v>803</v>
      </c>
      <c r="B541" s="21" t="s">
        <v>211</v>
      </c>
      <c r="C541" s="21" t="s">
        <v>210</v>
      </c>
      <c r="D541" s="21"/>
      <c r="E541" s="20" t="s">
        <v>212</v>
      </c>
      <c r="F541" s="19">
        <f>F542</f>
        <v>2.2999999999999998</v>
      </c>
      <c r="G541" s="19">
        <f>G542</f>
        <v>2.2999999999999998</v>
      </c>
      <c r="H541" s="5"/>
    </row>
    <row r="542" spans="1:8" ht="63.75" outlineLevel="7">
      <c r="A542" s="13">
        <v>803</v>
      </c>
      <c r="B542" s="21" t="s">
        <v>211</v>
      </c>
      <c r="C542" s="21" t="s">
        <v>210</v>
      </c>
      <c r="D542" s="21" t="s">
        <v>1</v>
      </c>
      <c r="E542" s="20" t="s">
        <v>209</v>
      </c>
      <c r="F542" s="19">
        <v>2.2999999999999998</v>
      </c>
      <c r="G542" s="19">
        <v>2.2999999999999998</v>
      </c>
      <c r="H542" s="5"/>
    </row>
    <row r="543" spans="1:8" outlineLevel="1">
      <c r="A543" s="13" t="s">
        <v>177</v>
      </c>
      <c r="B543" s="13" t="s">
        <v>208</v>
      </c>
      <c r="C543" s="13"/>
      <c r="D543" s="13"/>
      <c r="E543" s="12" t="s">
        <v>207</v>
      </c>
      <c r="F543" s="11">
        <f>F544+F554</f>
        <v>6899.2</v>
      </c>
      <c r="G543" s="11">
        <f>G544+G554</f>
        <v>6835.6</v>
      </c>
      <c r="H543" s="5"/>
    </row>
    <row r="544" spans="1:8" outlineLevel="2">
      <c r="A544" s="13" t="s">
        <v>177</v>
      </c>
      <c r="B544" s="13" t="s">
        <v>197</v>
      </c>
      <c r="C544" s="13"/>
      <c r="D544" s="13"/>
      <c r="E544" s="12" t="s">
        <v>206</v>
      </c>
      <c r="F544" s="11">
        <f>F545</f>
        <v>1494</v>
      </c>
      <c r="G544" s="11">
        <f>G545</f>
        <v>1430.4</v>
      </c>
      <c r="H544" s="5"/>
    </row>
    <row r="545" spans="1:8" ht="38.25" outlineLevel="3">
      <c r="A545" s="13" t="s">
        <v>177</v>
      </c>
      <c r="B545" s="13" t="s">
        <v>197</v>
      </c>
      <c r="C545" s="13" t="s">
        <v>184</v>
      </c>
      <c r="D545" s="13"/>
      <c r="E545" s="12" t="s">
        <v>183</v>
      </c>
      <c r="F545" s="11">
        <f>F546+F551</f>
        <v>1494</v>
      </c>
      <c r="G545" s="11">
        <f>G546+G551</f>
        <v>1430.4</v>
      </c>
      <c r="H545" s="5"/>
    </row>
    <row r="546" spans="1:8" ht="25.5" outlineLevel="4">
      <c r="A546" s="13" t="s">
        <v>177</v>
      </c>
      <c r="B546" s="13" t="s">
        <v>197</v>
      </c>
      <c r="C546" s="13" t="s">
        <v>194</v>
      </c>
      <c r="D546" s="13"/>
      <c r="E546" s="12" t="s">
        <v>193</v>
      </c>
      <c r="F546" s="11">
        <f t="shared" ref="F546:G548" si="14">F547</f>
        <v>296.39999999999998</v>
      </c>
      <c r="G546" s="11">
        <f t="shared" si="14"/>
        <v>288.89999999999998</v>
      </c>
      <c r="H546" s="5"/>
    </row>
    <row r="547" spans="1:8" ht="25.5" outlineLevel="5">
      <c r="A547" s="13" t="s">
        <v>177</v>
      </c>
      <c r="B547" s="13" t="s">
        <v>197</v>
      </c>
      <c r="C547" s="13" t="s">
        <v>205</v>
      </c>
      <c r="D547" s="13"/>
      <c r="E547" s="12" t="s">
        <v>204</v>
      </c>
      <c r="F547" s="11">
        <f t="shared" si="14"/>
        <v>296.39999999999998</v>
      </c>
      <c r="G547" s="11">
        <f t="shared" si="14"/>
        <v>288.89999999999998</v>
      </c>
      <c r="H547" s="5"/>
    </row>
    <row r="548" spans="1:8" ht="63.75" outlineLevel="6">
      <c r="A548" s="13" t="s">
        <v>177</v>
      </c>
      <c r="B548" s="13" t="s">
        <v>197</v>
      </c>
      <c r="C548" s="13" t="s">
        <v>203</v>
      </c>
      <c r="D548" s="13"/>
      <c r="E548" s="12" t="s">
        <v>198</v>
      </c>
      <c r="F548" s="11">
        <f t="shared" si="14"/>
        <v>296.39999999999998</v>
      </c>
      <c r="G548" s="11">
        <f t="shared" si="14"/>
        <v>288.89999999999998</v>
      </c>
      <c r="H548" s="5"/>
    </row>
    <row r="549" spans="1:8" outlineLevel="7">
      <c r="A549" s="13" t="s">
        <v>177</v>
      </c>
      <c r="B549" s="13" t="s">
        <v>197</v>
      </c>
      <c r="C549" s="13" t="s">
        <v>203</v>
      </c>
      <c r="D549" s="13" t="s">
        <v>187</v>
      </c>
      <c r="E549" s="12" t="s">
        <v>186</v>
      </c>
      <c r="F549" s="11">
        <v>296.39999999999998</v>
      </c>
      <c r="G549" s="11">
        <v>288.89999999999998</v>
      </c>
      <c r="H549" s="5"/>
    </row>
    <row r="550" spans="1:8" ht="25.5" outlineLevel="4">
      <c r="A550" s="13" t="s">
        <v>177</v>
      </c>
      <c r="B550" s="13" t="s">
        <v>197</v>
      </c>
      <c r="C550" s="13" t="s">
        <v>202</v>
      </c>
      <c r="D550" s="13"/>
      <c r="E550" s="12" t="s">
        <v>201</v>
      </c>
      <c r="F550" s="11">
        <f t="shared" ref="F550:G552" si="15">F551</f>
        <v>1197.5999999999999</v>
      </c>
      <c r="G550" s="11">
        <f t="shared" si="15"/>
        <v>1141.5</v>
      </c>
      <c r="H550" s="5"/>
    </row>
    <row r="551" spans="1:8" ht="38.25" outlineLevel="5">
      <c r="A551" s="13" t="s">
        <v>177</v>
      </c>
      <c r="B551" s="13" t="s">
        <v>197</v>
      </c>
      <c r="C551" s="13" t="s">
        <v>200</v>
      </c>
      <c r="D551" s="13"/>
      <c r="E551" s="12" t="s">
        <v>199</v>
      </c>
      <c r="F551" s="11">
        <f t="shared" si="15"/>
        <v>1197.5999999999999</v>
      </c>
      <c r="G551" s="11">
        <f t="shared" si="15"/>
        <v>1141.5</v>
      </c>
      <c r="H551" s="5"/>
    </row>
    <row r="552" spans="1:8" ht="63.75" outlineLevel="6">
      <c r="A552" s="13" t="s">
        <v>177</v>
      </c>
      <c r="B552" s="13" t="s">
        <v>197</v>
      </c>
      <c r="C552" s="13" t="s">
        <v>196</v>
      </c>
      <c r="D552" s="13"/>
      <c r="E552" s="12" t="s">
        <v>198</v>
      </c>
      <c r="F552" s="11">
        <f t="shared" si="15"/>
        <v>1197.5999999999999</v>
      </c>
      <c r="G552" s="11">
        <f t="shared" si="15"/>
        <v>1141.5</v>
      </c>
      <c r="H552" s="5"/>
    </row>
    <row r="553" spans="1:8" outlineLevel="7">
      <c r="A553" s="13" t="s">
        <v>177</v>
      </c>
      <c r="B553" s="13" t="s">
        <v>197</v>
      </c>
      <c r="C553" s="13" t="s">
        <v>196</v>
      </c>
      <c r="D553" s="13" t="s">
        <v>187</v>
      </c>
      <c r="E553" s="12" t="s">
        <v>186</v>
      </c>
      <c r="F553" s="11">
        <v>1197.5999999999999</v>
      </c>
      <c r="G553" s="11">
        <v>1141.5</v>
      </c>
      <c r="H553" s="5"/>
    </row>
    <row r="554" spans="1:8" outlineLevel="2">
      <c r="A554" s="13" t="s">
        <v>177</v>
      </c>
      <c r="B554" s="13" t="s">
        <v>189</v>
      </c>
      <c r="C554" s="13"/>
      <c r="D554" s="13"/>
      <c r="E554" s="12" t="s">
        <v>195</v>
      </c>
      <c r="F554" s="11">
        <v>5405.2</v>
      </c>
      <c r="G554" s="11">
        <v>5405.2</v>
      </c>
      <c r="H554" s="5"/>
    </row>
    <row r="555" spans="1:8" ht="38.25" outlineLevel="3">
      <c r="A555" s="13" t="s">
        <v>177</v>
      </c>
      <c r="B555" s="13" t="s">
        <v>189</v>
      </c>
      <c r="C555" s="13" t="s">
        <v>184</v>
      </c>
      <c r="D555" s="13"/>
      <c r="E555" s="12" t="s">
        <v>183</v>
      </c>
      <c r="F555" s="11">
        <v>5405.2</v>
      </c>
      <c r="G555" s="11">
        <v>5405.2</v>
      </c>
      <c r="H555" s="5"/>
    </row>
    <row r="556" spans="1:8" ht="25.5" outlineLevel="4">
      <c r="A556" s="13" t="s">
        <v>177</v>
      </c>
      <c r="B556" s="13" t="s">
        <v>189</v>
      </c>
      <c r="C556" s="13" t="s">
        <v>194</v>
      </c>
      <c r="D556" s="13"/>
      <c r="E556" s="12" t="s">
        <v>193</v>
      </c>
      <c r="F556" s="11">
        <v>5405.2</v>
      </c>
      <c r="G556" s="11">
        <v>5405.2</v>
      </c>
      <c r="H556" s="5"/>
    </row>
    <row r="557" spans="1:8" ht="25.5" outlineLevel="5">
      <c r="A557" s="13" t="s">
        <v>177</v>
      </c>
      <c r="B557" s="13" t="s">
        <v>189</v>
      </c>
      <c r="C557" s="13" t="s">
        <v>192</v>
      </c>
      <c r="D557" s="13"/>
      <c r="E557" s="12" t="s">
        <v>191</v>
      </c>
      <c r="F557" s="11">
        <v>5405.2</v>
      </c>
      <c r="G557" s="11">
        <v>5405.2</v>
      </c>
      <c r="H557" s="5"/>
    </row>
    <row r="558" spans="1:8" ht="51" outlineLevel="6">
      <c r="A558" s="13" t="s">
        <v>177</v>
      </c>
      <c r="B558" s="13" t="s">
        <v>189</v>
      </c>
      <c r="C558" s="13" t="s">
        <v>188</v>
      </c>
      <c r="D558" s="13"/>
      <c r="E558" s="12" t="s">
        <v>190</v>
      </c>
      <c r="F558" s="11">
        <v>5405.2</v>
      </c>
      <c r="G558" s="11">
        <v>5405.2</v>
      </c>
      <c r="H558" s="5"/>
    </row>
    <row r="559" spans="1:8" ht="25.5" outlineLevel="7">
      <c r="A559" s="13" t="s">
        <v>177</v>
      </c>
      <c r="B559" s="13" t="s">
        <v>189</v>
      </c>
      <c r="C559" s="13" t="s">
        <v>188</v>
      </c>
      <c r="D559" s="13" t="s">
        <v>14</v>
      </c>
      <c r="E559" s="12" t="s">
        <v>13</v>
      </c>
      <c r="F559" s="11">
        <v>135.1</v>
      </c>
      <c r="G559" s="11">
        <v>131.69999999999999</v>
      </c>
      <c r="H559" s="5"/>
    </row>
    <row r="560" spans="1:8" outlineLevel="7">
      <c r="A560" s="13" t="s">
        <v>177</v>
      </c>
      <c r="B560" s="13" t="s">
        <v>189</v>
      </c>
      <c r="C560" s="13" t="s">
        <v>188</v>
      </c>
      <c r="D560" s="13" t="s">
        <v>187</v>
      </c>
      <c r="E560" s="12" t="s">
        <v>186</v>
      </c>
      <c r="F560" s="11">
        <v>5270.1</v>
      </c>
      <c r="G560" s="11">
        <v>5273.5</v>
      </c>
      <c r="H560" s="5"/>
    </row>
    <row r="561" spans="1:8" outlineLevel="1">
      <c r="A561" s="13" t="s">
        <v>177</v>
      </c>
      <c r="B561" s="13" t="s">
        <v>53</v>
      </c>
      <c r="C561" s="13"/>
      <c r="D561" s="13"/>
      <c r="E561" s="12" t="s">
        <v>52</v>
      </c>
      <c r="F561" s="11">
        <f t="shared" ref="F561:G566" si="16">F562</f>
        <v>2578.8000000000002</v>
      </c>
      <c r="G561" s="11">
        <f t="shared" si="16"/>
        <v>2578.8000000000002</v>
      </c>
      <c r="H561" s="5"/>
    </row>
    <row r="562" spans="1:8" outlineLevel="2">
      <c r="A562" s="13" t="s">
        <v>177</v>
      </c>
      <c r="B562" s="13" t="s">
        <v>176</v>
      </c>
      <c r="C562" s="13"/>
      <c r="D562" s="13"/>
      <c r="E562" s="12" t="s">
        <v>185</v>
      </c>
      <c r="F562" s="11">
        <f t="shared" si="16"/>
        <v>2578.8000000000002</v>
      </c>
      <c r="G562" s="11">
        <f t="shared" si="16"/>
        <v>2578.8000000000002</v>
      </c>
      <c r="H562" s="5"/>
    </row>
    <row r="563" spans="1:8" ht="38.25" outlineLevel="3">
      <c r="A563" s="13" t="s">
        <v>177</v>
      </c>
      <c r="B563" s="13" t="s">
        <v>176</v>
      </c>
      <c r="C563" s="13" t="s">
        <v>184</v>
      </c>
      <c r="D563" s="13"/>
      <c r="E563" s="12" t="s">
        <v>183</v>
      </c>
      <c r="F563" s="11">
        <f t="shared" si="16"/>
        <v>2578.8000000000002</v>
      </c>
      <c r="G563" s="11">
        <f t="shared" si="16"/>
        <v>2578.8000000000002</v>
      </c>
      <c r="H563" s="5"/>
    </row>
    <row r="564" spans="1:8" ht="25.5" outlineLevel="4">
      <c r="A564" s="13" t="s">
        <v>177</v>
      </c>
      <c r="B564" s="13" t="s">
        <v>176</v>
      </c>
      <c r="C564" s="13" t="s">
        <v>182</v>
      </c>
      <c r="D564" s="13"/>
      <c r="E564" s="12" t="s">
        <v>181</v>
      </c>
      <c r="F564" s="11">
        <f t="shared" si="16"/>
        <v>2578.8000000000002</v>
      </c>
      <c r="G564" s="11">
        <f t="shared" si="16"/>
        <v>2578.8000000000002</v>
      </c>
      <c r="H564" s="5"/>
    </row>
    <row r="565" spans="1:8" ht="25.5" outlineLevel="5">
      <c r="A565" s="13" t="s">
        <v>177</v>
      </c>
      <c r="B565" s="13" t="s">
        <v>176</v>
      </c>
      <c r="C565" s="13" t="s">
        <v>180</v>
      </c>
      <c r="D565" s="13"/>
      <c r="E565" s="12" t="s">
        <v>179</v>
      </c>
      <c r="F565" s="11">
        <f t="shared" si="16"/>
        <v>2578.8000000000002</v>
      </c>
      <c r="G565" s="11">
        <f t="shared" si="16"/>
        <v>2578.8000000000002</v>
      </c>
      <c r="H565" s="5"/>
    </row>
    <row r="566" spans="1:8" ht="51" outlineLevel="6">
      <c r="A566" s="13" t="s">
        <v>177</v>
      </c>
      <c r="B566" s="13" t="s">
        <v>176</v>
      </c>
      <c r="C566" s="13" t="s">
        <v>175</v>
      </c>
      <c r="D566" s="13"/>
      <c r="E566" s="12" t="s">
        <v>178</v>
      </c>
      <c r="F566" s="11">
        <f t="shared" si="16"/>
        <v>2578.8000000000002</v>
      </c>
      <c r="G566" s="11">
        <f t="shared" si="16"/>
        <v>2578.8000000000002</v>
      </c>
      <c r="H566" s="5"/>
    </row>
    <row r="567" spans="1:8" ht="25.5" outlineLevel="7">
      <c r="A567" s="13" t="s">
        <v>177</v>
      </c>
      <c r="B567" s="13" t="s">
        <v>176</v>
      </c>
      <c r="C567" s="13" t="s">
        <v>175</v>
      </c>
      <c r="D567" s="13" t="s">
        <v>63</v>
      </c>
      <c r="E567" s="12" t="s">
        <v>62</v>
      </c>
      <c r="F567" s="11">
        <f>2188+390.8</f>
        <v>2578.8000000000002</v>
      </c>
      <c r="G567" s="11">
        <v>2578.8000000000002</v>
      </c>
      <c r="H567" s="5"/>
    </row>
    <row r="568" spans="1:8" s="14" customFormat="1" ht="25.5">
      <c r="A568" s="18" t="s">
        <v>17</v>
      </c>
      <c r="B568" s="18"/>
      <c r="C568" s="18"/>
      <c r="D568" s="18"/>
      <c r="E568" s="17" t="s">
        <v>174</v>
      </c>
      <c r="F568" s="16">
        <f>F569+F584+F593+F631+F663</f>
        <v>56401.599999999999</v>
      </c>
      <c r="G568" s="16">
        <f>G569+G584+G593+G631+G663</f>
        <v>53243.399999999994</v>
      </c>
      <c r="H568" s="15"/>
    </row>
    <row r="569" spans="1:8" outlineLevel="1">
      <c r="A569" s="13" t="s">
        <v>17</v>
      </c>
      <c r="B569" s="13" t="s">
        <v>173</v>
      </c>
      <c r="C569" s="13"/>
      <c r="D569" s="13"/>
      <c r="E569" s="12" t="s">
        <v>172</v>
      </c>
      <c r="F569" s="11">
        <f>F570+F576</f>
        <v>197.89999999999998</v>
      </c>
      <c r="G569" s="11">
        <f>G570+G576</f>
        <v>197.89999999999998</v>
      </c>
      <c r="H569" s="5"/>
    </row>
    <row r="570" spans="1:8" outlineLevel="2">
      <c r="A570" s="13" t="s">
        <v>17</v>
      </c>
      <c r="B570" s="13" t="s">
        <v>163</v>
      </c>
      <c r="C570" s="13"/>
      <c r="D570" s="13"/>
      <c r="E570" s="12" t="s">
        <v>171</v>
      </c>
      <c r="F570" s="11">
        <v>50</v>
      </c>
      <c r="G570" s="11">
        <v>50</v>
      </c>
      <c r="H570" s="5"/>
    </row>
    <row r="571" spans="1:8" ht="51" outlineLevel="3">
      <c r="A571" s="13" t="s">
        <v>17</v>
      </c>
      <c r="B571" s="13" t="s">
        <v>163</v>
      </c>
      <c r="C571" s="13" t="s">
        <v>170</v>
      </c>
      <c r="D571" s="13"/>
      <c r="E571" s="12" t="s">
        <v>169</v>
      </c>
      <c r="F571" s="11">
        <v>50</v>
      </c>
      <c r="G571" s="11">
        <v>50</v>
      </c>
      <c r="H571" s="5"/>
    </row>
    <row r="572" spans="1:8" ht="25.5" outlineLevel="4">
      <c r="A572" s="13" t="s">
        <v>17</v>
      </c>
      <c r="B572" s="13" t="s">
        <v>163</v>
      </c>
      <c r="C572" s="13" t="s">
        <v>168</v>
      </c>
      <c r="D572" s="13"/>
      <c r="E572" s="12" t="s">
        <v>167</v>
      </c>
      <c r="F572" s="11">
        <v>50</v>
      </c>
      <c r="G572" s="11">
        <v>50</v>
      </c>
      <c r="H572" s="5"/>
    </row>
    <row r="573" spans="1:8" ht="38.25" outlineLevel="5">
      <c r="A573" s="13" t="s">
        <v>17</v>
      </c>
      <c r="B573" s="13" t="s">
        <v>163</v>
      </c>
      <c r="C573" s="13" t="s">
        <v>166</v>
      </c>
      <c r="D573" s="13"/>
      <c r="E573" s="12" t="s">
        <v>165</v>
      </c>
      <c r="F573" s="11">
        <v>50</v>
      </c>
      <c r="G573" s="11">
        <v>50</v>
      </c>
      <c r="H573" s="5"/>
    </row>
    <row r="574" spans="1:8" ht="25.5" outlineLevel="6">
      <c r="A574" s="13" t="s">
        <v>17</v>
      </c>
      <c r="B574" s="13" t="s">
        <v>163</v>
      </c>
      <c r="C574" s="13" t="s">
        <v>162</v>
      </c>
      <c r="D574" s="13"/>
      <c r="E574" s="12" t="s">
        <v>164</v>
      </c>
      <c r="F574" s="11">
        <v>50</v>
      </c>
      <c r="G574" s="11">
        <v>50</v>
      </c>
      <c r="H574" s="5"/>
    </row>
    <row r="575" spans="1:8" ht="63.75" outlineLevel="7">
      <c r="A575" s="13" t="s">
        <v>17</v>
      </c>
      <c r="B575" s="13" t="s">
        <v>163</v>
      </c>
      <c r="C575" s="13" t="s">
        <v>162</v>
      </c>
      <c r="D575" s="13">
        <v>100</v>
      </c>
      <c r="E575" s="12" t="s">
        <v>0</v>
      </c>
      <c r="F575" s="11">
        <v>50</v>
      </c>
      <c r="G575" s="11">
        <v>50</v>
      </c>
      <c r="H575" s="5"/>
    </row>
    <row r="576" spans="1:8" outlineLevel="2">
      <c r="A576" s="13" t="s">
        <v>17</v>
      </c>
      <c r="B576" s="13" t="s">
        <v>151</v>
      </c>
      <c r="C576" s="13"/>
      <c r="D576" s="13"/>
      <c r="E576" s="12" t="s">
        <v>161</v>
      </c>
      <c r="F576" s="11">
        <f t="shared" ref="F576:G578" si="17">F577</f>
        <v>147.89999999999998</v>
      </c>
      <c r="G576" s="11">
        <f t="shared" si="17"/>
        <v>147.89999999999998</v>
      </c>
      <c r="H576" s="5"/>
    </row>
    <row r="577" spans="1:8" ht="38.25" outlineLevel="3">
      <c r="A577" s="13" t="s">
        <v>17</v>
      </c>
      <c r="B577" s="13" t="s">
        <v>151</v>
      </c>
      <c r="C577" s="13" t="s">
        <v>160</v>
      </c>
      <c r="D577" s="13"/>
      <c r="E577" s="12" t="s">
        <v>159</v>
      </c>
      <c r="F577" s="11">
        <f t="shared" si="17"/>
        <v>147.89999999999998</v>
      </c>
      <c r="G577" s="11">
        <f t="shared" si="17"/>
        <v>147.89999999999998</v>
      </c>
      <c r="H577" s="5"/>
    </row>
    <row r="578" spans="1:8" outlineLevel="4">
      <c r="A578" s="13" t="s">
        <v>17</v>
      </c>
      <c r="B578" s="13" t="s">
        <v>151</v>
      </c>
      <c r="C578" s="13" t="s">
        <v>158</v>
      </c>
      <c r="D578" s="13"/>
      <c r="E578" s="12" t="s">
        <v>157</v>
      </c>
      <c r="F578" s="11">
        <f t="shared" si="17"/>
        <v>147.89999999999998</v>
      </c>
      <c r="G578" s="11">
        <f t="shared" si="17"/>
        <v>147.89999999999998</v>
      </c>
      <c r="H578" s="5"/>
    </row>
    <row r="579" spans="1:8" ht="51" outlineLevel="5">
      <c r="A579" s="13" t="s">
        <v>17</v>
      </c>
      <c r="B579" s="13" t="s">
        <v>151</v>
      </c>
      <c r="C579" s="13" t="s">
        <v>156</v>
      </c>
      <c r="D579" s="13"/>
      <c r="E579" s="12" t="s">
        <v>155</v>
      </c>
      <c r="F579" s="11">
        <f>F580+F582</f>
        <v>147.89999999999998</v>
      </c>
      <c r="G579" s="11">
        <f>G580+G582</f>
        <v>147.89999999999998</v>
      </c>
      <c r="H579" s="5"/>
    </row>
    <row r="580" spans="1:8" ht="38.25" outlineLevel="6">
      <c r="A580" s="13" t="s">
        <v>17</v>
      </c>
      <c r="B580" s="13" t="s">
        <v>151</v>
      </c>
      <c r="C580" s="13" t="s">
        <v>153</v>
      </c>
      <c r="D580" s="13"/>
      <c r="E580" s="12" t="s">
        <v>154</v>
      </c>
      <c r="F580" s="11">
        <f>F581</f>
        <v>64.8</v>
      </c>
      <c r="G580" s="11">
        <v>64.8</v>
      </c>
      <c r="H580" s="5"/>
    </row>
    <row r="581" spans="1:8" ht="25.5" outlineLevel="7">
      <c r="A581" s="13" t="s">
        <v>17</v>
      </c>
      <c r="B581" s="13" t="s">
        <v>151</v>
      </c>
      <c r="C581" s="13" t="s">
        <v>153</v>
      </c>
      <c r="D581" s="13" t="s">
        <v>14</v>
      </c>
      <c r="E581" s="12" t="s">
        <v>13</v>
      </c>
      <c r="F581" s="11">
        <f>77-12.2</f>
        <v>64.8</v>
      </c>
      <c r="G581" s="11">
        <v>64.8</v>
      </c>
      <c r="H581" s="5"/>
    </row>
    <row r="582" spans="1:8" outlineLevel="6">
      <c r="A582" s="13" t="s">
        <v>17</v>
      </c>
      <c r="B582" s="13" t="s">
        <v>151</v>
      </c>
      <c r="C582" s="13" t="s">
        <v>150</v>
      </c>
      <c r="D582" s="13"/>
      <c r="E582" s="12" t="s">
        <v>152</v>
      </c>
      <c r="F582" s="11">
        <f>F583</f>
        <v>83.1</v>
      </c>
      <c r="G582" s="11">
        <v>83.1</v>
      </c>
      <c r="H582" s="5"/>
    </row>
    <row r="583" spans="1:8" ht="25.5" outlineLevel="7">
      <c r="A583" s="13" t="s">
        <v>17</v>
      </c>
      <c r="B583" s="13" t="s">
        <v>151</v>
      </c>
      <c r="C583" s="13" t="s">
        <v>150</v>
      </c>
      <c r="D583" s="13" t="s">
        <v>14</v>
      </c>
      <c r="E583" s="12" t="s">
        <v>13</v>
      </c>
      <c r="F583" s="11">
        <f>104-20.9</f>
        <v>83.1</v>
      </c>
      <c r="G583" s="11">
        <v>83.1</v>
      </c>
      <c r="H583" s="5"/>
    </row>
    <row r="584" spans="1:8" outlineLevel="1">
      <c r="A584" s="13" t="s">
        <v>17</v>
      </c>
      <c r="B584" s="13" t="s">
        <v>149</v>
      </c>
      <c r="C584" s="13"/>
      <c r="D584" s="13"/>
      <c r="E584" s="12" t="s">
        <v>148</v>
      </c>
      <c r="F584" s="11">
        <f t="shared" ref="F584:G587" si="18">F585</f>
        <v>191.1</v>
      </c>
      <c r="G584" s="11">
        <f t="shared" si="18"/>
        <v>184</v>
      </c>
      <c r="H584" s="5"/>
    </row>
    <row r="585" spans="1:8" outlineLevel="2">
      <c r="A585" s="13" t="s">
        <v>17</v>
      </c>
      <c r="B585" s="13" t="s">
        <v>141</v>
      </c>
      <c r="C585" s="13"/>
      <c r="D585" s="13"/>
      <c r="E585" s="12" t="s">
        <v>147</v>
      </c>
      <c r="F585" s="11">
        <f t="shared" si="18"/>
        <v>191.1</v>
      </c>
      <c r="G585" s="11">
        <f t="shared" si="18"/>
        <v>184</v>
      </c>
      <c r="H585" s="5"/>
    </row>
    <row r="586" spans="1:8" ht="38.25" outlineLevel="3">
      <c r="A586" s="13" t="s">
        <v>17</v>
      </c>
      <c r="B586" s="13" t="s">
        <v>141</v>
      </c>
      <c r="C586" s="13" t="s">
        <v>118</v>
      </c>
      <c r="D586" s="13"/>
      <c r="E586" s="12" t="s">
        <v>117</v>
      </c>
      <c r="F586" s="11">
        <f t="shared" si="18"/>
        <v>191.1</v>
      </c>
      <c r="G586" s="11">
        <f t="shared" si="18"/>
        <v>184</v>
      </c>
      <c r="H586" s="5"/>
    </row>
    <row r="587" spans="1:8" ht="25.5" outlineLevel="4">
      <c r="A587" s="13" t="s">
        <v>17</v>
      </c>
      <c r="B587" s="13" t="s">
        <v>141</v>
      </c>
      <c r="C587" s="13" t="s">
        <v>116</v>
      </c>
      <c r="D587" s="13"/>
      <c r="E587" s="12" t="s">
        <v>115</v>
      </c>
      <c r="F587" s="11">
        <f t="shared" si="18"/>
        <v>191.1</v>
      </c>
      <c r="G587" s="11">
        <f t="shared" si="18"/>
        <v>184</v>
      </c>
      <c r="H587" s="5"/>
    </row>
    <row r="588" spans="1:8" ht="38.25" outlineLevel="5">
      <c r="A588" s="13" t="s">
        <v>17</v>
      </c>
      <c r="B588" s="13" t="s">
        <v>141</v>
      </c>
      <c r="C588" s="13" t="s">
        <v>146</v>
      </c>
      <c r="D588" s="13"/>
      <c r="E588" s="12" t="s">
        <v>145</v>
      </c>
      <c r="F588" s="11">
        <f>F589+F591</f>
        <v>191.1</v>
      </c>
      <c r="G588" s="11">
        <f>G589+G591</f>
        <v>184</v>
      </c>
      <c r="H588" s="5"/>
    </row>
    <row r="589" spans="1:8" ht="51" outlineLevel="5">
      <c r="A589" s="13" t="s">
        <v>17</v>
      </c>
      <c r="B589" s="13" t="s">
        <v>141</v>
      </c>
      <c r="C589" s="13" t="s">
        <v>143</v>
      </c>
      <c r="D589" s="13"/>
      <c r="E589" s="12" t="s">
        <v>144</v>
      </c>
      <c r="F589" s="11">
        <v>95.5</v>
      </c>
      <c r="G589" s="11">
        <v>90.6</v>
      </c>
      <c r="H589" s="5"/>
    </row>
    <row r="590" spans="1:8" ht="25.5" outlineLevel="5">
      <c r="A590" s="13" t="s">
        <v>17</v>
      </c>
      <c r="B590" s="13" t="s">
        <v>141</v>
      </c>
      <c r="C590" s="13" t="s">
        <v>143</v>
      </c>
      <c r="D590" s="13" t="s">
        <v>14</v>
      </c>
      <c r="E590" s="12" t="s">
        <v>13</v>
      </c>
      <c r="F590" s="11">
        <v>95.5</v>
      </c>
      <c r="G590" s="11">
        <v>90.6</v>
      </c>
      <c r="H590" s="5"/>
    </row>
    <row r="591" spans="1:8" ht="51" outlineLevel="6">
      <c r="A591" s="13" t="s">
        <v>17</v>
      </c>
      <c r="B591" s="13" t="s">
        <v>141</v>
      </c>
      <c r="C591" s="13" t="s">
        <v>140</v>
      </c>
      <c r="D591" s="13"/>
      <c r="E591" s="12" t="s">
        <v>142</v>
      </c>
      <c r="F591" s="11">
        <v>95.6</v>
      </c>
      <c r="G591" s="11">
        <v>93.4</v>
      </c>
      <c r="H591" s="5"/>
    </row>
    <row r="592" spans="1:8" ht="25.5" outlineLevel="7">
      <c r="A592" s="13" t="s">
        <v>17</v>
      </c>
      <c r="B592" s="13" t="s">
        <v>141</v>
      </c>
      <c r="C592" s="13" t="s">
        <v>140</v>
      </c>
      <c r="D592" s="13" t="s">
        <v>14</v>
      </c>
      <c r="E592" s="12" t="s">
        <v>13</v>
      </c>
      <c r="F592" s="11">
        <v>95.6</v>
      </c>
      <c r="G592" s="11">
        <v>93.4</v>
      </c>
      <c r="H592" s="5"/>
    </row>
    <row r="593" spans="1:8" outlineLevel="1">
      <c r="A593" s="13" t="s">
        <v>17</v>
      </c>
      <c r="B593" s="13" t="s">
        <v>139</v>
      </c>
      <c r="C593" s="13"/>
      <c r="D593" s="13"/>
      <c r="E593" s="12" t="s">
        <v>138</v>
      </c>
      <c r="F593" s="11">
        <f>F594+F608</f>
        <v>5880.5999999999995</v>
      </c>
      <c r="G593" s="11">
        <f>G594+G608</f>
        <v>5850.2</v>
      </c>
      <c r="H593" s="5"/>
    </row>
    <row r="594" spans="1:8" outlineLevel="2">
      <c r="A594" s="13" t="s">
        <v>17</v>
      </c>
      <c r="B594" s="13" t="s">
        <v>122</v>
      </c>
      <c r="C594" s="13"/>
      <c r="D594" s="13"/>
      <c r="E594" s="12" t="s">
        <v>137</v>
      </c>
      <c r="F594" s="11">
        <f t="shared" ref="F594:G596" si="19">F595</f>
        <v>5722.5999999999995</v>
      </c>
      <c r="G594" s="11">
        <f t="shared" si="19"/>
        <v>5692.9</v>
      </c>
      <c r="H594" s="5"/>
    </row>
    <row r="595" spans="1:8" ht="38.25" outlineLevel="3">
      <c r="A595" s="13" t="s">
        <v>17</v>
      </c>
      <c r="B595" s="13" t="s">
        <v>122</v>
      </c>
      <c r="C595" s="13" t="s">
        <v>60</v>
      </c>
      <c r="D595" s="13"/>
      <c r="E595" s="12" t="s">
        <v>59</v>
      </c>
      <c r="F595" s="11">
        <f t="shared" si="19"/>
        <v>5722.5999999999995</v>
      </c>
      <c r="G595" s="11">
        <f t="shared" si="19"/>
        <v>5692.9</v>
      </c>
      <c r="H595" s="5"/>
    </row>
    <row r="596" spans="1:8" ht="38.25" outlineLevel="4">
      <c r="A596" s="13" t="s">
        <v>17</v>
      </c>
      <c r="B596" s="13" t="s">
        <v>122</v>
      </c>
      <c r="C596" s="13" t="s">
        <v>136</v>
      </c>
      <c r="D596" s="13"/>
      <c r="E596" s="12" t="s">
        <v>135</v>
      </c>
      <c r="F596" s="11">
        <f t="shared" si="19"/>
        <v>5722.5999999999995</v>
      </c>
      <c r="G596" s="11">
        <f t="shared" si="19"/>
        <v>5692.9</v>
      </c>
      <c r="H596" s="5"/>
    </row>
    <row r="597" spans="1:8" ht="25.5" outlineLevel="5">
      <c r="A597" s="13" t="s">
        <v>17</v>
      </c>
      <c r="B597" s="13" t="s">
        <v>122</v>
      </c>
      <c r="C597" s="13" t="s">
        <v>134</v>
      </c>
      <c r="D597" s="13"/>
      <c r="E597" s="12" t="s">
        <v>133</v>
      </c>
      <c r="F597" s="11">
        <f>F598+F600+F602+F604+F606</f>
        <v>5722.5999999999995</v>
      </c>
      <c r="G597" s="11">
        <f>G598+G600+G602+G604+G606</f>
        <v>5692.9</v>
      </c>
      <c r="H597" s="5"/>
    </row>
    <row r="598" spans="1:8" ht="51" outlineLevel="6">
      <c r="A598" s="13" t="s">
        <v>17</v>
      </c>
      <c r="B598" s="13" t="s">
        <v>122</v>
      </c>
      <c r="C598" s="13" t="s">
        <v>131</v>
      </c>
      <c r="D598" s="13"/>
      <c r="E598" s="12" t="s">
        <v>132</v>
      </c>
      <c r="F598" s="11">
        <f>F599</f>
        <v>865.7</v>
      </c>
      <c r="G598" s="11">
        <f>G599</f>
        <v>865.7</v>
      </c>
      <c r="H598" s="5"/>
    </row>
    <row r="599" spans="1:8" ht="25.5" outlineLevel="7">
      <c r="A599" s="13" t="s">
        <v>17</v>
      </c>
      <c r="B599" s="13" t="s">
        <v>122</v>
      </c>
      <c r="C599" s="13" t="s">
        <v>131</v>
      </c>
      <c r="D599" s="13" t="s">
        <v>63</v>
      </c>
      <c r="E599" s="12" t="s">
        <v>62</v>
      </c>
      <c r="F599" s="11">
        <v>865.7</v>
      </c>
      <c r="G599" s="11">
        <v>865.7</v>
      </c>
      <c r="H599" s="5"/>
    </row>
    <row r="600" spans="1:8" ht="51" outlineLevel="7">
      <c r="A600" s="13">
        <v>804</v>
      </c>
      <c r="B600" s="21" t="s">
        <v>122</v>
      </c>
      <c r="C600" s="21" t="s">
        <v>129</v>
      </c>
      <c r="D600" s="21"/>
      <c r="E600" s="20" t="s">
        <v>130</v>
      </c>
      <c r="F600" s="19">
        <f>F601</f>
        <v>215.8</v>
      </c>
      <c r="G600" s="19">
        <f>G601</f>
        <v>215.8</v>
      </c>
      <c r="H600" s="5"/>
    </row>
    <row r="601" spans="1:8" ht="25.5" outlineLevel="7">
      <c r="A601" s="13">
        <v>804</v>
      </c>
      <c r="B601" s="21" t="s">
        <v>122</v>
      </c>
      <c r="C601" s="21" t="s">
        <v>129</v>
      </c>
      <c r="D601" s="21" t="s">
        <v>63</v>
      </c>
      <c r="E601" s="20" t="s">
        <v>128</v>
      </c>
      <c r="F601" s="19">
        <v>215.8</v>
      </c>
      <c r="G601" s="19">
        <v>215.8</v>
      </c>
      <c r="H601" s="5"/>
    </row>
    <row r="602" spans="1:8" ht="51" outlineLevel="6">
      <c r="A602" s="13" t="s">
        <v>17</v>
      </c>
      <c r="B602" s="13" t="s">
        <v>122</v>
      </c>
      <c r="C602" s="13" t="s">
        <v>126</v>
      </c>
      <c r="D602" s="13"/>
      <c r="E602" s="12" t="s">
        <v>127</v>
      </c>
      <c r="F602" s="11">
        <f>F603</f>
        <v>4636</v>
      </c>
      <c r="G602" s="11">
        <f>G603</f>
        <v>4606.3</v>
      </c>
      <c r="H602" s="5"/>
    </row>
    <row r="603" spans="1:8" ht="25.5" outlineLevel="7">
      <c r="A603" s="13" t="s">
        <v>17</v>
      </c>
      <c r="B603" s="13" t="s">
        <v>122</v>
      </c>
      <c r="C603" s="13" t="s">
        <v>126</v>
      </c>
      <c r="D603" s="13" t="s">
        <v>63</v>
      </c>
      <c r="E603" s="12" t="s">
        <v>62</v>
      </c>
      <c r="F603" s="11">
        <f>4562.8+73.2</f>
        <v>4636</v>
      </c>
      <c r="G603" s="11">
        <v>4606.3</v>
      </c>
      <c r="H603" s="5"/>
    </row>
    <row r="604" spans="1:8" ht="38.25" outlineLevel="6">
      <c r="A604" s="13" t="s">
        <v>17</v>
      </c>
      <c r="B604" s="13" t="s">
        <v>122</v>
      </c>
      <c r="C604" s="13" t="s">
        <v>124</v>
      </c>
      <c r="D604" s="13"/>
      <c r="E604" s="12" t="s">
        <v>125</v>
      </c>
      <c r="F604" s="11">
        <v>2.9</v>
      </c>
      <c r="G604" s="11">
        <v>2.9</v>
      </c>
      <c r="H604" s="5"/>
    </row>
    <row r="605" spans="1:8" ht="25.5" outlineLevel="7">
      <c r="A605" s="13" t="s">
        <v>17</v>
      </c>
      <c r="B605" s="13" t="s">
        <v>122</v>
      </c>
      <c r="C605" s="13" t="s">
        <v>124</v>
      </c>
      <c r="D605" s="13" t="s">
        <v>63</v>
      </c>
      <c r="E605" s="12" t="s">
        <v>62</v>
      </c>
      <c r="F605" s="11">
        <v>2.9</v>
      </c>
      <c r="G605" s="11">
        <v>2.9</v>
      </c>
      <c r="H605" s="5"/>
    </row>
    <row r="606" spans="1:8" ht="51" outlineLevel="7">
      <c r="A606" s="13">
        <v>804</v>
      </c>
      <c r="B606" s="21" t="s">
        <v>122</v>
      </c>
      <c r="C606" s="21" t="s">
        <v>121</v>
      </c>
      <c r="D606" s="21"/>
      <c r="E606" s="20" t="s">
        <v>123</v>
      </c>
      <c r="F606" s="19">
        <f>F607</f>
        <v>2.2000000000000002</v>
      </c>
      <c r="G606" s="19">
        <f>G607</f>
        <v>2.2000000000000002</v>
      </c>
      <c r="H606" s="5"/>
    </row>
    <row r="607" spans="1:8" ht="25.5" outlineLevel="7">
      <c r="A607" s="13">
        <v>804</v>
      </c>
      <c r="B607" s="21" t="s">
        <v>122</v>
      </c>
      <c r="C607" s="21" t="s">
        <v>121</v>
      </c>
      <c r="D607" s="21" t="s">
        <v>63</v>
      </c>
      <c r="E607" s="20" t="s">
        <v>120</v>
      </c>
      <c r="F607" s="19">
        <v>2.2000000000000002</v>
      </c>
      <c r="G607" s="19">
        <v>2.2000000000000002</v>
      </c>
      <c r="H607" s="5"/>
    </row>
    <row r="608" spans="1:8" outlineLevel="2">
      <c r="A608" s="13" t="s">
        <v>17</v>
      </c>
      <c r="B608" s="13" t="s">
        <v>89</v>
      </c>
      <c r="C608" s="13"/>
      <c r="D608" s="13"/>
      <c r="E608" s="12" t="s">
        <v>119</v>
      </c>
      <c r="F608" s="11">
        <v>158</v>
      </c>
      <c r="G608" s="11">
        <v>157.30000000000001</v>
      </c>
      <c r="H608" s="5"/>
    </row>
    <row r="609" spans="1:8" ht="38.25" outlineLevel="3">
      <c r="A609" s="13" t="s">
        <v>17</v>
      </c>
      <c r="B609" s="13" t="s">
        <v>89</v>
      </c>
      <c r="C609" s="13" t="s">
        <v>118</v>
      </c>
      <c r="D609" s="13"/>
      <c r="E609" s="12" t="s">
        <v>117</v>
      </c>
      <c r="F609" s="11">
        <f>F610</f>
        <v>158</v>
      </c>
      <c r="G609" s="11">
        <v>157.30000000000001</v>
      </c>
      <c r="H609" s="5"/>
    </row>
    <row r="610" spans="1:8" ht="25.5" outlineLevel="4">
      <c r="A610" s="13" t="s">
        <v>17</v>
      </c>
      <c r="B610" s="13" t="s">
        <v>89</v>
      </c>
      <c r="C610" s="13" t="s">
        <v>116</v>
      </c>
      <c r="D610" s="13"/>
      <c r="E610" s="12" t="s">
        <v>115</v>
      </c>
      <c r="F610" s="11">
        <f>F611+F614+F619+F622+F625+F628</f>
        <v>158</v>
      </c>
      <c r="G610" s="11">
        <v>157.30000000000001</v>
      </c>
      <c r="H610" s="5"/>
    </row>
    <row r="611" spans="1:8" outlineLevel="5">
      <c r="A611" s="13" t="s">
        <v>17</v>
      </c>
      <c r="B611" s="13" t="s">
        <v>89</v>
      </c>
      <c r="C611" s="13" t="s">
        <v>114</v>
      </c>
      <c r="D611" s="13"/>
      <c r="E611" s="12" t="s">
        <v>113</v>
      </c>
      <c r="F611" s="11">
        <f>F612</f>
        <v>54.400000000000006</v>
      </c>
      <c r="G611" s="11">
        <v>53.8</v>
      </c>
      <c r="H611" s="5"/>
    </row>
    <row r="612" spans="1:8" ht="38.25" outlineLevel="6">
      <c r="A612" s="13" t="s">
        <v>17</v>
      </c>
      <c r="B612" s="13" t="s">
        <v>89</v>
      </c>
      <c r="C612" s="13" t="s">
        <v>111</v>
      </c>
      <c r="D612" s="13"/>
      <c r="E612" s="12" t="s">
        <v>112</v>
      </c>
      <c r="F612" s="11">
        <f>F613</f>
        <v>54.400000000000006</v>
      </c>
      <c r="G612" s="11">
        <v>53.8</v>
      </c>
      <c r="H612" s="5"/>
    </row>
    <row r="613" spans="1:8" ht="25.5" outlineLevel="7">
      <c r="A613" s="13" t="s">
        <v>17</v>
      </c>
      <c r="B613" s="13" t="s">
        <v>89</v>
      </c>
      <c r="C613" s="13" t="s">
        <v>111</v>
      </c>
      <c r="D613" s="13" t="s">
        <v>14</v>
      </c>
      <c r="E613" s="12" t="s">
        <v>13</v>
      </c>
      <c r="F613" s="11">
        <f>47.9+16.5-10</f>
        <v>54.400000000000006</v>
      </c>
      <c r="G613" s="11">
        <v>53.8</v>
      </c>
      <c r="H613" s="5"/>
    </row>
    <row r="614" spans="1:8" ht="38.25" outlineLevel="5">
      <c r="A614" s="13" t="s">
        <v>17</v>
      </c>
      <c r="B614" s="13" t="s">
        <v>89</v>
      </c>
      <c r="C614" s="13" t="s">
        <v>110</v>
      </c>
      <c r="D614" s="13"/>
      <c r="E614" s="12" t="s">
        <v>109</v>
      </c>
      <c r="F614" s="11">
        <f>F615+F617</f>
        <v>17</v>
      </c>
      <c r="G614" s="11">
        <v>16.899999999999999</v>
      </c>
      <c r="H614" s="5"/>
    </row>
    <row r="615" spans="1:8" ht="38.25" outlineLevel="6">
      <c r="A615" s="13" t="s">
        <v>17</v>
      </c>
      <c r="B615" s="13" t="s">
        <v>89</v>
      </c>
      <c r="C615" s="13" t="s">
        <v>107</v>
      </c>
      <c r="D615" s="13"/>
      <c r="E615" s="12" t="s">
        <v>108</v>
      </c>
      <c r="F615" s="11">
        <f>19.5+3.2-9.7</f>
        <v>13</v>
      </c>
      <c r="G615" s="11">
        <v>12.9</v>
      </c>
      <c r="H615" s="5"/>
    </row>
    <row r="616" spans="1:8" ht="25.5" outlineLevel="7">
      <c r="A616" s="13" t="s">
        <v>17</v>
      </c>
      <c r="B616" s="13" t="s">
        <v>89</v>
      </c>
      <c r="C616" s="13" t="s">
        <v>107</v>
      </c>
      <c r="D616" s="13" t="s">
        <v>14</v>
      </c>
      <c r="E616" s="12" t="s">
        <v>13</v>
      </c>
      <c r="F616" s="11">
        <f>19.5+3.2-9.7</f>
        <v>13</v>
      </c>
      <c r="G616" s="11">
        <v>12.9</v>
      </c>
      <c r="H616" s="5"/>
    </row>
    <row r="617" spans="1:8" ht="25.5" outlineLevel="6">
      <c r="A617" s="13" t="s">
        <v>17</v>
      </c>
      <c r="B617" s="13" t="s">
        <v>89</v>
      </c>
      <c r="C617" s="13" t="s">
        <v>105</v>
      </c>
      <c r="D617" s="13"/>
      <c r="E617" s="12" t="s">
        <v>106</v>
      </c>
      <c r="F617" s="11">
        <v>4</v>
      </c>
      <c r="G617" s="11">
        <v>4</v>
      </c>
      <c r="H617" s="5"/>
    </row>
    <row r="618" spans="1:8" ht="25.5" outlineLevel="7">
      <c r="A618" s="13" t="s">
        <v>17</v>
      </c>
      <c r="B618" s="13" t="s">
        <v>89</v>
      </c>
      <c r="C618" s="13" t="s">
        <v>105</v>
      </c>
      <c r="D618" s="13" t="s">
        <v>14</v>
      </c>
      <c r="E618" s="12" t="s">
        <v>13</v>
      </c>
      <c r="F618" s="11">
        <v>4</v>
      </c>
      <c r="G618" s="11">
        <v>4</v>
      </c>
      <c r="H618" s="5"/>
    </row>
    <row r="619" spans="1:8" ht="25.5" outlineLevel="5">
      <c r="A619" s="13" t="s">
        <v>17</v>
      </c>
      <c r="B619" s="13" t="s">
        <v>89</v>
      </c>
      <c r="C619" s="13" t="s">
        <v>104</v>
      </c>
      <c r="D619" s="13"/>
      <c r="E619" s="12" t="s">
        <v>103</v>
      </c>
      <c r="F619" s="11">
        <v>37.4</v>
      </c>
      <c r="G619" s="11">
        <v>37.4</v>
      </c>
      <c r="H619" s="5"/>
    </row>
    <row r="620" spans="1:8" ht="25.5" outlineLevel="6">
      <c r="A620" s="13" t="s">
        <v>17</v>
      </c>
      <c r="B620" s="13" t="s">
        <v>89</v>
      </c>
      <c r="C620" s="13" t="s">
        <v>101</v>
      </c>
      <c r="D620" s="13"/>
      <c r="E620" s="12" t="s">
        <v>102</v>
      </c>
      <c r="F620" s="11">
        <v>37.4</v>
      </c>
      <c r="G620" s="11">
        <v>37.4</v>
      </c>
      <c r="H620" s="5"/>
    </row>
    <row r="621" spans="1:8" ht="25.5" outlineLevel="7">
      <c r="A621" s="13" t="s">
        <v>17</v>
      </c>
      <c r="B621" s="13" t="s">
        <v>89</v>
      </c>
      <c r="C621" s="13" t="s">
        <v>101</v>
      </c>
      <c r="D621" s="13" t="s">
        <v>14</v>
      </c>
      <c r="E621" s="12" t="s">
        <v>13</v>
      </c>
      <c r="F621" s="11">
        <v>37.4</v>
      </c>
      <c r="G621" s="11">
        <v>37.4</v>
      </c>
      <c r="H621" s="5"/>
    </row>
    <row r="622" spans="1:8" ht="38.25" outlineLevel="5">
      <c r="A622" s="13" t="s">
        <v>17</v>
      </c>
      <c r="B622" s="13" t="s">
        <v>89</v>
      </c>
      <c r="C622" s="13" t="s">
        <v>100</v>
      </c>
      <c r="D622" s="13"/>
      <c r="E622" s="12" t="s">
        <v>99</v>
      </c>
      <c r="F622" s="11">
        <v>26.9</v>
      </c>
      <c r="G622" s="11">
        <v>25.4</v>
      </c>
      <c r="H622" s="5"/>
    </row>
    <row r="623" spans="1:8" ht="38.25" outlineLevel="6">
      <c r="A623" s="13" t="s">
        <v>17</v>
      </c>
      <c r="B623" s="13" t="s">
        <v>89</v>
      </c>
      <c r="C623" s="13" t="s">
        <v>97</v>
      </c>
      <c r="D623" s="13"/>
      <c r="E623" s="12" t="s">
        <v>98</v>
      </c>
      <c r="F623" s="11">
        <v>26.9</v>
      </c>
      <c r="G623" s="11">
        <v>25.4</v>
      </c>
      <c r="H623" s="5"/>
    </row>
    <row r="624" spans="1:8" ht="25.5" outlineLevel="7">
      <c r="A624" s="13" t="s">
        <v>17</v>
      </c>
      <c r="B624" s="13" t="s">
        <v>89</v>
      </c>
      <c r="C624" s="13" t="s">
        <v>97</v>
      </c>
      <c r="D624" s="13" t="s">
        <v>14</v>
      </c>
      <c r="E624" s="12" t="s">
        <v>13</v>
      </c>
      <c r="F624" s="11">
        <v>26.9</v>
      </c>
      <c r="G624" s="11">
        <v>25.4</v>
      </c>
      <c r="H624" s="5"/>
    </row>
    <row r="625" spans="1:8" ht="25.5" outlineLevel="5">
      <c r="A625" s="13" t="s">
        <v>17</v>
      </c>
      <c r="B625" s="13" t="s">
        <v>89</v>
      </c>
      <c r="C625" s="13" t="s">
        <v>96</v>
      </c>
      <c r="D625" s="13"/>
      <c r="E625" s="12" t="s">
        <v>95</v>
      </c>
      <c r="F625" s="11">
        <v>18.7</v>
      </c>
      <c r="G625" s="11">
        <v>18.7</v>
      </c>
      <c r="H625" s="5"/>
    </row>
    <row r="626" spans="1:8" ht="25.5" outlineLevel="6">
      <c r="A626" s="13" t="s">
        <v>17</v>
      </c>
      <c r="B626" s="13" t="s">
        <v>89</v>
      </c>
      <c r="C626" s="13" t="s">
        <v>93</v>
      </c>
      <c r="D626" s="13"/>
      <c r="E626" s="12" t="s">
        <v>94</v>
      </c>
      <c r="F626" s="11">
        <v>18.7</v>
      </c>
      <c r="G626" s="11">
        <v>18.7</v>
      </c>
      <c r="H626" s="5"/>
    </row>
    <row r="627" spans="1:8" ht="25.5" outlineLevel="7">
      <c r="A627" s="13" t="s">
        <v>17</v>
      </c>
      <c r="B627" s="13" t="s">
        <v>89</v>
      </c>
      <c r="C627" s="13" t="s">
        <v>93</v>
      </c>
      <c r="D627" s="13" t="s">
        <v>14</v>
      </c>
      <c r="E627" s="12" t="s">
        <v>13</v>
      </c>
      <c r="F627" s="11">
        <v>18.7</v>
      </c>
      <c r="G627" s="11">
        <v>18.7</v>
      </c>
      <c r="H627" s="5"/>
    </row>
    <row r="628" spans="1:8" ht="25.5" outlineLevel="5">
      <c r="A628" s="13" t="s">
        <v>17</v>
      </c>
      <c r="B628" s="13" t="s">
        <v>89</v>
      </c>
      <c r="C628" s="13" t="s">
        <v>92</v>
      </c>
      <c r="D628" s="13"/>
      <c r="E628" s="12" t="s">
        <v>91</v>
      </c>
      <c r="F628" s="11">
        <v>3.6</v>
      </c>
      <c r="G628" s="11">
        <v>5.0999999999999996</v>
      </c>
      <c r="H628" s="5"/>
    </row>
    <row r="629" spans="1:8" ht="25.5" outlineLevel="6">
      <c r="A629" s="13" t="s">
        <v>17</v>
      </c>
      <c r="B629" s="13" t="s">
        <v>89</v>
      </c>
      <c r="C629" s="13" t="s">
        <v>88</v>
      </c>
      <c r="D629" s="13"/>
      <c r="E629" s="12" t="s">
        <v>90</v>
      </c>
      <c r="F629" s="11">
        <v>3.6</v>
      </c>
      <c r="G629" s="11">
        <v>5.0999999999999996</v>
      </c>
      <c r="H629" s="5"/>
    </row>
    <row r="630" spans="1:8" ht="25.5" outlineLevel="7">
      <c r="A630" s="13" t="s">
        <v>17</v>
      </c>
      <c r="B630" s="13" t="s">
        <v>89</v>
      </c>
      <c r="C630" s="13" t="s">
        <v>88</v>
      </c>
      <c r="D630" s="13" t="s">
        <v>14</v>
      </c>
      <c r="E630" s="12" t="s">
        <v>13</v>
      </c>
      <c r="F630" s="11">
        <v>3.6</v>
      </c>
      <c r="G630" s="11">
        <v>5.0999999999999996</v>
      </c>
      <c r="H630" s="5"/>
    </row>
    <row r="631" spans="1:8" outlineLevel="1">
      <c r="A631" s="13" t="s">
        <v>17</v>
      </c>
      <c r="B631" s="13" t="s">
        <v>87</v>
      </c>
      <c r="C631" s="13"/>
      <c r="D631" s="13"/>
      <c r="E631" s="12" t="s">
        <v>86</v>
      </c>
      <c r="F631" s="11">
        <f>F632+F656</f>
        <v>41680.5</v>
      </c>
      <c r="G631" s="11">
        <f>G632+G656</f>
        <v>38802</v>
      </c>
      <c r="H631" s="5"/>
    </row>
    <row r="632" spans="1:8" outlineLevel="2">
      <c r="A632" s="13" t="s">
        <v>17</v>
      </c>
      <c r="B632" s="13" t="s">
        <v>65</v>
      </c>
      <c r="C632" s="13"/>
      <c r="D632" s="13"/>
      <c r="E632" s="12" t="s">
        <v>85</v>
      </c>
      <c r="F632" s="11">
        <f>F633</f>
        <v>37096.1</v>
      </c>
      <c r="G632" s="11">
        <f>G633</f>
        <v>34243.4</v>
      </c>
      <c r="H632" s="5"/>
    </row>
    <row r="633" spans="1:8" ht="38.25" outlineLevel="3">
      <c r="A633" s="13" t="s">
        <v>17</v>
      </c>
      <c r="B633" s="13" t="s">
        <v>65</v>
      </c>
      <c r="C633" s="13" t="s">
        <v>60</v>
      </c>
      <c r="D633" s="13"/>
      <c r="E633" s="12" t="s">
        <v>59</v>
      </c>
      <c r="F633" s="11">
        <f>F634</f>
        <v>37096.1</v>
      </c>
      <c r="G633" s="11">
        <f>G634</f>
        <v>34243.4</v>
      </c>
      <c r="H633" s="5"/>
    </row>
    <row r="634" spans="1:8" ht="25.5" outlineLevel="4">
      <c r="A634" s="13" t="s">
        <v>17</v>
      </c>
      <c r="B634" s="13" t="s">
        <v>65</v>
      </c>
      <c r="C634" s="13" t="s">
        <v>84</v>
      </c>
      <c r="D634" s="13"/>
      <c r="E634" s="12" t="s">
        <v>83</v>
      </c>
      <c r="F634" s="11">
        <f>F635+F646</f>
        <v>37096.1</v>
      </c>
      <c r="G634" s="11">
        <f>G635+G646</f>
        <v>34243.4</v>
      </c>
      <c r="H634" s="5"/>
    </row>
    <row r="635" spans="1:8" outlineLevel="5">
      <c r="A635" s="13" t="s">
        <v>17</v>
      </c>
      <c r="B635" s="13" t="s">
        <v>65</v>
      </c>
      <c r="C635" s="13" t="s">
        <v>82</v>
      </c>
      <c r="D635" s="13"/>
      <c r="E635" s="12" t="s">
        <v>81</v>
      </c>
      <c r="F635" s="11">
        <f>F636+F638+F642+F644</f>
        <v>11926.9</v>
      </c>
      <c r="G635" s="11">
        <f>G636+G638+G642+G644</f>
        <v>11641.500000000002</v>
      </c>
      <c r="H635" s="5"/>
    </row>
    <row r="636" spans="1:8" ht="51" outlineLevel="6">
      <c r="A636" s="13" t="s">
        <v>17</v>
      </c>
      <c r="B636" s="13" t="s">
        <v>65</v>
      </c>
      <c r="C636" s="13" t="s">
        <v>80</v>
      </c>
      <c r="D636" s="13"/>
      <c r="E636" s="12" t="s">
        <v>72</v>
      </c>
      <c r="F636" s="11">
        <f>1963.6+1245.1</f>
        <v>3208.7</v>
      </c>
      <c r="G636" s="11">
        <v>3208.7</v>
      </c>
      <c r="H636" s="5"/>
    </row>
    <row r="637" spans="1:8" ht="63.75" outlineLevel="7">
      <c r="A637" s="13" t="s">
        <v>17</v>
      </c>
      <c r="B637" s="13" t="s">
        <v>65</v>
      </c>
      <c r="C637" s="13" t="s">
        <v>80</v>
      </c>
      <c r="D637" s="13" t="s">
        <v>1</v>
      </c>
      <c r="E637" s="12" t="s">
        <v>0</v>
      </c>
      <c r="F637" s="11">
        <f>1963.6+1245.1</f>
        <v>3208.7</v>
      </c>
      <c r="G637" s="11">
        <v>3208.7</v>
      </c>
      <c r="H637" s="5"/>
    </row>
    <row r="638" spans="1:8" outlineLevel="6">
      <c r="A638" s="13" t="s">
        <v>17</v>
      </c>
      <c r="B638" s="13" t="s">
        <v>65</v>
      </c>
      <c r="C638" s="13" t="s">
        <v>78</v>
      </c>
      <c r="D638" s="13"/>
      <c r="E638" s="12" t="s">
        <v>79</v>
      </c>
      <c r="F638" s="11">
        <f>F639+F640+F641</f>
        <v>8616.1</v>
      </c>
      <c r="G638" s="11">
        <f>G639+G640+G641</f>
        <v>8330.7000000000007</v>
      </c>
      <c r="H638" s="5"/>
    </row>
    <row r="639" spans="1:8" ht="63.75" outlineLevel="7">
      <c r="A639" s="13" t="s">
        <v>17</v>
      </c>
      <c r="B639" s="13" t="s">
        <v>65</v>
      </c>
      <c r="C639" s="13" t="s">
        <v>78</v>
      </c>
      <c r="D639" s="13" t="s">
        <v>1</v>
      </c>
      <c r="E639" s="12" t="s">
        <v>0</v>
      </c>
      <c r="F639" s="11">
        <f>5908.4-140-12.5-105-31.8-38.5+35.4</f>
        <v>5615.9999999999991</v>
      </c>
      <c r="G639" s="11">
        <v>5514.4</v>
      </c>
      <c r="H639" s="5"/>
    </row>
    <row r="640" spans="1:8" ht="25.5" outlineLevel="7">
      <c r="A640" s="13" t="s">
        <v>17</v>
      </c>
      <c r="B640" s="13" t="s">
        <v>65</v>
      </c>
      <c r="C640" s="13" t="s">
        <v>78</v>
      </c>
      <c r="D640" s="13" t="s">
        <v>14</v>
      </c>
      <c r="E640" s="12" t="s">
        <v>13</v>
      </c>
      <c r="F640" s="11">
        <f>2547.3+2.6-1.2+140+78.8+58-14.1+40.8+69.8+28.1</f>
        <v>2950.1000000000008</v>
      </c>
      <c r="G640" s="11">
        <v>2766.3</v>
      </c>
      <c r="H640" s="5"/>
    </row>
    <row r="641" spans="1:8" outlineLevel="7">
      <c r="A641" s="13" t="s">
        <v>17</v>
      </c>
      <c r="B641" s="13" t="s">
        <v>65</v>
      </c>
      <c r="C641" s="13" t="s">
        <v>78</v>
      </c>
      <c r="D641" s="13" t="s">
        <v>20</v>
      </c>
      <c r="E641" s="12" t="s">
        <v>19</v>
      </c>
      <c r="F641" s="11">
        <f>38.2+14.1-2.3</f>
        <v>50.000000000000007</v>
      </c>
      <c r="G641" s="11">
        <v>50</v>
      </c>
      <c r="H641" s="5"/>
    </row>
    <row r="642" spans="1:8" ht="38.25" outlineLevel="6">
      <c r="A642" s="13" t="s">
        <v>17</v>
      </c>
      <c r="B642" s="13" t="s">
        <v>65</v>
      </c>
      <c r="C642" s="13" t="s">
        <v>76</v>
      </c>
      <c r="D642" s="13"/>
      <c r="E642" s="12" t="s">
        <v>77</v>
      </c>
      <c r="F642" s="11">
        <v>70</v>
      </c>
      <c r="G642" s="11">
        <v>70</v>
      </c>
      <c r="H642" s="5"/>
    </row>
    <row r="643" spans="1:8" ht="25.5" outlineLevel="7">
      <c r="A643" s="13" t="s">
        <v>17</v>
      </c>
      <c r="B643" s="13" t="s">
        <v>65</v>
      </c>
      <c r="C643" s="13" t="s">
        <v>76</v>
      </c>
      <c r="D643" s="13" t="s">
        <v>14</v>
      </c>
      <c r="E643" s="12" t="s">
        <v>13</v>
      </c>
      <c r="F643" s="11">
        <v>70</v>
      </c>
      <c r="G643" s="11">
        <v>70</v>
      </c>
      <c r="H643" s="5"/>
    </row>
    <row r="644" spans="1:8" ht="51" outlineLevel="6">
      <c r="A644" s="13" t="s">
        <v>17</v>
      </c>
      <c r="B644" s="13" t="s">
        <v>65</v>
      </c>
      <c r="C644" s="13" t="s">
        <v>75</v>
      </c>
      <c r="D644" s="13"/>
      <c r="E644" s="12" t="s">
        <v>66</v>
      </c>
      <c r="F644" s="11">
        <f>19.6+12.5</f>
        <v>32.1</v>
      </c>
      <c r="G644" s="11">
        <v>32.1</v>
      </c>
      <c r="H644" s="5"/>
    </row>
    <row r="645" spans="1:8" ht="63.75" outlineLevel="7">
      <c r="A645" s="13" t="s">
        <v>17</v>
      </c>
      <c r="B645" s="13" t="s">
        <v>65</v>
      </c>
      <c r="C645" s="13" t="s">
        <v>75</v>
      </c>
      <c r="D645" s="13" t="s">
        <v>1</v>
      </c>
      <c r="E645" s="12" t="s">
        <v>0</v>
      </c>
      <c r="F645" s="11">
        <f>19.6+12.5</f>
        <v>32.1</v>
      </c>
      <c r="G645" s="11">
        <v>32.1</v>
      </c>
      <c r="H645" s="5"/>
    </row>
    <row r="646" spans="1:8" ht="38.25" outlineLevel="5">
      <c r="A646" s="13" t="s">
        <v>17</v>
      </c>
      <c r="B646" s="13" t="s">
        <v>65</v>
      </c>
      <c r="C646" s="13" t="s">
        <v>74</v>
      </c>
      <c r="D646" s="13"/>
      <c r="E646" s="12" t="s">
        <v>73</v>
      </c>
      <c r="F646" s="11">
        <f>F647+F652+F654+F649</f>
        <v>25169.200000000001</v>
      </c>
      <c r="G646" s="11">
        <f>G647+G652+G654+G649</f>
        <v>22601.9</v>
      </c>
      <c r="H646" s="5"/>
    </row>
    <row r="647" spans="1:8" ht="51" outlineLevel="6">
      <c r="A647" s="13" t="s">
        <v>17</v>
      </c>
      <c r="B647" s="13" t="s">
        <v>65</v>
      </c>
      <c r="C647" s="13" t="s">
        <v>71</v>
      </c>
      <c r="D647" s="13"/>
      <c r="E647" s="12" t="s">
        <v>72</v>
      </c>
      <c r="F647" s="11">
        <f>2983.9+1862.6</f>
        <v>4846.5</v>
      </c>
      <c r="G647" s="11">
        <v>4662.7</v>
      </c>
      <c r="H647" s="5"/>
    </row>
    <row r="648" spans="1:8" ht="25.5" outlineLevel="7">
      <c r="A648" s="13" t="s">
        <v>17</v>
      </c>
      <c r="B648" s="13" t="s">
        <v>65</v>
      </c>
      <c r="C648" s="13" t="s">
        <v>71</v>
      </c>
      <c r="D648" s="13" t="s">
        <v>63</v>
      </c>
      <c r="E648" s="12" t="s">
        <v>62</v>
      </c>
      <c r="F648" s="11">
        <f>2983.9+1862.6</f>
        <v>4846.5</v>
      </c>
      <c r="G648" s="11">
        <v>4662.7</v>
      </c>
      <c r="H648" s="5"/>
    </row>
    <row r="649" spans="1:8" ht="25.5" outlineLevel="7">
      <c r="A649" s="13" t="s">
        <v>17</v>
      </c>
      <c r="B649" s="13" t="s">
        <v>65</v>
      </c>
      <c r="C649" s="13" t="s">
        <v>69</v>
      </c>
      <c r="D649" s="13"/>
      <c r="E649" s="12" t="s">
        <v>70</v>
      </c>
      <c r="F649" s="11">
        <f>F650+F651</f>
        <v>20.6</v>
      </c>
      <c r="G649" s="11">
        <v>23.2</v>
      </c>
      <c r="H649" s="5"/>
    </row>
    <row r="650" spans="1:8" ht="25.5" outlineLevel="7">
      <c r="A650" s="13" t="s">
        <v>17</v>
      </c>
      <c r="B650" s="13" t="s">
        <v>65</v>
      </c>
      <c r="C650" s="13" t="s">
        <v>69</v>
      </c>
      <c r="D650" s="13" t="s">
        <v>14</v>
      </c>
      <c r="E650" s="12" t="s">
        <v>13</v>
      </c>
      <c r="F650" s="11">
        <v>11.3</v>
      </c>
      <c r="G650" s="11">
        <v>19.3</v>
      </c>
      <c r="H650" s="5"/>
    </row>
    <row r="651" spans="1:8" outlineLevel="7">
      <c r="A651" s="13" t="s">
        <v>17</v>
      </c>
      <c r="B651" s="13" t="s">
        <v>65</v>
      </c>
      <c r="C651" s="13" t="s">
        <v>69</v>
      </c>
      <c r="D651" s="13" t="s">
        <v>20</v>
      </c>
      <c r="E651" s="12" t="s">
        <v>19</v>
      </c>
      <c r="F651" s="11">
        <v>9.3000000000000007</v>
      </c>
      <c r="G651" s="11">
        <v>3.9</v>
      </c>
      <c r="H651" s="5"/>
    </row>
    <row r="652" spans="1:8" ht="25.5" outlineLevel="6">
      <c r="A652" s="13" t="s">
        <v>17</v>
      </c>
      <c r="B652" s="13" t="s">
        <v>65</v>
      </c>
      <c r="C652" s="13" t="s">
        <v>67</v>
      </c>
      <c r="D652" s="13"/>
      <c r="E652" s="12" t="s">
        <v>68</v>
      </c>
      <c r="F652" s="11">
        <f>F653</f>
        <v>20253.600000000002</v>
      </c>
      <c r="G652" s="11">
        <v>17867.5</v>
      </c>
      <c r="H652" s="5"/>
    </row>
    <row r="653" spans="1:8" ht="25.5" outlineLevel="7">
      <c r="A653" s="13" t="s">
        <v>17</v>
      </c>
      <c r="B653" s="13" t="s">
        <v>65</v>
      </c>
      <c r="C653" s="13" t="s">
        <v>67</v>
      </c>
      <c r="D653" s="13" t="s">
        <v>63</v>
      </c>
      <c r="E653" s="12" t="s">
        <v>62</v>
      </c>
      <c r="F653" s="11">
        <f>20292.9-18.7-20.6</f>
        <v>20253.600000000002</v>
      </c>
      <c r="G653" s="11">
        <v>17867.5</v>
      </c>
      <c r="H653" s="5"/>
    </row>
    <row r="654" spans="1:8" ht="51" outlineLevel="6">
      <c r="A654" s="13" t="s">
        <v>17</v>
      </c>
      <c r="B654" s="13" t="s">
        <v>65</v>
      </c>
      <c r="C654" s="13" t="s">
        <v>64</v>
      </c>
      <c r="D654" s="13"/>
      <c r="E654" s="12" t="s">
        <v>66</v>
      </c>
      <c r="F654" s="11">
        <f>29.8+18.7</f>
        <v>48.5</v>
      </c>
      <c r="G654" s="11">
        <v>48.5</v>
      </c>
      <c r="H654" s="5"/>
    </row>
    <row r="655" spans="1:8" ht="25.5" outlineLevel="7">
      <c r="A655" s="13" t="s">
        <v>17</v>
      </c>
      <c r="B655" s="13" t="s">
        <v>65</v>
      </c>
      <c r="C655" s="13" t="s">
        <v>64</v>
      </c>
      <c r="D655" s="13" t="s">
        <v>63</v>
      </c>
      <c r="E655" s="12" t="s">
        <v>62</v>
      </c>
      <c r="F655" s="11">
        <f>29.8+18.7</f>
        <v>48.5</v>
      </c>
      <c r="G655" s="11">
        <v>48.5</v>
      </c>
      <c r="H655" s="5"/>
    </row>
    <row r="656" spans="1:8" outlineLevel="2">
      <c r="A656" s="13" t="s">
        <v>17</v>
      </c>
      <c r="B656" s="13" t="s">
        <v>55</v>
      </c>
      <c r="C656" s="13"/>
      <c r="D656" s="13"/>
      <c r="E656" s="12" t="s">
        <v>61</v>
      </c>
      <c r="F656" s="11">
        <f t="shared" ref="F656:G658" si="20">F657</f>
        <v>4584.3999999999996</v>
      </c>
      <c r="G656" s="11">
        <f t="shared" si="20"/>
        <v>4558.5999999999995</v>
      </c>
      <c r="H656" s="5"/>
    </row>
    <row r="657" spans="1:8" ht="38.25" outlineLevel="3">
      <c r="A657" s="13" t="s">
        <v>17</v>
      </c>
      <c r="B657" s="13" t="s">
        <v>55</v>
      </c>
      <c r="C657" s="13" t="s">
        <v>60</v>
      </c>
      <c r="D657" s="13"/>
      <c r="E657" s="12" t="s">
        <v>59</v>
      </c>
      <c r="F657" s="11">
        <f t="shared" si="20"/>
        <v>4584.3999999999996</v>
      </c>
      <c r="G657" s="11">
        <f t="shared" si="20"/>
        <v>4558.5999999999995</v>
      </c>
      <c r="H657" s="5"/>
    </row>
    <row r="658" spans="1:8" ht="51" outlineLevel="4">
      <c r="A658" s="13" t="s">
        <v>17</v>
      </c>
      <c r="B658" s="13" t="s">
        <v>55</v>
      </c>
      <c r="C658" s="13" t="s">
        <v>58</v>
      </c>
      <c r="D658" s="13"/>
      <c r="E658" s="12" t="s">
        <v>57</v>
      </c>
      <c r="F658" s="11">
        <f t="shared" si="20"/>
        <v>4584.3999999999996</v>
      </c>
      <c r="G658" s="11">
        <f t="shared" si="20"/>
        <v>4558.5999999999995</v>
      </c>
      <c r="H658" s="5"/>
    </row>
    <row r="659" spans="1:8" ht="38.25" outlineLevel="6">
      <c r="A659" s="13" t="s">
        <v>17</v>
      </c>
      <c r="B659" s="13" t="s">
        <v>55</v>
      </c>
      <c r="C659" s="13" t="s">
        <v>54</v>
      </c>
      <c r="D659" s="13"/>
      <c r="E659" s="12" t="s">
        <v>56</v>
      </c>
      <c r="F659" s="11">
        <f>F660+F661+F662</f>
        <v>4584.3999999999996</v>
      </c>
      <c r="G659" s="11">
        <f>G660+G661+G662</f>
        <v>4558.5999999999995</v>
      </c>
      <c r="H659" s="5"/>
    </row>
    <row r="660" spans="1:8" ht="63.75" outlineLevel="7">
      <c r="A660" s="13" t="s">
        <v>17</v>
      </c>
      <c r="B660" s="13" t="s">
        <v>55</v>
      </c>
      <c r="C660" s="13" t="s">
        <v>54</v>
      </c>
      <c r="D660" s="13" t="s">
        <v>1</v>
      </c>
      <c r="E660" s="12" t="s">
        <v>0</v>
      </c>
      <c r="F660" s="11">
        <f>3967.4-3.6-0.3-30</f>
        <v>3933.5</v>
      </c>
      <c r="G660" s="11">
        <v>3929.2</v>
      </c>
      <c r="H660" s="5"/>
    </row>
    <row r="661" spans="1:8" ht="25.5" outlineLevel="7">
      <c r="A661" s="13" t="s">
        <v>17</v>
      </c>
      <c r="B661" s="13" t="s">
        <v>55</v>
      </c>
      <c r="C661" s="13" t="s">
        <v>54</v>
      </c>
      <c r="D661" s="13" t="s">
        <v>14</v>
      </c>
      <c r="E661" s="12" t="s">
        <v>13</v>
      </c>
      <c r="F661" s="11">
        <f>527.2+3.6+0.3+30-0.2+33.1+25</f>
        <v>619</v>
      </c>
      <c r="G661" s="11">
        <v>597.5</v>
      </c>
      <c r="H661" s="5"/>
    </row>
    <row r="662" spans="1:8" outlineLevel="7">
      <c r="A662" s="13" t="s">
        <v>17</v>
      </c>
      <c r="B662" s="13" t="s">
        <v>55</v>
      </c>
      <c r="C662" s="13" t="s">
        <v>54</v>
      </c>
      <c r="D662" s="13" t="s">
        <v>20</v>
      </c>
      <c r="E662" s="12" t="s">
        <v>19</v>
      </c>
      <c r="F662" s="11">
        <f>31.7+0.2</f>
        <v>31.9</v>
      </c>
      <c r="G662" s="11">
        <v>31.9</v>
      </c>
      <c r="H662" s="5"/>
    </row>
    <row r="663" spans="1:8" outlineLevel="1">
      <c r="A663" s="13" t="s">
        <v>17</v>
      </c>
      <c r="B663" s="13" t="s">
        <v>53</v>
      </c>
      <c r="C663" s="13"/>
      <c r="D663" s="13"/>
      <c r="E663" s="12" t="s">
        <v>52</v>
      </c>
      <c r="F663" s="11">
        <f>F664</f>
        <v>8451.5</v>
      </c>
      <c r="G663" s="11">
        <f>G664</f>
        <v>8209.2999999999993</v>
      </c>
      <c r="H663" s="5"/>
    </row>
    <row r="664" spans="1:8" outlineLevel="2">
      <c r="A664" s="13" t="s">
        <v>17</v>
      </c>
      <c r="B664" s="13" t="s">
        <v>16</v>
      </c>
      <c r="C664" s="13"/>
      <c r="D664" s="13"/>
      <c r="E664" s="12" t="s">
        <v>51</v>
      </c>
      <c r="F664" s="11">
        <f>F665</f>
        <v>8451.5</v>
      </c>
      <c r="G664" s="11">
        <f>G665</f>
        <v>8209.2999999999993</v>
      </c>
      <c r="H664" s="5"/>
    </row>
    <row r="665" spans="1:8" ht="51" outlineLevel="3">
      <c r="A665" s="13" t="s">
        <v>17</v>
      </c>
      <c r="B665" s="13" t="s">
        <v>16</v>
      </c>
      <c r="C665" s="13" t="s">
        <v>50</v>
      </c>
      <c r="D665" s="13"/>
      <c r="E665" s="12" t="s">
        <v>49</v>
      </c>
      <c r="F665" s="11">
        <f>F666+F686</f>
        <v>8451.5</v>
      </c>
      <c r="G665" s="11">
        <f>G666+G686</f>
        <v>8209.2999999999993</v>
      </c>
      <c r="H665" s="5"/>
    </row>
    <row r="666" spans="1:8" ht="25.5" outlineLevel="4">
      <c r="A666" s="13" t="s">
        <v>17</v>
      </c>
      <c r="B666" s="13" t="s">
        <v>16</v>
      </c>
      <c r="C666" s="13" t="s">
        <v>48</v>
      </c>
      <c r="D666" s="13"/>
      <c r="E666" s="12" t="s">
        <v>47</v>
      </c>
      <c r="F666" s="11">
        <f>F667+F673+F678+F681</f>
        <v>2125</v>
      </c>
      <c r="G666" s="11">
        <f>G667+G673+G678+G681</f>
        <v>1984</v>
      </c>
      <c r="H666" s="5"/>
    </row>
    <row r="667" spans="1:8" ht="76.5" outlineLevel="5">
      <c r="A667" s="13" t="s">
        <v>17</v>
      </c>
      <c r="B667" s="13" t="s">
        <v>16</v>
      </c>
      <c r="C667" s="13" t="s">
        <v>46</v>
      </c>
      <c r="D667" s="13"/>
      <c r="E667" s="12" t="s">
        <v>45</v>
      </c>
      <c r="F667" s="11">
        <f>F668+F671</f>
        <v>415.2</v>
      </c>
      <c r="G667" s="11">
        <f>G668+G671</f>
        <v>413</v>
      </c>
      <c r="H667" s="5"/>
    </row>
    <row r="668" spans="1:8" ht="89.25" outlineLevel="6">
      <c r="A668" s="13" t="s">
        <v>17</v>
      </c>
      <c r="B668" s="13" t="s">
        <v>16</v>
      </c>
      <c r="C668" s="13" t="s">
        <v>43</v>
      </c>
      <c r="D668" s="13"/>
      <c r="E668" s="12" t="s">
        <v>44</v>
      </c>
      <c r="F668" s="11">
        <f>F669+F670</f>
        <v>411.9</v>
      </c>
      <c r="G668" s="11">
        <f>G669+G670</f>
        <v>409.7</v>
      </c>
      <c r="H668" s="5"/>
    </row>
    <row r="669" spans="1:8" ht="63.75" outlineLevel="7">
      <c r="A669" s="13" t="s">
        <v>17</v>
      </c>
      <c r="B669" s="13" t="s">
        <v>16</v>
      </c>
      <c r="C669" s="13" t="s">
        <v>43</v>
      </c>
      <c r="D669" s="13" t="s">
        <v>1</v>
      </c>
      <c r="E669" s="12" t="s">
        <v>0</v>
      </c>
      <c r="F669" s="11">
        <v>5.2</v>
      </c>
      <c r="G669" s="11">
        <v>5.2</v>
      </c>
      <c r="H669" s="5"/>
    </row>
    <row r="670" spans="1:8" ht="25.5" outlineLevel="7">
      <c r="A670" s="13" t="s">
        <v>17</v>
      </c>
      <c r="B670" s="13" t="s">
        <v>16</v>
      </c>
      <c r="C670" s="13" t="s">
        <v>43</v>
      </c>
      <c r="D670" s="13" t="s">
        <v>14</v>
      </c>
      <c r="E670" s="12" t="s">
        <v>13</v>
      </c>
      <c r="F670" s="11">
        <f>392.4+14.3</f>
        <v>406.7</v>
      </c>
      <c r="G670" s="11">
        <v>404.5</v>
      </c>
      <c r="H670" s="5"/>
    </row>
    <row r="671" spans="1:8" ht="25.5" outlineLevel="6">
      <c r="A671" s="13" t="s">
        <v>17</v>
      </c>
      <c r="B671" s="13" t="s">
        <v>16</v>
      </c>
      <c r="C671" s="13" t="s">
        <v>41</v>
      </c>
      <c r="D671" s="13"/>
      <c r="E671" s="12" t="s">
        <v>42</v>
      </c>
      <c r="F671" s="11">
        <f>F672</f>
        <v>3.3</v>
      </c>
      <c r="G671" s="11">
        <v>3.3</v>
      </c>
      <c r="H671" s="5"/>
    </row>
    <row r="672" spans="1:8" ht="25.5" outlineLevel="7">
      <c r="A672" s="13" t="s">
        <v>17</v>
      </c>
      <c r="B672" s="13" t="s">
        <v>16</v>
      </c>
      <c r="C672" s="13" t="s">
        <v>41</v>
      </c>
      <c r="D672" s="13" t="s">
        <v>14</v>
      </c>
      <c r="E672" s="12" t="s">
        <v>13</v>
      </c>
      <c r="F672" s="11">
        <f>5-1.7</f>
        <v>3.3</v>
      </c>
      <c r="G672" s="11">
        <v>3.3</v>
      </c>
      <c r="H672" s="5"/>
    </row>
    <row r="673" spans="1:8" ht="38.25" outlineLevel="5">
      <c r="A673" s="13" t="s">
        <v>17</v>
      </c>
      <c r="B673" s="13" t="s">
        <v>16</v>
      </c>
      <c r="C673" s="13" t="s">
        <v>40</v>
      </c>
      <c r="D673" s="13"/>
      <c r="E673" s="12" t="s">
        <v>39</v>
      </c>
      <c r="F673" s="11">
        <f>F674</f>
        <v>1348.2</v>
      </c>
      <c r="G673" s="11">
        <v>1299.0999999999999</v>
      </c>
      <c r="H673" s="5"/>
    </row>
    <row r="674" spans="1:8" ht="38.25" outlineLevel="6">
      <c r="A674" s="13" t="s">
        <v>17</v>
      </c>
      <c r="B674" s="13" t="s">
        <v>16</v>
      </c>
      <c r="C674" s="13" t="s">
        <v>37</v>
      </c>
      <c r="D674" s="13"/>
      <c r="E674" s="12" t="s">
        <v>38</v>
      </c>
      <c r="F674" s="11">
        <f>F675+F676+F677</f>
        <v>1348.2</v>
      </c>
      <c r="G674" s="11">
        <v>1299.0999999999999</v>
      </c>
      <c r="H674" s="5"/>
    </row>
    <row r="675" spans="1:8" ht="63.75" outlineLevel="7">
      <c r="A675" s="13" t="s">
        <v>17</v>
      </c>
      <c r="B675" s="13" t="s">
        <v>16</v>
      </c>
      <c r="C675" s="13" t="s">
        <v>37</v>
      </c>
      <c r="D675" s="13" t="s">
        <v>1</v>
      </c>
      <c r="E675" s="12" t="s">
        <v>0</v>
      </c>
      <c r="F675" s="11">
        <f>397-0.4+119.6</f>
        <v>516.20000000000005</v>
      </c>
      <c r="G675" s="11">
        <v>516.20000000000005</v>
      </c>
      <c r="H675" s="5"/>
    </row>
    <row r="676" spans="1:8" ht="25.5" outlineLevel="7">
      <c r="A676" s="13" t="s">
        <v>17</v>
      </c>
      <c r="B676" s="13" t="s">
        <v>16</v>
      </c>
      <c r="C676" s="13" t="s">
        <v>37</v>
      </c>
      <c r="D676" s="13" t="s">
        <v>14</v>
      </c>
      <c r="E676" s="12" t="s">
        <v>13</v>
      </c>
      <c r="F676" s="11">
        <f>562-0.4+270.4</f>
        <v>832</v>
      </c>
      <c r="G676" s="11">
        <v>782.9</v>
      </c>
      <c r="H676" s="5"/>
    </row>
    <row r="677" spans="1:8" outlineLevel="7">
      <c r="A677" s="13" t="s">
        <v>17</v>
      </c>
      <c r="B677" s="13" t="s">
        <v>16</v>
      </c>
      <c r="C677" s="13" t="s">
        <v>37</v>
      </c>
      <c r="D677" s="13" t="s">
        <v>20</v>
      </c>
      <c r="E677" s="12" t="s">
        <v>19</v>
      </c>
      <c r="F677" s="11">
        <v>0</v>
      </c>
      <c r="G677" s="11">
        <v>0</v>
      </c>
      <c r="H677" s="5"/>
    </row>
    <row r="678" spans="1:8" ht="25.5" outlineLevel="5">
      <c r="A678" s="13" t="s">
        <v>17</v>
      </c>
      <c r="B678" s="13" t="s">
        <v>16</v>
      </c>
      <c r="C678" s="13" t="s">
        <v>36</v>
      </c>
      <c r="D678" s="13"/>
      <c r="E678" s="12" t="s">
        <v>35</v>
      </c>
      <c r="F678" s="11">
        <f>F679</f>
        <v>11.5</v>
      </c>
      <c r="G678" s="11">
        <v>11.4</v>
      </c>
      <c r="H678" s="5"/>
    </row>
    <row r="679" spans="1:8" ht="25.5" outlineLevel="6">
      <c r="A679" s="13" t="s">
        <v>17</v>
      </c>
      <c r="B679" s="13" t="s">
        <v>16</v>
      </c>
      <c r="C679" s="13" t="s">
        <v>33</v>
      </c>
      <c r="D679" s="13"/>
      <c r="E679" s="12" t="s">
        <v>34</v>
      </c>
      <c r="F679" s="11">
        <f>F680</f>
        <v>11.5</v>
      </c>
      <c r="G679" s="11">
        <v>11.4</v>
      </c>
      <c r="H679" s="5"/>
    </row>
    <row r="680" spans="1:8" ht="25.5" outlineLevel="7">
      <c r="A680" s="13" t="s">
        <v>17</v>
      </c>
      <c r="B680" s="13" t="s">
        <v>16</v>
      </c>
      <c r="C680" s="13" t="s">
        <v>33</v>
      </c>
      <c r="D680" s="13" t="s">
        <v>14</v>
      </c>
      <c r="E680" s="12" t="s">
        <v>13</v>
      </c>
      <c r="F680" s="11">
        <f>23.3-11.8</f>
        <v>11.5</v>
      </c>
      <c r="G680" s="11">
        <v>11.4</v>
      </c>
      <c r="H680" s="5"/>
    </row>
    <row r="681" spans="1:8" ht="25.5" outlineLevel="5">
      <c r="A681" s="13" t="s">
        <v>17</v>
      </c>
      <c r="B681" s="13" t="s">
        <v>16</v>
      </c>
      <c r="C681" s="13" t="s">
        <v>32</v>
      </c>
      <c r="D681" s="13"/>
      <c r="E681" s="12" t="s">
        <v>31</v>
      </c>
      <c r="F681" s="11">
        <f>F682+F684</f>
        <v>350.1</v>
      </c>
      <c r="G681" s="11">
        <v>260.5</v>
      </c>
      <c r="H681" s="5"/>
    </row>
    <row r="682" spans="1:8" ht="51" outlineLevel="6">
      <c r="A682" s="13" t="s">
        <v>17</v>
      </c>
      <c r="B682" s="13" t="s">
        <v>16</v>
      </c>
      <c r="C682" s="13" t="s">
        <v>29</v>
      </c>
      <c r="D682" s="13"/>
      <c r="E682" s="12" t="s">
        <v>30</v>
      </c>
      <c r="F682" s="11">
        <v>285</v>
      </c>
      <c r="G682" s="11">
        <v>195.4</v>
      </c>
      <c r="H682" s="5"/>
    </row>
    <row r="683" spans="1:8" ht="25.5" outlineLevel="7">
      <c r="A683" s="13" t="s">
        <v>17</v>
      </c>
      <c r="B683" s="13" t="s">
        <v>16</v>
      </c>
      <c r="C683" s="13" t="s">
        <v>29</v>
      </c>
      <c r="D683" s="13" t="s">
        <v>14</v>
      </c>
      <c r="E683" s="12" t="s">
        <v>13</v>
      </c>
      <c r="F683" s="11">
        <v>285</v>
      </c>
      <c r="G683" s="11">
        <v>195.4</v>
      </c>
      <c r="H683" s="5"/>
    </row>
    <row r="684" spans="1:8" ht="38.25" outlineLevel="6">
      <c r="A684" s="13" t="s">
        <v>17</v>
      </c>
      <c r="B684" s="13" t="s">
        <v>16</v>
      </c>
      <c r="C684" s="13" t="s">
        <v>27</v>
      </c>
      <c r="D684" s="13"/>
      <c r="E684" s="12" t="s">
        <v>28</v>
      </c>
      <c r="F684" s="11">
        <v>65.099999999999994</v>
      </c>
      <c r="G684" s="11">
        <v>65.099999999999994</v>
      </c>
      <c r="H684" s="5"/>
    </row>
    <row r="685" spans="1:8" ht="25.5" outlineLevel="7">
      <c r="A685" s="13" t="s">
        <v>17</v>
      </c>
      <c r="B685" s="13" t="s">
        <v>16</v>
      </c>
      <c r="C685" s="13" t="s">
        <v>27</v>
      </c>
      <c r="D685" s="13" t="s">
        <v>14</v>
      </c>
      <c r="E685" s="12" t="s">
        <v>13</v>
      </c>
      <c r="F685" s="11">
        <v>65.099999999999994</v>
      </c>
      <c r="G685" s="11">
        <v>65.099999999999994</v>
      </c>
      <c r="H685" s="5"/>
    </row>
    <row r="686" spans="1:8" ht="25.5" outlineLevel="4">
      <c r="A686" s="13" t="s">
        <v>17</v>
      </c>
      <c r="B686" s="13" t="s">
        <v>16</v>
      </c>
      <c r="C686" s="13" t="s">
        <v>26</v>
      </c>
      <c r="D686" s="13"/>
      <c r="E686" s="12" t="s">
        <v>25</v>
      </c>
      <c r="F686" s="11">
        <f>F687</f>
        <v>6326.5</v>
      </c>
      <c r="G686" s="11">
        <f>G687</f>
        <v>6225.3</v>
      </c>
      <c r="H686" s="5"/>
    </row>
    <row r="687" spans="1:8" ht="25.5" outlineLevel="5">
      <c r="A687" s="13" t="s">
        <v>17</v>
      </c>
      <c r="B687" s="13" t="s">
        <v>16</v>
      </c>
      <c r="C687" s="13" t="s">
        <v>24</v>
      </c>
      <c r="D687" s="13"/>
      <c r="E687" s="12" t="s">
        <v>23</v>
      </c>
      <c r="F687" s="11">
        <f>F688+F692</f>
        <v>6326.5</v>
      </c>
      <c r="G687" s="11">
        <f>G688+G692</f>
        <v>6225.3</v>
      </c>
      <c r="H687" s="5"/>
    </row>
    <row r="688" spans="1:8" ht="25.5" outlineLevel="6">
      <c r="A688" s="13" t="s">
        <v>17</v>
      </c>
      <c r="B688" s="13" t="s">
        <v>16</v>
      </c>
      <c r="C688" s="13" t="s">
        <v>21</v>
      </c>
      <c r="D688" s="13"/>
      <c r="E688" s="12" t="s">
        <v>22</v>
      </c>
      <c r="F688" s="11">
        <f>F689+F690+F691</f>
        <v>2326.5</v>
      </c>
      <c r="G688" s="11">
        <f>G689+G690+G691</f>
        <v>2265.3000000000002</v>
      </c>
      <c r="H688" s="5"/>
    </row>
    <row r="689" spans="1:8" ht="63.75" outlineLevel="7">
      <c r="A689" s="13" t="s">
        <v>17</v>
      </c>
      <c r="B689" s="13" t="s">
        <v>16</v>
      </c>
      <c r="C689" s="13" t="s">
        <v>21</v>
      </c>
      <c r="D689" s="13" t="s">
        <v>1</v>
      </c>
      <c r="E689" s="12" t="s">
        <v>0</v>
      </c>
      <c r="F689" s="11">
        <f>816.6+109</f>
        <v>925.6</v>
      </c>
      <c r="G689" s="11">
        <v>923.7</v>
      </c>
      <c r="H689" s="5"/>
    </row>
    <row r="690" spans="1:8" ht="25.5" outlineLevel="7">
      <c r="A690" s="13" t="s">
        <v>17</v>
      </c>
      <c r="B690" s="13" t="s">
        <v>16</v>
      </c>
      <c r="C690" s="13" t="s">
        <v>21</v>
      </c>
      <c r="D690" s="13" t="s">
        <v>14</v>
      </c>
      <c r="E690" s="12" t="s">
        <v>13</v>
      </c>
      <c r="F690" s="11">
        <f>831.1-99.6-50+218.2</f>
        <v>899.7</v>
      </c>
      <c r="G690" s="11">
        <v>818</v>
      </c>
      <c r="H690" s="5"/>
    </row>
    <row r="691" spans="1:8" outlineLevel="7">
      <c r="A691" s="13" t="s">
        <v>17</v>
      </c>
      <c r="B691" s="13" t="s">
        <v>16</v>
      </c>
      <c r="C691" s="13" t="s">
        <v>21</v>
      </c>
      <c r="D691" s="13" t="s">
        <v>20</v>
      </c>
      <c r="E691" s="12" t="s">
        <v>19</v>
      </c>
      <c r="F691" s="11">
        <f>487.6-9.4+23</f>
        <v>501.20000000000005</v>
      </c>
      <c r="G691" s="11">
        <v>523.6</v>
      </c>
      <c r="H691" s="5"/>
    </row>
    <row r="692" spans="1:8" outlineLevel="6">
      <c r="A692" s="13" t="s">
        <v>17</v>
      </c>
      <c r="B692" s="13" t="s">
        <v>16</v>
      </c>
      <c r="C692" s="13" t="s">
        <v>15</v>
      </c>
      <c r="D692" s="13"/>
      <c r="E692" s="12" t="s">
        <v>18</v>
      </c>
      <c r="F692" s="11">
        <f>F693</f>
        <v>4000</v>
      </c>
      <c r="G692" s="11">
        <v>3960</v>
      </c>
      <c r="H692" s="5"/>
    </row>
    <row r="693" spans="1:8" ht="25.5" outlineLevel="7">
      <c r="A693" s="13" t="s">
        <v>17</v>
      </c>
      <c r="B693" s="13" t="s">
        <v>16</v>
      </c>
      <c r="C693" s="13" t="s">
        <v>15</v>
      </c>
      <c r="D693" s="13" t="s">
        <v>14</v>
      </c>
      <c r="E693" s="12" t="s">
        <v>13</v>
      </c>
      <c r="F693" s="11">
        <f>3950+50</f>
        <v>4000</v>
      </c>
      <c r="G693" s="11">
        <v>3960</v>
      </c>
      <c r="H693" s="5"/>
    </row>
    <row r="694" spans="1:8" s="14" customFormat="1" ht="25.5">
      <c r="A694" s="18" t="s">
        <v>4</v>
      </c>
      <c r="B694" s="18"/>
      <c r="C694" s="18"/>
      <c r="D694" s="18"/>
      <c r="E694" s="17" t="s">
        <v>5</v>
      </c>
      <c r="F694" s="16">
        <v>804.2</v>
      </c>
      <c r="G694" s="16">
        <v>765.5</v>
      </c>
      <c r="H694" s="15"/>
    </row>
    <row r="695" spans="1:8" outlineLevel="1">
      <c r="A695" s="13" t="s">
        <v>4</v>
      </c>
      <c r="B695" s="13" t="s">
        <v>12</v>
      </c>
      <c r="C695" s="13"/>
      <c r="D695" s="13"/>
      <c r="E695" s="12" t="s">
        <v>11</v>
      </c>
      <c r="F695" s="11">
        <v>804.2</v>
      </c>
      <c r="G695" s="11">
        <v>765.5</v>
      </c>
      <c r="H695" s="5"/>
    </row>
    <row r="696" spans="1:8" ht="38.25" outlineLevel="2">
      <c r="A696" s="13" t="s">
        <v>4</v>
      </c>
      <c r="B696" s="13" t="s">
        <v>3</v>
      </c>
      <c r="C696" s="13"/>
      <c r="D696" s="13"/>
      <c r="E696" s="12" t="s">
        <v>10</v>
      </c>
      <c r="F696" s="11">
        <v>804.2</v>
      </c>
      <c r="G696" s="11">
        <v>765.5</v>
      </c>
      <c r="H696" s="5"/>
    </row>
    <row r="697" spans="1:8" outlineLevel="3">
      <c r="A697" s="13" t="s">
        <v>4</v>
      </c>
      <c r="B697" s="13" t="s">
        <v>3</v>
      </c>
      <c r="C697" s="13" t="s">
        <v>9</v>
      </c>
      <c r="D697" s="13"/>
      <c r="E697" s="12" t="s">
        <v>8</v>
      </c>
      <c r="F697" s="11">
        <v>804.2</v>
      </c>
      <c r="G697" s="11">
        <v>765.5</v>
      </c>
      <c r="H697" s="5"/>
    </row>
    <row r="698" spans="1:8" ht="38.25" outlineLevel="4">
      <c r="A698" s="13" t="s">
        <v>4</v>
      </c>
      <c r="B698" s="13" t="s">
        <v>3</v>
      </c>
      <c r="C698" s="13" t="s">
        <v>7</v>
      </c>
      <c r="D698" s="13"/>
      <c r="E698" s="12" t="s">
        <v>6</v>
      </c>
      <c r="F698" s="11">
        <v>804.2</v>
      </c>
      <c r="G698" s="11">
        <v>765.5</v>
      </c>
      <c r="H698" s="5"/>
    </row>
    <row r="699" spans="1:8" ht="25.5" outlineLevel="6">
      <c r="A699" s="13" t="s">
        <v>4</v>
      </c>
      <c r="B699" s="13" t="s">
        <v>3</v>
      </c>
      <c r="C699" s="13" t="s">
        <v>2</v>
      </c>
      <c r="D699" s="13"/>
      <c r="E699" s="12" t="s">
        <v>5</v>
      </c>
      <c r="F699" s="11">
        <v>804.2</v>
      </c>
      <c r="G699" s="11">
        <v>765.5</v>
      </c>
      <c r="H699" s="5"/>
    </row>
    <row r="700" spans="1:8" ht="63.75" outlineLevel="7">
      <c r="A700" s="13" t="s">
        <v>4</v>
      </c>
      <c r="B700" s="13" t="s">
        <v>3</v>
      </c>
      <c r="C700" s="13" t="s">
        <v>2</v>
      </c>
      <c r="D700" s="13" t="s">
        <v>1</v>
      </c>
      <c r="E700" s="12" t="s">
        <v>0</v>
      </c>
      <c r="F700" s="11">
        <v>804.2</v>
      </c>
      <c r="G700" s="11">
        <v>765.5</v>
      </c>
      <c r="H700" s="5"/>
    </row>
    <row r="701" spans="1:8" ht="12.75" customHeight="1">
      <c r="E701" s="10"/>
      <c r="F701" s="9"/>
      <c r="G701" s="9"/>
      <c r="H701" s="5"/>
    </row>
    <row r="702" spans="1:8" ht="12.75" customHeight="1">
      <c r="A702" s="8"/>
      <c r="B702" s="8"/>
      <c r="C702" s="8"/>
      <c r="D702" s="8"/>
      <c r="E702" s="7"/>
      <c r="F702" s="6"/>
      <c r="G702" s="6"/>
      <c r="H702" s="5"/>
    </row>
    <row r="703" spans="1:8" ht="15.2" customHeight="1">
      <c r="E703" s="40"/>
      <c r="F703" s="41"/>
      <c r="G703" s="41"/>
      <c r="H703" s="5"/>
    </row>
  </sheetData>
  <mergeCells count="15">
    <mergeCell ref="A7:G7"/>
    <mergeCell ref="E703:G703"/>
    <mergeCell ref="E1:G1"/>
    <mergeCell ref="E2:G2"/>
    <mergeCell ref="E3:G3"/>
    <mergeCell ref="E4:G4"/>
    <mergeCell ref="E5:G5"/>
    <mergeCell ref="F9:F10"/>
    <mergeCell ref="G9:G10"/>
    <mergeCell ref="E8:G8"/>
    <mergeCell ref="A9:A10"/>
    <mergeCell ref="B9:B10"/>
    <mergeCell ref="C9:C10"/>
    <mergeCell ref="D9:D10"/>
    <mergeCell ref="E9:E10"/>
  </mergeCells>
  <pageMargins left="0.78740157480314965" right="0.59055118110236227" top="0.59055118110236227" bottom="0.59055118110236227" header="0.39370078740157483" footer="0.51181102362204722"/>
  <pageSetup paperSize="9" scale="81"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Прил.5 Ведомст</vt:lpstr>
      <vt:lpstr>'Прил.5 Ведомст'!Заголовки_для_печати</vt:lpstr>
      <vt:lpstr>'Прил.5 Ведомст'!Область_печати</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BUDGET4</cp:lastModifiedBy>
  <cp:lastPrinted>2020-03-30T05:15:07Z</cp:lastPrinted>
  <dcterms:created xsi:type="dcterms:W3CDTF">2020-03-03T11:44:36Z</dcterms:created>
  <dcterms:modified xsi:type="dcterms:W3CDTF">2020-04-08T06:00:44Z</dcterms:modified>
</cp:coreProperties>
</file>