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ЭтаКнига"/>
  <bookViews>
    <workbookView xWindow="0" yWindow="0" windowWidth="19200" windowHeight="12180" activeTab="1"/>
  </bookViews>
  <sheets>
    <sheet name="№ 3 РП" sheetId="5" r:id="rId1"/>
    <sheet name="№ 4 ведомственная" sheetId="2" r:id="rId2"/>
  </sheets>
  <definedNames>
    <definedName name="_xlnm.Print_Titles" localSheetId="0">'№ 3 РП'!$17:$17</definedName>
    <definedName name="_xlnm.Print_Titles" localSheetId="1">'№ 4 ведомственная'!#REF!</definedName>
    <definedName name="_xlnm.Print_Area" localSheetId="0">'№ 3 РП'!$A$1:$E$539</definedName>
    <definedName name="_xlnm.Print_Area" localSheetId="1">'№ 4 ведомственная'!$A$1:$H$680</definedName>
  </definedNames>
  <calcPr calcId="124519"/>
</workbook>
</file>

<file path=xl/calcChain.xml><?xml version="1.0" encoding="utf-8"?>
<calcChain xmlns="http://schemas.openxmlformats.org/spreadsheetml/2006/main">
  <c r="H437" i="2"/>
  <c r="H438"/>
  <c r="G437"/>
  <c r="F437"/>
  <c r="G362"/>
  <c r="G361" s="1"/>
  <c r="F362"/>
  <c r="F361" s="1"/>
  <c r="G289"/>
  <c r="H304"/>
  <c r="G303"/>
  <c r="H303" s="1"/>
  <c r="F303"/>
  <c r="H298"/>
  <c r="G297"/>
  <c r="F297"/>
  <c r="H292"/>
  <c r="G291"/>
  <c r="F291"/>
  <c r="F289"/>
  <c r="H291" l="1"/>
  <c r="H297"/>
  <c r="G611" l="1"/>
  <c r="F611"/>
  <c r="F431"/>
  <c r="F410"/>
  <c r="E46" i="5"/>
  <c r="E448"/>
  <c r="E518"/>
  <c r="H678" i="2"/>
  <c r="H642"/>
  <c r="H644"/>
  <c r="H650"/>
  <c r="H654"/>
  <c r="H657"/>
  <c r="H659"/>
  <c r="H665"/>
  <c r="H670"/>
  <c r="H599"/>
  <c r="H603"/>
  <c r="H604"/>
  <c r="H605"/>
  <c r="H607"/>
  <c r="H609"/>
  <c r="H612"/>
  <c r="H614"/>
  <c r="H618"/>
  <c r="H620"/>
  <c r="H624"/>
  <c r="H635"/>
  <c r="G600"/>
  <c r="F600"/>
  <c r="H558"/>
  <c r="H565"/>
  <c r="H567"/>
  <c r="H569"/>
  <c r="H575"/>
  <c r="H578"/>
  <c r="H580"/>
  <c r="H586"/>
  <c r="H589"/>
  <c r="H592"/>
  <c r="H546"/>
  <c r="H550"/>
  <c r="H538"/>
  <c r="H539"/>
  <c r="H406"/>
  <c r="H409"/>
  <c r="H411"/>
  <c r="H413"/>
  <c r="H415"/>
  <c r="H417"/>
  <c r="H424"/>
  <c r="H426"/>
  <c r="H428"/>
  <c r="H430"/>
  <c r="H432"/>
  <c r="H434"/>
  <c r="H436"/>
  <c r="H444"/>
  <c r="H449"/>
  <c r="H451"/>
  <c r="H453"/>
  <c r="H456"/>
  <c r="H470"/>
  <c r="H472"/>
  <c r="H474"/>
  <c r="H477"/>
  <c r="H482"/>
  <c r="H488"/>
  <c r="H492"/>
  <c r="H498"/>
  <c r="H502"/>
  <c r="H504"/>
  <c r="H506"/>
  <c r="H511"/>
  <c r="H516"/>
  <c r="H521"/>
  <c r="G441"/>
  <c r="F441"/>
  <c r="H397"/>
  <c r="H386"/>
  <c r="H389"/>
  <c r="H346"/>
  <c r="H352"/>
  <c r="H357"/>
  <c r="H368"/>
  <c r="H377"/>
  <c r="H611" l="1"/>
  <c r="H335"/>
  <c r="H337"/>
  <c r="H339"/>
  <c r="H215"/>
  <c r="H217"/>
  <c r="H224"/>
  <c r="H232"/>
  <c r="H239"/>
  <c r="H241"/>
  <c r="H243"/>
  <c r="H249"/>
  <c r="H251"/>
  <c r="H253"/>
  <c r="H256"/>
  <c r="H266"/>
  <c r="H268"/>
  <c r="H270"/>
  <c r="H273"/>
  <c r="H275"/>
  <c r="H279"/>
  <c r="H281"/>
  <c r="H284"/>
  <c r="H286"/>
  <c r="H288"/>
  <c r="H294"/>
  <c r="H296"/>
  <c r="H300"/>
  <c r="H302"/>
  <c r="H309"/>
  <c r="H311"/>
  <c r="H313"/>
  <c r="H315"/>
  <c r="H328"/>
  <c r="G276"/>
  <c r="H157"/>
  <c r="H159"/>
  <c r="H161"/>
  <c r="H167"/>
  <c r="H169"/>
  <c r="H176"/>
  <c r="H178"/>
  <c r="H180"/>
  <c r="H182"/>
  <c r="H189"/>
  <c r="H191"/>
  <c r="H195"/>
  <c r="H202"/>
  <c r="H208"/>
  <c r="G196"/>
  <c r="G194"/>
  <c r="G190"/>
  <c r="G90"/>
  <c r="H107"/>
  <c r="H108"/>
  <c r="H115"/>
  <c r="H119"/>
  <c r="H123"/>
  <c r="H125"/>
  <c r="H127"/>
  <c r="H130"/>
  <c r="H136"/>
  <c r="H139"/>
  <c r="H144"/>
  <c r="G110"/>
  <c r="G109" s="1"/>
  <c r="H40"/>
  <c r="H41"/>
  <c r="H53"/>
  <c r="H58"/>
  <c r="H64"/>
  <c r="H66"/>
  <c r="H68"/>
  <c r="H73"/>
  <c r="H74"/>
  <c r="H76"/>
  <c r="H80"/>
  <c r="H82"/>
  <c r="H85"/>
  <c r="H89"/>
  <c r="H92"/>
  <c r="H94"/>
  <c r="G93"/>
  <c r="H26"/>
  <c r="G250" l="1"/>
  <c r="F250"/>
  <c r="F245"/>
  <c r="H245" s="1"/>
  <c r="H250" l="1"/>
  <c r="G423"/>
  <c r="F423"/>
  <c r="F373"/>
  <c r="H373" s="1"/>
  <c r="G223"/>
  <c r="F223"/>
  <c r="F222"/>
  <c r="H222" s="1"/>
  <c r="H223" l="1"/>
  <c r="H423"/>
  <c r="F366"/>
  <c r="H366" s="1"/>
  <c r="F627"/>
  <c r="H627" s="1"/>
  <c r="F616"/>
  <c r="H616" s="1"/>
  <c r="F312" l="1"/>
  <c r="H312" s="1"/>
  <c r="F509"/>
  <c r="H509" s="1"/>
  <c r="F500"/>
  <c r="H500" s="1"/>
  <c r="F258" l="1"/>
  <c r="H258" s="1"/>
  <c r="F252"/>
  <c r="H252" s="1"/>
  <c r="F121"/>
  <c r="H121" s="1"/>
  <c r="F237" l="1"/>
  <c r="H237" s="1"/>
  <c r="F247"/>
  <c r="H247" s="1"/>
  <c r="F327"/>
  <c r="H327" s="1"/>
  <c r="F171"/>
  <c r="H171" s="1"/>
  <c r="F91" l="1"/>
  <c r="H91" s="1"/>
  <c r="F93"/>
  <c r="H93" s="1"/>
  <c r="F90" l="1"/>
  <c r="H90" s="1"/>
  <c r="F464"/>
  <c r="H464" s="1"/>
  <c r="F111" l="1"/>
  <c r="F110" l="1"/>
  <c r="H110" s="1"/>
  <c r="H111"/>
  <c r="F173"/>
  <c r="H173" s="1"/>
  <c r="F109" l="1"/>
  <c r="H109" s="1"/>
  <c r="F664" l="1"/>
  <c r="H664" s="1"/>
  <c r="F663"/>
  <c r="H663" s="1"/>
  <c r="G443"/>
  <c r="F443"/>
  <c r="G619"/>
  <c r="F619"/>
  <c r="H619" l="1"/>
  <c r="H443"/>
  <c r="F47"/>
  <c r="F46"/>
  <c r="H46" s="1"/>
  <c r="G501"/>
  <c r="F501"/>
  <c r="F622"/>
  <c r="H622" s="1"/>
  <c r="G617"/>
  <c r="F617"/>
  <c r="G429"/>
  <c r="F429"/>
  <c r="G497"/>
  <c r="F497"/>
  <c r="F399"/>
  <c r="H399" s="1"/>
  <c r="F398"/>
  <c r="H398" s="1"/>
  <c r="F197"/>
  <c r="H197" s="1"/>
  <c r="F260"/>
  <c r="H260" s="1"/>
  <c r="G255"/>
  <c r="F255"/>
  <c r="G405"/>
  <c r="G416"/>
  <c r="F418"/>
  <c r="F407"/>
  <c r="G545"/>
  <c r="F545"/>
  <c r="F234"/>
  <c r="F230"/>
  <c r="H230" s="1"/>
  <c r="G175"/>
  <c r="F175"/>
  <c r="G177"/>
  <c r="F177"/>
  <c r="F184"/>
  <c r="H184" s="1"/>
  <c r="G185"/>
  <c r="G179"/>
  <c r="H175" l="1"/>
  <c r="H497"/>
  <c r="H501"/>
  <c r="H617"/>
  <c r="H545"/>
  <c r="F405"/>
  <c r="H405" s="1"/>
  <c r="H407"/>
  <c r="F416"/>
  <c r="H416" s="1"/>
  <c r="H418"/>
  <c r="H255"/>
  <c r="H429"/>
  <c r="F233"/>
  <c r="H234"/>
  <c r="H177"/>
  <c r="F326"/>
  <c r="H326" s="1"/>
  <c r="F324"/>
  <c r="H324" s="1"/>
  <c r="F277"/>
  <c r="H277" s="1"/>
  <c r="G365"/>
  <c r="F365"/>
  <c r="F446"/>
  <c r="H446" s="1"/>
  <c r="G233"/>
  <c r="G376"/>
  <c r="F376"/>
  <c r="F375" s="1"/>
  <c r="F374" s="1"/>
  <c r="G626"/>
  <c r="F626"/>
  <c r="F625" s="1"/>
  <c r="H365" l="1"/>
  <c r="G625"/>
  <c r="H625" s="1"/>
  <c r="H626"/>
  <c r="G375"/>
  <c r="H376"/>
  <c r="H233"/>
  <c r="F186"/>
  <c r="H186" s="1"/>
  <c r="G374" l="1"/>
  <c r="H374" s="1"/>
  <c r="H375"/>
  <c r="G615"/>
  <c r="F615"/>
  <c r="H615" l="1"/>
  <c r="G656"/>
  <c r="H656" s="1"/>
  <c r="F656"/>
  <c r="G285"/>
  <c r="F285"/>
  <c r="G287"/>
  <c r="F287"/>
  <c r="G557"/>
  <c r="F557"/>
  <c r="F556" s="1"/>
  <c r="F555" s="1"/>
  <c r="F554" s="1"/>
  <c r="F553" s="1"/>
  <c r="F552" s="1"/>
  <c r="F583"/>
  <c r="H583" s="1"/>
  <c r="G499"/>
  <c r="F499"/>
  <c r="F634"/>
  <c r="H634" s="1"/>
  <c r="G652"/>
  <c r="F652"/>
  <c r="G549"/>
  <c r="H549" s="1"/>
  <c r="F549"/>
  <c r="F548"/>
  <c r="H548" s="1"/>
  <c r="F532"/>
  <c r="H532" s="1"/>
  <c r="F528"/>
  <c r="H528" s="1"/>
  <c r="F459"/>
  <c r="H459" s="1"/>
  <c r="F384"/>
  <c r="H384" s="1"/>
  <c r="F101"/>
  <c r="H101" s="1"/>
  <c r="F151"/>
  <c r="H151" s="1"/>
  <c r="H499" l="1"/>
  <c r="H287"/>
  <c r="H285"/>
  <c r="G556"/>
  <c r="G555" s="1"/>
  <c r="H557"/>
  <c r="H652"/>
  <c r="F318"/>
  <c r="H318" s="1"/>
  <c r="G325"/>
  <c r="F325"/>
  <c r="F34"/>
  <c r="H34" s="1"/>
  <c r="G44"/>
  <c r="F45"/>
  <c r="F677"/>
  <c r="H677" s="1"/>
  <c r="G632"/>
  <c r="F633"/>
  <c r="F515"/>
  <c r="H515" s="1"/>
  <c r="F25"/>
  <c r="H25" s="1"/>
  <c r="H325" l="1"/>
  <c r="H556"/>
  <c r="F632"/>
  <c r="H632" s="1"/>
  <c r="H633"/>
  <c r="G554"/>
  <c r="H555"/>
  <c r="F44"/>
  <c r="H44" s="1"/>
  <c r="H45"/>
  <c r="G410"/>
  <c r="H410" s="1"/>
  <c r="G643"/>
  <c r="F643"/>
  <c r="F440"/>
  <c r="H440" s="1"/>
  <c r="G265"/>
  <c r="F265"/>
  <c r="G248"/>
  <c r="F248"/>
  <c r="G183"/>
  <c r="F183"/>
  <c r="G181"/>
  <c r="F181"/>
  <c r="G158"/>
  <c r="F158"/>
  <c r="G314"/>
  <c r="F314"/>
  <c r="G308"/>
  <c r="F308"/>
  <c r="H314" l="1"/>
  <c r="H248"/>
  <c r="H265"/>
  <c r="H643"/>
  <c r="H308"/>
  <c r="G553"/>
  <c r="H554"/>
  <c r="H181"/>
  <c r="H183"/>
  <c r="H158"/>
  <c r="G174"/>
  <c r="F641"/>
  <c r="F640" s="1"/>
  <c r="G641"/>
  <c r="G658"/>
  <c r="F658"/>
  <c r="F655" s="1"/>
  <c r="G505"/>
  <c r="H505" s="1"/>
  <c r="F505"/>
  <c r="G503"/>
  <c r="H503" s="1"/>
  <c r="F503"/>
  <c r="G301"/>
  <c r="G299"/>
  <c r="F299"/>
  <c r="G295"/>
  <c r="F295"/>
  <c r="G293"/>
  <c r="F293"/>
  <c r="H295" l="1"/>
  <c r="H299"/>
  <c r="G655"/>
  <c r="H655" s="1"/>
  <c r="H658"/>
  <c r="G640"/>
  <c r="H640" s="1"/>
  <c r="H641"/>
  <c r="G552"/>
  <c r="H552" s="1"/>
  <c r="H553"/>
  <c r="H293"/>
  <c r="G496"/>
  <c r="F496"/>
  <c r="F639"/>
  <c r="F638" s="1"/>
  <c r="F637" s="1"/>
  <c r="F301"/>
  <c r="H301" s="1"/>
  <c r="F179"/>
  <c r="H179" s="1"/>
  <c r="G639" l="1"/>
  <c r="H496"/>
  <c r="G638"/>
  <c r="H639"/>
  <c r="G52"/>
  <c r="F52"/>
  <c r="H52" l="1"/>
  <c r="G637"/>
  <c r="H637" s="1"/>
  <c r="H638"/>
  <c r="F236"/>
  <c r="F356" l="1"/>
  <c r="G280"/>
  <c r="F280"/>
  <c r="H280" l="1"/>
  <c r="G458"/>
  <c r="F458"/>
  <c r="F457" s="1"/>
  <c r="G457" l="1"/>
  <c r="H457" s="1"/>
  <c r="H458"/>
  <c r="G88"/>
  <c r="F88"/>
  <c r="F87" s="1"/>
  <c r="F86" s="1"/>
  <c r="G87" l="1"/>
  <c r="H88"/>
  <c r="G606"/>
  <c r="F606"/>
  <c r="G621"/>
  <c r="F621"/>
  <c r="G469"/>
  <c r="H621" l="1"/>
  <c r="H606"/>
  <c r="G86"/>
  <c r="H86" s="1"/>
  <c r="H87"/>
  <c r="G150"/>
  <c r="F150"/>
  <c r="F149" s="1"/>
  <c r="F148" s="1"/>
  <c r="F147" s="1"/>
  <c r="F146" s="1"/>
  <c r="C181" i="5" s="1"/>
  <c r="G520" i="2"/>
  <c r="F520"/>
  <c r="F519" s="1"/>
  <c r="F518" s="1"/>
  <c r="F517" s="1"/>
  <c r="G510"/>
  <c r="F510"/>
  <c r="G508"/>
  <c r="F508"/>
  <c r="G476"/>
  <c r="F476"/>
  <c r="G481"/>
  <c r="G201"/>
  <c r="F201"/>
  <c r="F200" s="1"/>
  <c r="F199" s="1"/>
  <c r="F198" s="1"/>
  <c r="G338"/>
  <c r="H338" s="1"/>
  <c r="F338"/>
  <c r="G336"/>
  <c r="F336"/>
  <c r="G334"/>
  <c r="F334"/>
  <c r="H476" l="1"/>
  <c r="H336"/>
  <c r="H508"/>
  <c r="H334"/>
  <c r="G480"/>
  <c r="G519"/>
  <c r="H520"/>
  <c r="H510"/>
  <c r="G149"/>
  <c r="H150"/>
  <c r="G200"/>
  <c r="H201"/>
  <c r="F507"/>
  <c r="G507"/>
  <c r="G333"/>
  <c r="F333"/>
  <c r="F332" s="1"/>
  <c r="F331" s="1"/>
  <c r="F330" s="1"/>
  <c r="F439"/>
  <c r="G367"/>
  <c r="F367"/>
  <c r="F364" s="1"/>
  <c r="F360" s="1"/>
  <c r="G479" l="1"/>
  <c r="G518"/>
  <c r="H519"/>
  <c r="H507"/>
  <c r="G364"/>
  <c r="G360" s="1"/>
  <c r="H367"/>
  <c r="G332"/>
  <c r="H333"/>
  <c r="G148"/>
  <c r="H149"/>
  <c r="G199"/>
  <c r="H200"/>
  <c r="F329"/>
  <c r="C319" i="5"/>
  <c r="C318" s="1"/>
  <c r="F495" i="2"/>
  <c r="G495"/>
  <c r="H495" l="1"/>
  <c r="G478"/>
  <c r="G517"/>
  <c r="H517" s="1"/>
  <c r="H518"/>
  <c r="H360"/>
  <c r="H364"/>
  <c r="G331"/>
  <c r="H332"/>
  <c r="G147"/>
  <c r="H148"/>
  <c r="G198"/>
  <c r="H198" s="1"/>
  <c r="H199"/>
  <c r="F481"/>
  <c r="F480" l="1"/>
  <c r="H481"/>
  <c r="G330"/>
  <c r="H331"/>
  <c r="G146"/>
  <c r="H147"/>
  <c r="G475"/>
  <c r="F475"/>
  <c r="F479" l="1"/>
  <c r="H480"/>
  <c r="H475"/>
  <c r="H330"/>
  <c r="G329"/>
  <c r="H329" s="1"/>
  <c r="D319" i="5"/>
  <c r="D181"/>
  <c r="E181" s="1"/>
  <c r="H146" i="2"/>
  <c r="F471"/>
  <c r="F602"/>
  <c r="F598"/>
  <c r="F608"/>
  <c r="F469"/>
  <c r="H469" s="1"/>
  <c r="F473"/>
  <c r="F408"/>
  <c r="F414"/>
  <c r="G267"/>
  <c r="G269"/>
  <c r="G272"/>
  <c r="G274"/>
  <c r="G278"/>
  <c r="G283"/>
  <c r="G310"/>
  <c r="G317"/>
  <c r="G316" s="1"/>
  <c r="F267"/>
  <c r="F269"/>
  <c r="F272"/>
  <c r="F274"/>
  <c r="F276"/>
  <c r="H276" s="1"/>
  <c r="F283"/>
  <c r="F282" s="1"/>
  <c r="F310"/>
  <c r="F307" s="1"/>
  <c r="F317"/>
  <c r="F316" s="1"/>
  <c r="F242"/>
  <c r="G602"/>
  <c r="G598"/>
  <c r="G608"/>
  <c r="G613"/>
  <c r="G623"/>
  <c r="F613"/>
  <c r="F623"/>
  <c r="F631"/>
  <c r="F630" s="1"/>
  <c r="F629" s="1"/>
  <c r="F628" s="1"/>
  <c r="C435" i="5" s="1"/>
  <c r="F566" i="2"/>
  <c r="F564"/>
  <c r="F568"/>
  <c r="F574"/>
  <c r="F573" s="1"/>
  <c r="F577"/>
  <c r="F579"/>
  <c r="F582"/>
  <c r="F581" s="1"/>
  <c r="F585"/>
  <c r="F584" s="1"/>
  <c r="F588"/>
  <c r="F587" s="1"/>
  <c r="F591"/>
  <c r="F590" s="1"/>
  <c r="F649"/>
  <c r="F648" s="1"/>
  <c r="F651"/>
  <c r="F662"/>
  <c r="F661" s="1"/>
  <c r="F669"/>
  <c r="F668" s="1"/>
  <c r="F667" s="1"/>
  <c r="F666" s="1"/>
  <c r="G566"/>
  <c r="G564"/>
  <c r="G568"/>
  <c r="G574"/>
  <c r="G577"/>
  <c r="G579"/>
  <c r="G582"/>
  <c r="G585"/>
  <c r="G588"/>
  <c r="G591"/>
  <c r="G631"/>
  <c r="G649"/>
  <c r="G651"/>
  <c r="G662"/>
  <c r="G669"/>
  <c r="G425"/>
  <c r="G431"/>
  <c r="H431" s="1"/>
  <c r="F435"/>
  <c r="G427"/>
  <c r="G439"/>
  <c r="H439" s="1"/>
  <c r="G435"/>
  <c r="G433"/>
  <c r="F433"/>
  <c r="F427"/>
  <c r="G408"/>
  <c r="G412"/>
  <c r="G414"/>
  <c r="H414" s="1"/>
  <c r="G160"/>
  <c r="G156"/>
  <c r="G166"/>
  <c r="G168"/>
  <c r="G170"/>
  <c r="G172"/>
  <c r="G188"/>
  <c r="G207"/>
  <c r="F160"/>
  <c r="F156"/>
  <c r="F166"/>
  <c r="F168"/>
  <c r="F170"/>
  <c r="F172"/>
  <c r="F185"/>
  <c r="F190"/>
  <c r="H190" s="1"/>
  <c r="F188"/>
  <c r="F194"/>
  <c r="H194" s="1"/>
  <c r="F196"/>
  <c r="H196" s="1"/>
  <c r="F207"/>
  <c r="F206" s="1"/>
  <c r="G450"/>
  <c r="G452"/>
  <c r="G448"/>
  <c r="G455"/>
  <c r="G463"/>
  <c r="G471"/>
  <c r="G473"/>
  <c r="G487"/>
  <c r="G491"/>
  <c r="G514"/>
  <c r="G527"/>
  <c r="G531"/>
  <c r="G537"/>
  <c r="G547"/>
  <c r="G396"/>
  <c r="G244"/>
  <c r="G257"/>
  <c r="F257"/>
  <c r="C271" i="5"/>
  <c r="C270" s="1"/>
  <c r="C269" s="1"/>
  <c r="G388" i="2"/>
  <c r="G676"/>
  <c r="F676"/>
  <c r="F675" s="1"/>
  <c r="F674" s="1"/>
  <c r="F673" s="1"/>
  <c r="F672" s="1"/>
  <c r="F671" s="1"/>
  <c r="F547"/>
  <c r="F544" s="1"/>
  <c r="F537"/>
  <c r="F536" s="1"/>
  <c r="F535" s="1"/>
  <c r="F534" s="1"/>
  <c r="F533" s="1"/>
  <c r="F531"/>
  <c r="F530" s="1"/>
  <c r="F529" s="1"/>
  <c r="F527"/>
  <c r="F526" s="1"/>
  <c r="F525" s="1"/>
  <c r="F514"/>
  <c r="F513" s="1"/>
  <c r="F512" s="1"/>
  <c r="F491"/>
  <c r="F490" s="1"/>
  <c r="F489" s="1"/>
  <c r="F487"/>
  <c r="F486" s="1"/>
  <c r="F485" s="1"/>
  <c r="F463"/>
  <c r="F462" s="1"/>
  <c r="F461" s="1"/>
  <c r="F460" s="1"/>
  <c r="F455"/>
  <c r="F454" s="1"/>
  <c r="F452"/>
  <c r="H452" s="1"/>
  <c r="F450"/>
  <c r="F448"/>
  <c r="F396"/>
  <c r="F395" s="1"/>
  <c r="F394" s="1"/>
  <c r="F393" s="1"/>
  <c r="F392" s="1"/>
  <c r="F391" s="1"/>
  <c r="F216"/>
  <c r="F214"/>
  <c r="F221"/>
  <c r="F220" s="1"/>
  <c r="F229"/>
  <c r="F231"/>
  <c r="F240"/>
  <c r="F244"/>
  <c r="F33"/>
  <c r="F32" s="1"/>
  <c r="F31" s="1"/>
  <c r="F30" s="1"/>
  <c r="F29" s="1"/>
  <c r="F39"/>
  <c r="F38" s="1"/>
  <c r="F37" s="1"/>
  <c r="F43"/>
  <c r="F42" s="1"/>
  <c r="F51"/>
  <c r="F50" s="1"/>
  <c r="F49" s="1"/>
  <c r="F48" s="1"/>
  <c r="C41" i="5" s="1"/>
  <c r="F57" i="2"/>
  <c r="F63"/>
  <c r="F65"/>
  <c r="F67"/>
  <c r="F72"/>
  <c r="F75"/>
  <c r="F79"/>
  <c r="F81"/>
  <c r="F84"/>
  <c r="F83" s="1"/>
  <c r="F100"/>
  <c r="F99" s="1"/>
  <c r="F98" s="1"/>
  <c r="F97" s="1"/>
  <c r="F96" s="1"/>
  <c r="F114"/>
  <c r="F113" s="1"/>
  <c r="F112" s="1"/>
  <c r="F118"/>
  <c r="F120"/>
  <c r="F122"/>
  <c r="F124"/>
  <c r="F126"/>
  <c r="H126" s="1"/>
  <c r="F129"/>
  <c r="F128" s="1"/>
  <c r="F106"/>
  <c r="F105" s="1"/>
  <c r="F104" s="1"/>
  <c r="F135"/>
  <c r="F134" s="1"/>
  <c r="F138"/>
  <c r="F137" s="1"/>
  <c r="F143"/>
  <c r="F142" s="1"/>
  <c r="F345"/>
  <c r="F344" s="1"/>
  <c r="F343" s="1"/>
  <c r="F342" s="1"/>
  <c r="F341" s="1"/>
  <c r="F351"/>
  <c r="F350" s="1"/>
  <c r="F349" s="1"/>
  <c r="F348" s="1"/>
  <c r="F355"/>
  <c r="F354" s="1"/>
  <c r="F353" s="1"/>
  <c r="F372"/>
  <c r="F371" s="1"/>
  <c r="F370" s="1"/>
  <c r="F369" s="1"/>
  <c r="F385"/>
  <c r="F383"/>
  <c r="F24"/>
  <c r="F23" s="1"/>
  <c r="F22" s="1"/>
  <c r="F21" s="1"/>
  <c r="G385"/>
  <c r="G383"/>
  <c r="G372"/>
  <c r="G356"/>
  <c r="G351"/>
  <c r="G345"/>
  <c r="G323"/>
  <c r="G259"/>
  <c r="G246"/>
  <c r="G242"/>
  <c r="H242" s="1"/>
  <c r="G240"/>
  <c r="G238"/>
  <c r="G236"/>
  <c r="H236" s="1"/>
  <c r="G231"/>
  <c r="G229"/>
  <c r="G221"/>
  <c r="G214"/>
  <c r="G216"/>
  <c r="H216" s="1"/>
  <c r="G143"/>
  <c r="G138"/>
  <c r="G135"/>
  <c r="G129"/>
  <c r="G124"/>
  <c r="G122"/>
  <c r="G120"/>
  <c r="G118"/>
  <c r="H118" s="1"/>
  <c r="G114"/>
  <c r="G106"/>
  <c r="G100"/>
  <c r="G84"/>
  <c r="G81"/>
  <c r="G79"/>
  <c r="G75"/>
  <c r="G72"/>
  <c r="G67"/>
  <c r="H67" s="1"/>
  <c r="G65"/>
  <c r="G63"/>
  <c r="H63" s="1"/>
  <c r="G57"/>
  <c r="G51"/>
  <c r="G43"/>
  <c r="G39"/>
  <c r="G33"/>
  <c r="G24"/>
  <c r="E534" i="5"/>
  <c r="D534"/>
  <c r="D533" s="1"/>
  <c r="D532" s="1"/>
  <c r="C534"/>
  <c r="C533" s="1"/>
  <c r="C532" s="1"/>
  <c r="E531"/>
  <c r="E530" s="1"/>
  <c r="E529" s="1"/>
  <c r="E528" s="1"/>
  <c r="E527" s="1"/>
  <c r="D531"/>
  <c r="D530" s="1"/>
  <c r="D529" s="1"/>
  <c r="D528" s="1"/>
  <c r="D527" s="1"/>
  <c r="C531"/>
  <c r="C530" s="1"/>
  <c r="C529" s="1"/>
  <c r="C528" s="1"/>
  <c r="C527" s="1"/>
  <c r="D524"/>
  <c r="C524"/>
  <c r="C523" s="1"/>
  <c r="C522" s="1"/>
  <c r="C521" s="1"/>
  <c r="C520" s="1"/>
  <c r="D517"/>
  <c r="C517"/>
  <c r="D516"/>
  <c r="C516"/>
  <c r="D515"/>
  <c r="C515"/>
  <c r="D514"/>
  <c r="C514"/>
  <c r="D510"/>
  <c r="C510"/>
  <c r="C509" s="1"/>
  <c r="C508" s="1"/>
  <c r="D507"/>
  <c r="C507"/>
  <c r="D506"/>
  <c r="C506"/>
  <c r="D505"/>
  <c r="C505"/>
  <c r="D502"/>
  <c r="C502"/>
  <c r="C501" s="1"/>
  <c r="D500"/>
  <c r="C500"/>
  <c r="D499"/>
  <c r="C499"/>
  <c r="D491"/>
  <c r="C491"/>
  <c r="C490" s="1"/>
  <c r="C489" s="1"/>
  <c r="C488" s="1"/>
  <c r="C487" s="1"/>
  <c r="D486"/>
  <c r="C486"/>
  <c r="D485"/>
  <c r="C485"/>
  <c r="D479"/>
  <c r="C479"/>
  <c r="C478" s="1"/>
  <c r="C477" s="1"/>
  <c r="C476" s="1"/>
  <c r="D475"/>
  <c r="C475"/>
  <c r="C474" s="1"/>
  <c r="C473" s="1"/>
  <c r="C472" s="1"/>
  <c r="D470"/>
  <c r="C470"/>
  <c r="C469" s="1"/>
  <c r="D468"/>
  <c r="C468"/>
  <c r="C467" s="1"/>
  <c r="D463"/>
  <c r="C463"/>
  <c r="C462" s="1"/>
  <c r="C461" s="1"/>
  <c r="C460" s="1"/>
  <c r="C459" s="1"/>
  <c r="D458"/>
  <c r="C458"/>
  <c r="C457" s="1"/>
  <c r="C456" s="1"/>
  <c r="C455" s="1"/>
  <c r="D454"/>
  <c r="C454"/>
  <c r="C453" s="1"/>
  <c r="C452" s="1"/>
  <c r="C451" s="1"/>
  <c r="D447"/>
  <c r="C447"/>
  <c r="C446" s="1"/>
  <c r="C445" s="1"/>
  <c r="C444" s="1"/>
  <c r="D441"/>
  <c r="C441"/>
  <c r="D440"/>
  <c r="C440"/>
  <c r="D439"/>
  <c r="C439"/>
  <c r="E533"/>
  <c r="E532" s="1"/>
  <c r="D434"/>
  <c r="D433" s="1"/>
  <c r="D432" s="1"/>
  <c r="C434"/>
  <c r="D431"/>
  <c r="C431"/>
  <c r="C430" s="1"/>
  <c r="D429"/>
  <c r="C429"/>
  <c r="D428"/>
  <c r="C428"/>
  <c r="D427"/>
  <c r="C427"/>
  <c r="D420"/>
  <c r="C420"/>
  <c r="D419"/>
  <c r="C419"/>
  <c r="D417"/>
  <c r="C417"/>
  <c r="D416"/>
  <c r="C416"/>
  <c r="D415"/>
  <c r="C415"/>
  <c r="D409"/>
  <c r="C409"/>
  <c r="C408" s="1"/>
  <c r="C407" s="1"/>
  <c r="D406"/>
  <c r="C406"/>
  <c r="C405" s="1"/>
  <c r="C404" s="1"/>
  <c r="D403"/>
  <c r="C403"/>
  <c r="C402" s="1"/>
  <c r="C401" s="1"/>
  <c r="D400"/>
  <c r="C400"/>
  <c r="C399" s="1"/>
  <c r="C398" s="1"/>
  <c r="D397"/>
  <c r="C397"/>
  <c r="C396" s="1"/>
  <c r="D395"/>
  <c r="C395"/>
  <c r="C394" s="1"/>
  <c r="D392"/>
  <c r="C392"/>
  <c r="C391" s="1"/>
  <c r="C390" s="1"/>
  <c r="D387"/>
  <c r="C387"/>
  <c r="C386" s="1"/>
  <c r="D385"/>
  <c r="C385"/>
  <c r="C384" s="1"/>
  <c r="D379"/>
  <c r="C379"/>
  <c r="C378" s="1"/>
  <c r="C377" s="1"/>
  <c r="C376" s="1"/>
  <c r="D375"/>
  <c r="C375"/>
  <c r="C374" s="1"/>
  <c r="C373" s="1"/>
  <c r="C372" s="1"/>
  <c r="D369"/>
  <c r="D368" s="1"/>
  <c r="D367" s="1"/>
  <c r="D366" s="1"/>
  <c r="D365" s="1"/>
  <c r="C369"/>
  <c r="D364"/>
  <c r="D363" s="1"/>
  <c r="D362" s="1"/>
  <c r="D361" s="1"/>
  <c r="D360" s="1"/>
  <c r="C364"/>
  <c r="D358"/>
  <c r="C358"/>
  <c r="C357" s="1"/>
  <c r="C356" s="1"/>
  <c r="C355" s="1"/>
  <c r="D354"/>
  <c r="C354"/>
  <c r="C353" s="1"/>
  <c r="C352" s="1"/>
  <c r="C351" s="1"/>
  <c r="D349"/>
  <c r="D348" s="1"/>
  <c r="C349"/>
  <c r="D347"/>
  <c r="C347"/>
  <c r="C346" s="1"/>
  <c r="D344"/>
  <c r="C344"/>
  <c r="C343" s="1"/>
  <c r="D342"/>
  <c r="C342"/>
  <c r="C341" s="1"/>
  <c r="D340"/>
  <c r="D339" s="1"/>
  <c r="C340"/>
  <c r="D338"/>
  <c r="D337" s="1"/>
  <c r="C338"/>
  <c r="D332"/>
  <c r="C332"/>
  <c r="C331" s="1"/>
  <c r="D330"/>
  <c r="C330"/>
  <c r="C329" s="1"/>
  <c r="D328"/>
  <c r="D327" s="1"/>
  <c r="C328"/>
  <c r="D326"/>
  <c r="D325" s="1"/>
  <c r="C326"/>
  <c r="D317"/>
  <c r="D311"/>
  <c r="C311"/>
  <c r="C310" s="1"/>
  <c r="C309" s="1"/>
  <c r="D308"/>
  <c r="D303"/>
  <c r="C303"/>
  <c r="C302" s="1"/>
  <c r="D301"/>
  <c r="C301"/>
  <c r="C300" s="1"/>
  <c r="D299"/>
  <c r="C299"/>
  <c r="C298" s="1"/>
  <c r="D296"/>
  <c r="D294"/>
  <c r="C294"/>
  <c r="C293" s="1"/>
  <c r="D292"/>
  <c r="C292"/>
  <c r="C291" s="1"/>
  <c r="D290"/>
  <c r="C290"/>
  <c r="C289" s="1"/>
  <c r="D288"/>
  <c r="D287" s="1"/>
  <c r="C288"/>
  <c r="D286"/>
  <c r="C286"/>
  <c r="C285" s="1"/>
  <c r="D283"/>
  <c r="C283"/>
  <c r="C282" s="1"/>
  <c r="D281"/>
  <c r="C281"/>
  <c r="C280" s="1"/>
  <c r="D279"/>
  <c r="C279"/>
  <c r="C278" s="1"/>
  <c r="D277"/>
  <c r="C277"/>
  <c r="C276" s="1"/>
  <c r="D271"/>
  <c r="D268"/>
  <c r="C268"/>
  <c r="C267" s="1"/>
  <c r="D266"/>
  <c r="C266"/>
  <c r="C265" s="1"/>
  <c r="D264"/>
  <c r="C264"/>
  <c r="C263" s="1"/>
  <c r="D262"/>
  <c r="C262"/>
  <c r="C261" s="1"/>
  <c r="D259"/>
  <c r="C259"/>
  <c r="C258" s="1"/>
  <c r="D257"/>
  <c r="C257"/>
  <c r="C256" s="1"/>
  <c r="D251"/>
  <c r="C251"/>
  <c r="C250" s="1"/>
  <c r="D249"/>
  <c r="C249"/>
  <c r="C248" s="1"/>
  <c r="D247"/>
  <c r="C247"/>
  <c r="C246" s="1"/>
  <c r="D242"/>
  <c r="C242"/>
  <c r="C241" s="1"/>
  <c r="D240"/>
  <c r="C240"/>
  <c r="C239" s="1"/>
  <c r="D233"/>
  <c r="C233"/>
  <c r="C232" s="1"/>
  <c r="D231"/>
  <c r="C231"/>
  <c r="C230" s="1"/>
  <c r="D226"/>
  <c r="C226"/>
  <c r="C225" s="1"/>
  <c r="D224"/>
  <c r="C224"/>
  <c r="C223" s="1"/>
  <c r="D218"/>
  <c r="C218"/>
  <c r="C217" s="1"/>
  <c r="C216" s="1"/>
  <c r="C215" s="1"/>
  <c r="D214"/>
  <c r="C214"/>
  <c r="C213" s="1"/>
  <c r="C212" s="1"/>
  <c r="D211"/>
  <c r="C211"/>
  <c r="C210" s="1"/>
  <c r="D209"/>
  <c r="C209"/>
  <c r="C208" s="1"/>
  <c r="D205"/>
  <c r="C205"/>
  <c r="C204" s="1"/>
  <c r="C203" s="1"/>
  <c r="D202"/>
  <c r="C202"/>
  <c r="C200" s="1"/>
  <c r="D199"/>
  <c r="C199"/>
  <c r="C198" s="1"/>
  <c r="C197"/>
  <c r="C196" s="1"/>
  <c r="D195"/>
  <c r="C195"/>
  <c r="C194" s="1"/>
  <c r="D193"/>
  <c r="C193"/>
  <c r="C192" s="1"/>
  <c r="D187"/>
  <c r="C187"/>
  <c r="C186" s="1"/>
  <c r="C185" s="1"/>
  <c r="C184" s="1"/>
  <c r="C183" s="1"/>
  <c r="D180"/>
  <c r="C180"/>
  <c r="C179" s="1"/>
  <c r="C178" s="1"/>
  <c r="C177" s="1"/>
  <c r="C176" s="1"/>
  <c r="D175"/>
  <c r="C175"/>
  <c r="C174" s="1"/>
  <c r="C173" s="1"/>
  <c r="D172"/>
  <c r="C172"/>
  <c r="C171" s="1"/>
  <c r="C170" s="1"/>
  <c r="D165"/>
  <c r="C165"/>
  <c r="C164" s="1"/>
  <c r="C163" s="1"/>
  <c r="D162"/>
  <c r="C162"/>
  <c r="C161" s="1"/>
  <c r="D160"/>
  <c r="C160"/>
  <c r="C159" s="1"/>
  <c r="D158"/>
  <c r="C158"/>
  <c r="C157" s="1"/>
  <c r="D156"/>
  <c r="C156"/>
  <c r="C155" s="1"/>
  <c r="D154"/>
  <c r="C154"/>
  <c r="C153" s="1"/>
  <c r="D150"/>
  <c r="C150"/>
  <c r="C149" s="1"/>
  <c r="C148" s="1"/>
  <c r="C147" s="1"/>
  <c r="D144"/>
  <c r="C144"/>
  <c r="D143"/>
  <c r="C143"/>
  <c r="D138"/>
  <c r="C138"/>
  <c r="D137"/>
  <c r="C137"/>
  <c r="D130"/>
  <c r="C130"/>
  <c r="D129"/>
  <c r="C129"/>
  <c r="D128"/>
  <c r="C128"/>
  <c r="D124"/>
  <c r="C124"/>
  <c r="C123" s="1"/>
  <c r="C122" s="1"/>
  <c r="D121"/>
  <c r="C121"/>
  <c r="C120" s="1"/>
  <c r="C119" s="1"/>
  <c r="D117"/>
  <c r="C117"/>
  <c r="C116" s="1"/>
  <c r="C115" s="1"/>
  <c r="D114"/>
  <c r="C114"/>
  <c r="C113" s="1"/>
  <c r="C112" s="1"/>
  <c r="D110"/>
  <c r="C110"/>
  <c r="C109" s="1"/>
  <c r="C108" s="1"/>
  <c r="D107"/>
  <c r="C107"/>
  <c r="C106" s="1"/>
  <c r="C105" s="1"/>
  <c r="D102"/>
  <c r="C102"/>
  <c r="C101" s="1"/>
  <c r="C100" s="1"/>
  <c r="D99"/>
  <c r="C99"/>
  <c r="C98" s="1"/>
  <c r="C97" s="1"/>
  <c r="D94"/>
  <c r="C94"/>
  <c r="C93" s="1"/>
  <c r="D92"/>
  <c r="C92"/>
  <c r="C91" s="1"/>
  <c r="D88"/>
  <c r="C88"/>
  <c r="D87"/>
  <c r="C87"/>
  <c r="D85"/>
  <c r="C85"/>
  <c r="C84" s="1"/>
  <c r="D83"/>
  <c r="C83"/>
  <c r="D82"/>
  <c r="C82"/>
  <c r="D77"/>
  <c r="C77"/>
  <c r="C76" s="1"/>
  <c r="C75" s="1"/>
  <c r="C74" s="1"/>
  <c r="D73"/>
  <c r="C73"/>
  <c r="C72" s="1"/>
  <c r="D71"/>
  <c r="C71"/>
  <c r="C70" s="1"/>
  <c r="D69"/>
  <c r="C69"/>
  <c r="C68" s="1"/>
  <c r="D66"/>
  <c r="C66"/>
  <c r="C65" s="1"/>
  <c r="C64" s="1"/>
  <c r="D60"/>
  <c r="C60"/>
  <c r="C59" s="1"/>
  <c r="C58" s="1"/>
  <c r="C57" s="1"/>
  <c r="D55"/>
  <c r="C55"/>
  <c r="C54" s="1"/>
  <c r="D53"/>
  <c r="C53"/>
  <c r="D52"/>
  <c r="C52"/>
  <c r="D51"/>
  <c r="C51"/>
  <c r="D45"/>
  <c r="C45"/>
  <c r="C44" s="1"/>
  <c r="C43" s="1"/>
  <c r="C42" s="1"/>
  <c r="D40"/>
  <c r="D39"/>
  <c r="C39"/>
  <c r="D38"/>
  <c r="C38"/>
  <c r="D37"/>
  <c r="C37"/>
  <c r="D33"/>
  <c r="C33"/>
  <c r="D32"/>
  <c r="C32"/>
  <c r="D26"/>
  <c r="C26"/>
  <c r="C25" s="1"/>
  <c r="C24" s="1"/>
  <c r="C23" s="1"/>
  <c r="C22" s="1"/>
  <c r="G563" i="2" l="1"/>
  <c r="D446" i="5"/>
  <c r="E447"/>
  <c r="H579" i="2"/>
  <c r="E53" i="5"/>
  <c r="E82"/>
  <c r="E88"/>
  <c r="E129"/>
  <c r="E143"/>
  <c r="E517"/>
  <c r="H577" i="2"/>
  <c r="H427"/>
  <c r="H566"/>
  <c r="F563"/>
  <c r="D44" i="5"/>
  <c r="E45"/>
  <c r="H385" i="2"/>
  <c r="H448"/>
  <c r="E439" i="5"/>
  <c r="E486"/>
  <c r="E38"/>
  <c r="E416"/>
  <c r="H433" i="2"/>
  <c r="E32" i="5"/>
  <c r="F478" i="2"/>
  <c r="H478" s="1"/>
  <c r="H479"/>
  <c r="H471"/>
  <c r="G454"/>
  <c r="H454" s="1"/>
  <c r="H455"/>
  <c r="H602"/>
  <c r="G536"/>
  <c r="H537"/>
  <c r="G462"/>
  <c r="H463"/>
  <c r="H564"/>
  <c r="H598"/>
  <c r="G544"/>
  <c r="H544" s="1"/>
  <c r="H547"/>
  <c r="H435"/>
  <c r="H568"/>
  <c r="H608"/>
  <c r="G661"/>
  <c r="H661" s="1"/>
  <c r="H662"/>
  <c r="G486"/>
  <c r="H487"/>
  <c r="E52" i="5"/>
  <c r="E87"/>
  <c r="E128"/>
  <c r="E138"/>
  <c r="E485"/>
  <c r="E500"/>
  <c r="H473" i="2"/>
  <c r="G490"/>
  <c r="H491"/>
  <c r="H229"/>
  <c r="H450"/>
  <c r="H613"/>
  <c r="H408"/>
  <c r="G513"/>
  <c r="H514"/>
  <c r="H623"/>
  <c r="E39" i="5"/>
  <c r="E505"/>
  <c r="E507"/>
  <c r="E441"/>
  <c r="E499"/>
  <c r="E515"/>
  <c r="E83"/>
  <c r="E130"/>
  <c r="E144"/>
  <c r="D298"/>
  <c r="E298" s="1"/>
  <c r="E299"/>
  <c r="D316"/>
  <c r="D331"/>
  <c r="E331" s="1"/>
  <c r="E332"/>
  <c r="D343"/>
  <c r="E343" s="1"/>
  <c r="E344"/>
  <c r="D357"/>
  <c r="E358"/>
  <c r="D378"/>
  <c r="E379"/>
  <c r="D394"/>
  <c r="E394" s="1"/>
  <c r="E395"/>
  <c r="D405"/>
  <c r="E406"/>
  <c r="E417"/>
  <c r="E428"/>
  <c r="H651" i="2"/>
  <c r="D101" i="5"/>
  <c r="E102"/>
  <c r="D289"/>
  <c r="E289" s="1"/>
  <c r="E290"/>
  <c r="D509"/>
  <c r="E510"/>
  <c r="D198"/>
  <c r="E198" s="1"/>
  <c r="E199"/>
  <c r="D210"/>
  <c r="E210" s="1"/>
  <c r="E211"/>
  <c r="D76"/>
  <c r="E77"/>
  <c r="D153"/>
  <c r="E153" s="1"/>
  <c r="E154"/>
  <c r="D278"/>
  <c r="E278" s="1"/>
  <c r="E279"/>
  <c r="D310"/>
  <c r="E311"/>
  <c r="D467"/>
  <c r="E467" s="1"/>
  <c r="E468"/>
  <c r="G668" i="2"/>
  <c r="H669"/>
  <c r="D318" i="5"/>
  <c r="E318" s="1"/>
  <c r="E319"/>
  <c r="E516"/>
  <c r="D155"/>
  <c r="E155" s="1"/>
  <c r="E156"/>
  <c r="D241"/>
  <c r="E241" s="1"/>
  <c r="E242"/>
  <c r="D65"/>
  <c r="E66"/>
  <c r="D113"/>
  <c r="E114"/>
  <c r="D239"/>
  <c r="E239" s="1"/>
  <c r="E240"/>
  <c r="D250"/>
  <c r="E250" s="1"/>
  <c r="E251"/>
  <c r="D295"/>
  <c r="D329"/>
  <c r="E329" s="1"/>
  <c r="E330"/>
  <c r="D341"/>
  <c r="E341" s="1"/>
  <c r="E342"/>
  <c r="D353"/>
  <c r="E354"/>
  <c r="D374"/>
  <c r="E375"/>
  <c r="D391"/>
  <c r="E392"/>
  <c r="D402"/>
  <c r="E403"/>
  <c r="D469"/>
  <c r="E469" s="1"/>
  <c r="E470"/>
  <c r="D256"/>
  <c r="E256" s="1"/>
  <c r="E257"/>
  <c r="D161"/>
  <c r="E161" s="1"/>
  <c r="E162"/>
  <c r="D179"/>
  <c r="E180"/>
  <c r="D25"/>
  <c r="E26"/>
  <c r="D208"/>
  <c r="E208" s="1"/>
  <c r="E209"/>
  <c r="D263"/>
  <c r="E263" s="1"/>
  <c r="E264"/>
  <c r="D59"/>
  <c r="E60"/>
  <c r="D72"/>
  <c r="E72" s="1"/>
  <c r="E73"/>
  <c r="D84"/>
  <c r="E84" s="1"/>
  <c r="E85"/>
  <c r="D93"/>
  <c r="E93" s="1"/>
  <c r="E94"/>
  <c r="D109"/>
  <c r="E110"/>
  <c r="D123"/>
  <c r="E124"/>
  <c r="D149"/>
  <c r="E150"/>
  <c r="D159"/>
  <c r="E159" s="1"/>
  <c r="E160"/>
  <c r="D174"/>
  <c r="E175"/>
  <c r="D194"/>
  <c r="E194" s="1"/>
  <c r="E195"/>
  <c r="D276"/>
  <c r="E276" s="1"/>
  <c r="E277"/>
  <c r="D285"/>
  <c r="E285" s="1"/>
  <c r="E286"/>
  <c r="D293"/>
  <c r="E293" s="1"/>
  <c r="E294"/>
  <c r="D307"/>
  <c r="D462"/>
  <c r="E463"/>
  <c r="D478"/>
  <c r="E479"/>
  <c r="E51"/>
  <c r="E137"/>
  <c r="E427"/>
  <c r="D68"/>
  <c r="E68" s="1"/>
  <c r="E69"/>
  <c r="D186"/>
  <c r="E187"/>
  <c r="D280"/>
  <c r="E280" s="1"/>
  <c r="E281"/>
  <c r="D501"/>
  <c r="E501" s="1"/>
  <c r="E502"/>
  <c r="D225"/>
  <c r="E225" s="1"/>
  <c r="E226"/>
  <c r="D98"/>
  <c r="E99"/>
  <c r="D223"/>
  <c r="E223" s="1"/>
  <c r="E224"/>
  <c r="D204"/>
  <c r="E205"/>
  <c r="D217"/>
  <c r="E218"/>
  <c r="D232"/>
  <c r="E232" s="1"/>
  <c r="E233"/>
  <c r="D248"/>
  <c r="E248" s="1"/>
  <c r="E249"/>
  <c r="D261"/>
  <c r="E261" s="1"/>
  <c r="E262"/>
  <c r="D302"/>
  <c r="E302" s="1"/>
  <c r="E303"/>
  <c r="D386"/>
  <c r="E386" s="1"/>
  <c r="E387"/>
  <c r="D399"/>
  <c r="E400"/>
  <c r="D430"/>
  <c r="E430" s="1"/>
  <c r="E431"/>
  <c r="E37"/>
  <c r="E415"/>
  <c r="E420"/>
  <c r="E506"/>
  <c r="D116"/>
  <c r="E117"/>
  <c r="D164"/>
  <c r="E165"/>
  <c r="D54"/>
  <c r="E54" s="1"/>
  <c r="E55"/>
  <c r="D106"/>
  <c r="E107"/>
  <c r="D120"/>
  <c r="E121"/>
  <c r="D171"/>
  <c r="E172"/>
  <c r="D192"/>
  <c r="E192" s="1"/>
  <c r="E193"/>
  <c r="D270"/>
  <c r="E271"/>
  <c r="D282"/>
  <c r="E282" s="1"/>
  <c r="E283"/>
  <c r="D291"/>
  <c r="E291" s="1"/>
  <c r="E292"/>
  <c r="D474"/>
  <c r="E475"/>
  <c r="D490"/>
  <c r="E491"/>
  <c r="D523"/>
  <c r="E524"/>
  <c r="G630" i="2"/>
  <c r="H631"/>
  <c r="E440" i="5"/>
  <c r="E514"/>
  <c r="D265"/>
  <c r="E265" s="1"/>
  <c r="E266"/>
  <c r="D70"/>
  <c r="E70" s="1"/>
  <c r="E71"/>
  <c r="D91"/>
  <c r="E91" s="1"/>
  <c r="E92"/>
  <c r="D157"/>
  <c r="E157" s="1"/>
  <c r="E158"/>
  <c r="D201"/>
  <c r="E202"/>
  <c r="D213"/>
  <c r="E214"/>
  <c r="D230"/>
  <c r="E230" s="1"/>
  <c r="E231"/>
  <c r="D246"/>
  <c r="E246" s="1"/>
  <c r="E247"/>
  <c r="D258"/>
  <c r="E258" s="1"/>
  <c r="E259"/>
  <c r="D267"/>
  <c r="E267" s="1"/>
  <c r="E268"/>
  <c r="D300"/>
  <c r="E300" s="1"/>
  <c r="E301"/>
  <c r="D346"/>
  <c r="E346" s="1"/>
  <c r="E347"/>
  <c r="D384"/>
  <c r="E384" s="1"/>
  <c r="E385"/>
  <c r="D396"/>
  <c r="E396" s="1"/>
  <c r="E397"/>
  <c r="D408"/>
  <c r="E409"/>
  <c r="G648" i="2"/>
  <c r="H648" s="1"/>
  <c r="H649"/>
  <c r="E33" i="5"/>
  <c r="E419"/>
  <c r="E429"/>
  <c r="C287"/>
  <c r="E287" s="1"/>
  <c r="E288"/>
  <c r="C433"/>
  <c r="E434"/>
  <c r="C368"/>
  <c r="E369"/>
  <c r="C363"/>
  <c r="E364"/>
  <c r="C348"/>
  <c r="E348" s="1"/>
  <c r="E349"/>
  <c r="C339"/>
  <c r="E339" s="1"/>
  <c r="E340"/>
  <c r="C337"/>
  <c r="E337" s="1"/>
  <c r="E338"/>
  <c r="C327"/>
  <c r="E327" s="1"/>
  <c r="E328"/>
  <c r="C325"/>
  <c r="E325" s="1"/>
  <c r="E326"/>
  <c r="D457"/>
  <c r="E458"/>
  <c r="G530" i="2"/>
  <c r="H531"/>
  <c r="D453" i="5"/>
  <c r="E454"/>
  <c r="G526" i="2"/>
  <c r="H527"/>
  <c r="G675"/>
  <c r="H676"/>
  <c r="G597"/>
  <c r="F597"/>
  <c r="G581"/>
  <c r="H581" s="1"/>
  <c r="H582"/>
  <c r="G584"/>
  <c r="H584" s="1"/>
  <c r="H585"/>
  <c r="G587"/>
  <c r="H587" s="1"/>
  <c r="H588"/>
  <c r="G573"/>
  <c r="H573" s="1"/>
  <c r="H574"/>
  <c r="G590"/>
  <c r="H590" s="1"/>
  <c r="H591"/>
  <c r="G562"/>
  <c r="G350"/>
  <c r="H351"/>
  <c r="G344"/>
  <c r="H345"/>
  <c r="G395"/>
  <c r="H396"/>
  <c r="G387"/>
  <c r="H383"/>
  <c r="G371"/>
  <c r="H372"/>
  <c r="H240"/>
  <c r="G355"/>
  <c r="H356"/>
  <c r="H65"/>
  <c r="H79"/>
  <c r="H214"/>
  <c r="H272"/>
  <c r="G220"/>
  <c r="H220" s="1"/>
  <c r="H221"/>
  <c r="H274"/>
  <c r="G282"/>
  <c r="H282" s="1"/>
  <c r="H283"/>
  <c r="G307"/>
  <c r="H307" s="1"/>
  <c r="H310"/>
  <c r="H244"/>
  <c r="H316"/>
  <c r="H317"/>
  <c r="H257"/>
  <c r="H267"/>
  <c r="H57"/>
  <c r="H231"/>
  <c r="H269"/>
  <c r="H122"/>
  <c r="G32"/>
  <c r="H33"/>
  <c r="G113"/>
  <c r="H114"/>
  <c r="G142"/>
  <c r="H142" s="1"/>
  <c r="H143"/>
  <c r="H160"/>
  <c r="G23"/>
  <c r="H24"/>
  <c r="G105"/>
  <c r="H106"/>
  <c r="G137"/>
  <c r="H137" s="1"/>
  <c r="H138"/>
  <c r="H156"/>
  <c r="G99"/>
  <c r="H100"/>
  <c r="G134"/>
  <c r="H134" s="1"/>
  <c r="H135"/>
  <c r="H166"/>
  <c r="G83"/>
  <c r="H83" s="1"/>
  <c r="H84"/>
  <c r="G128"/>
  <c r="H128" s="1"/>
  <c r="H129"/>
  <c r="H168"/>
  <c r="H81"/>
  <c r="H124"/>
  <c r="H170"/>
  <c r="G50"/>
  <c r="H51"/>
  <c r="H172"/>
  <c r="G42"/>
  <c r="H42" s="1"/>
  <c r="H43"/>
  <c r="F174"/>
  <c r="H174" s="1"/>
  <c r="H185"/>
  <c r="H75"/>
  <c r="H120"/>
  <c r="H188"/>
  <c r="G38"/>
  <c r="H39"/>
  <c r="G206"/>
  <c r="H206" s="1"/>
  <c r="H207"/>
  <c r="H72"/>
  <c r="G254"/>
  <c r="G235"/>
  <c r="G610"/>
  <c r="F610"/>
  <c r="G228"/>
  <c r="F228"/>
  <c r="F543"/>
  <c r="F542" s="1"/>
  <c r="F541" s="1"/>
  <c r="F540" s="1"/>
  <c r="G543"/>
  <c r="G271"/>
  <c r="F647"/>
  <c r="F219"/>
  <c r="F218" s="1"/>
  <c r="G213"/>
  <c r="F213"/>
  <c r="F212" s="1"/>
  <c r="F211" s="1"/>
  <c r="F155"/>
  <c r="F154" s="1"/>
  <c r="F153" s="1"/>
  <c r="F152" s="1"/>
  <c r="G165"/>
  <c r="F165"/>
  <c r="G155"/>
  <c r="G322"/>
  <c r="G404"/>
  <c r="G403" s="1"/>
  <c r="G402" s="1"/>
  <c r="G401" s="1"/>
  <c r="F660"/>
  <c r="G187"/>
  <c r="F494"/>
  <c r="F205"/>
  <c r="F204" s="1"/>
  <c r="F203" s="1"/>
  <c r="C219" i="5" s="1"/>
  <c r="F141" i="2"/>
  <c r="F140" s="1"/>
  <c r="F347"/>
  <c r="G56"/>
  <c r="F56"/>
  <c r="F55" s="1"/>
  <c r="F54" s="1"/>
  <c r="C56" i="5" s="1"/>
  <c r="F468" i="2"/>
  <c r="G468"/>
  <c r="G467" s="1"/>
  <c r="G466" s="1"/>
  <c r="G465" s="1"/>
  <c r="F323"/>
  <c r="F322" s="1"/>
  <c r="C40" i="5"/>
  <c r="C36" s="1"/>
  <c r="C35" s="1"/>
  <c r="C34" s="1"/>
  <c r="C317"/>
  <c r="C316" s="1"/>
  <c r="C315" s="1"/>
  <c r="C314" s="1"/>
  <c r="C313" s="1"/>
  <c r="D197"/>
  <c r="F238" i="2"/>
  <c r="H238" s="1"/>
  <c r="F259"/>
  <c r="F254" s="1"/>
  <c r="C308" i="5"/>
  <c r="C307" s="1"/>
  <c r="C306" s="1"/>
  <c r="C305" s="1"/>
  <c r="C304" s="1"/>
  <c r="F246" i="2"/>
  <c r="H246" s="1"/>
  <c r="G382"/>
  <c r="C493" i="5"/>
  <c r="D493"/>
  <c r="F447" i="2"/>
  <c r="F388"/>
  <c r="F387" s="1"/>
  <c r="G193"/>
  <c r="F425"/>
  <c r="C207" i="5"/>
  <c r="C206" s="1"/>
  <c r="G576" i="2"/>
  <c r="F576"/>
  <c r="F572" s="1"/>
  <c r="F571" s="1"/>
  <c r="F570" s="1"/>
  <c r="C380" i="5" s="1"/>
  <c r="F445" i="2"/>
  <c r="F133"/>
  <c r="F132" s="1"/>
  <c r="G78"/>
  <c r="F71"/>
  <c r="F70" s="1"/>
  <c r="G117"/>
  <c r="F78"/>
  <c r="F77" s="1"/>
  <c r="G71"/>
  <c r="F382"/>
  <c r="D426" i="5"/>
  <c r="D484"/>
  <c r="G62" i="2"/>
  <c r="F193"/>
  <c r="F192" s="1"/>
  <c r="F36"/>
  <c r="F35" s="1"/>
  <c r="C27" i="5" s="1"/>
  <c r="F412" i="2"/>
  <c r="F404" s="1"/>
  <c r="C466" i="5"/>
  <c r="C465" s="1"/>
  <c r="C464" s="1"/>
  <c r="G447" i="2"/>
  <c r="D136" i="5"/>
  <c r="G264" i="2"/>
  <c r="F264"/>
  <c r="C142" i="5"/>
  <c r="C141" s="1"/>
  <c r="C140" s="1"/>
  <c r="C139" s="1"/>
  <c r="D414"/>
  <c r="C418"/>
  <c r="F62" i="2"/>
  <c r="F61" s="1"/>
  <c r="C201" i="5"/>
  <c r="C31"/>
  <c r="C30" s="1"/>
  <c r="C29" s="1"/>
  <c r="C50"/>
  <c r="C49" s="1"/>
  <c r="C48" s="1"/>
  <c r="C96"/>
  <c r="C95" s="1"/>
  <c r="C169"/>
  <c r="C168" s="1"/>
  <c r="D200"/>
  <c r="E200" s="1"/>
  <c r="C81"/>
  <c r="D418"/>
  <c r="D86"/>
  <c r="D504"/>
  <c r="D503" s="1"/>
  <c r="C104"/>
  <c r="C504"/>
  <c r="F117" i="2"/>
  <c r="F116" s="1"/>
  <c r="F103" s="1"/>
  <c r="F102" s="1"/>
  <c r="F187"/>
  <c r="F20"/>
  <c r="F19" s="1"/>
  <c r="C47" i="5"/>
  <c r="F524" i="2"/>
  <c r="F523" s="1"/>
  <c r="F522" s="1"/>
  <c r="C21" i="5"/>
  <c r="C132"/>
  <c r="C443"/>
  <c r="C393"/>
  <c r="C389" s="1"/>
  <c r="C388" s="1"/>
  <c r="F484" i="2"/>
  <c r="F483" s="1"/>
  <c r="C370" i="5" s="1"/>
  <c r="D81"/>
  <c r="C86"/>
  <c r="D127"/>
  <c r="C136"/>
  <c r="C135" s="1"/>
  <c r="C134" s="1"/>
  <c r="C133" s="1"/>
  <c r="C414"/>
  <c r="C245"/>
  <c r="C244" s="1"/>
  <c r="C243" s="1"/>
  <c r="C255"/>
  <c r="D513"/>
  <c r="C275"/>
  <c r="G445" i="2"/>
  <c r="G422" s="1"/>
  <c r="C426" i="5"/>
  <c r="C438"/>
  <c r="C437" s="1"/>
  <c r="C436" s="1"/>
  <c r="C152"/>
  <c r="C151" s="1"/>
  <c r="C146" s="1"/>
  <c r="C238"/>
  <c r="C237" s="1"/>
  <c r="C236" s="1"/>
  <c r="C67"/>
  <c r="C63" s="1"/>
  <c r="C62" s="1"/>
  <c r="C484"/>
  <c r="C483" s="1"/>
  <c r="C482" s="1"/>
  <c r="C481" s="1"/>
  <c r="D498"/>
  <c r="C371"/>
  <c r="D36"/>
  <c r="C297"/>
  <c r="C118"/>
  <c r="C191"/>
  <c r="C190" s="1"/>
  <c r="C222"/>
  <c r="C221" s="1"/>
  <c r="C220" s="1"/>
  <c r="C260"/>
  <c r="D31"/>
  <c r="D438"/>
  <c r="C471"/>
  <c r="C498"/>
  <c r="C497" s="1"/>
  <c r="C513"/>
  <c r="C512" s="1"/>
  <c r="C511" s="1"/>
  <c r="C450"/>
  <c r="C350"/>
  <c r="C383"/>
  <c r="C382" s="1"/>
  <c r="C381" s="1"/>
  <c r="C229"/>
  <c r="C228" s="1"/>
  <c r="C227" s="1"/>
  <c r="C90"/>
  <c r="C89" s="1"/>
  <c r="D50"/>
  <c r="D142"/>
  <c r="C111"/>
  <c r="C127"/>
  <c r="C126" s="1"/>
  <c r="C125" s="1"/>
  <c r="C296"/>
  <c r="C295" s="1"/>
  <c r="F278" i="2"/>
  <c r="F271" s="1"/>
  <c r="D43" i="5" l="1"/>
  <c r="E44"/>
  <c r="D445"/>
  <c r="E446"/>
  <c r="G660" i="2"/>
  <c r="H660" s="1"/>
  <c r="H425"/>
  <c r="F422"/>
  <c r="H228"/>
  <c r="H576"/>
  <c r="H165"/>
  <c r="G461"/>
  <c r="H462"/>
  <c r="H447"/>
  <c r="H412"/>
  <c r="G512"/>
  <c r="H513"/>
  <c r="G485"/>
  <c r="H486"/>
  <c r="G542"/>
  <c r="H543"/>
  <c r="G489"/>
  <c r="H489" s="1"/>
  <c r="H490"/>
  <c r="H404"/>
  <c r="G535"/>
  <c r="H536"/>
  <c r="H445"/>
  <c r="G141"/>
  <c r="D67" i="5"/>
  <c r="E67" s="1"/>
  <c r="D466"/>
  <c r="D465" s="1"/>
  <c r="D222"/>
  <c r="D221" s="1"/>
  <c r="D345"/>
  <c r="D238"/>
  <c r="E238" s="1"/>
  <c r="E81"/>
  <c r="E418"/>
  <c r="D425"/>
  <c r="D424" s="1"/>
  <c r="D423" s="1"/>
  <c r="D393"/>
  <c r="E393" s="1"/>
  <c r="C284"/>
  <c r="C274" s="1"/>
  <c r="H597" i="2"/>
  <c r="E201" i="5"/>
  <c r="D336"/>
  <c r="D229"/>
  <c r="E229" s="1"/>
  <c r="E295"/>
  <c r="D473"/>
  <c r="E474"/>
  <c r="D148"/>
  <c r="E149"/>
  <c r="D373"/>
  <c r="E374"/>
  <c r="D97"/>
  <c r="E98"/>
  <c r="D185"/>
  <c r="E186"/>
  <c r="D275"/>
  <c r="E275" s="1"/>
  <c r="D284"/>
  <c r="D260"/>
  <c r="E260" s="1"/>
  <c r="E86"/>
  <c r="E296"/>
  <c r="D461"/>
  <c r="E462"/>
  <c r="D356"/>
  <c r="E357"/>
  <c r="D126"/>
  <c r="E127"/>
  <c r="D489"/>
  <c r="E490"/>
  <c r="D269"/>
  <c r="E269" s="1"/>
  <c r="E270"/>
  <c r="D105"/>
  <c r="E106"/>
  <c r="D477"/>
  <c r="E478"/>
  <c r="D390"/>
  <c r="E390" s="1"/>
  <c r="E391"/>
  <c r="D112"/>
  <c r="E113"/>
  <c r="D377"/>
  <c r="E378"/>
  <c r="D315"/>
  <c r="E316"/>
  <c r="D398"/>
  <c r="E398" s="1"/>
  <c r="E399"/>
  <c r="D309"/>
  <c r="E309" s="1"/>
  <c r="E310"/>
  <c r="D100"/>
  <c r="E100" s="1"/>
  <c r="E101"/>
  <c r="D152"/>
  <c r="D255"/>
  <c r="E255" s="1"/>
  <c r="G647" i="2"/>
  <c r="E317" i="5"/>
  <c r="D64"/>
  <c r="E64" s="1"/>
  <c r="E65"/>
  <c r="D212"/>
  <c r="E212" s="1"/>
  <c r="E213"/>
  <c r="D522"/>
  <c r="E523"/>
  <c r="D119"/>
  <c r="E120"/>
  <c r="D115"/>
  <c r="E115" s="1"/>
  <c r="E116"/>
  <c r="D173"/>
  <c r="E173" s="1"/>
  <c r="E174"/>
  <c r="D108"/>
  <c r="E108" s="1"/>
  <c r="E109"/>
  <c r="D58"/>
  <c r="E59"/>
  <c r="D178"/>
  <c r="E179"/>
  <c r="D401"/>
  <c r="E401" s="1"/>
  <c r="E402"/>
  <c r="D207"/>
  <c r="D49"/>
  <c r="E50"/>
  <c r="D141"/>
  <c r="E142"/>
  <c r="D437"/>
  <c r="E438"/>
  <c r="D203"/>
  <c r="E203" s="1"/>
  <c r="E204"/>
  <c r="D75"/>
  <c r="E76"/>
  <c r="D245"/>
  <c r="E493"/>
  <c r="D483"/>
  <c r="E484"/>
  <c r="D512"/>
  <c r="E513"/>
  <c r="D196"/>
  <c r="E197"/>
  <c r="D407"/>
  <c r="E407" s="1"/>
  <c r="E408"/>
  <c r="G629" i="2"/>
  <c r="H630"/>
  <c r="D170" i="5"/>
  <c r="E171"/>
  <c r="D163"/>
  <c r="E163" s="1"/>
  <c r="E164"/>
  <c r="D306"/>
  <c r="E307"/>
  <c r="D122"/>
  <c r="E122" s="1"/>
  <c r="E123"/>
  <c r="D24"/>
  <c r="E25"/>
  <c r="D352"/>
  <c r="E353"/>
  <c r="D404"/>
  <c r="E404" s="1"/>
  <c r="E405"/>
  <c r="E414"/>
  <c r="D383"/>
  <c r="D324"/>
  <c r="D323" s="1"/>
  <c r="D322" s="1"/>
  <c r="D90"/>
  <c r="D497"/>
  <c r="E497" s="1"/>
  <c r="E498"/>
  <c r="D30"/>
  <c r="E31"/>
  <c r="D35"/>
  <c r="E36"/>
  <c r="D135"/>
  <c r="E136"/>
  <c r="D216"/>
  <c r="E217"/>
  <c r="G667" i="2"/>
  <c r="H668"/>
  <c r="D508" i="5"/>
  <c r="E508" s="1"/>
  <c r="E509"/>
  <c r="D297"/>
  <c r="E297" s="1"/>
  <c r="E40"/>
  <c r="E308"/>
  <c r="H610" i="2"/>
  <c r="C503" i="5"/>
  <c r="E503" s="1"/>
  <c r="E504"/>
  <c r="C432"/>
  <c r="E432" s="1"/>
  <c r="E433"/>
  <c r="C425"/>
  <c r="E426"/>
  <c r="C367"/>
  <c r="E368"/>
  <c r="F562" i="2"/>
  <c r="F561" s="1"/>
  <c r="F560" s="1"/>
  <c r="F559" s="1"/>
  <c r="H563"/>
  <c r="C362" i="5"/>
  <c r="E363"/>
  <c r="F467" i="2"/>
  <c r="H468"/>
  <c r="C345" i="5"/>
  <c r="E345" s="1"/>
  <c r="C336"/>
  <c r="E336" s="1"/>
  <c r="H422" i="2"/>
  <c r="C324" i="5"/>
  <c r="G529" i="2"/>
  <c r="H529" s="1"/>
  <c r="H530"/>
  <c r="D456" i="5"/>
  <c r="E457"/>
  <c r="D452"/>
  <c r="E453"/>
  <c r="G525" i="2"/>
  <c r="H526"/>
  <c r="G674"/>
  <c r="H675"/>
  <c r="G572"/>
  <c r="G349"/>
  <c r="H350"/>
  <c r="G370"/>
  <c r="H371"/>
  <c r="G343"/>
  <c r="H344"/>
  <c r="H264"/>
  <c r="G354"/>
  <c r="H355"/>
  <c r="G394"/>
  <c r="H395"/>
  <c r="H382"/>
  <c r="H387"/>
  <c r="H388"/>
  <c r="G205"/>
  <c r="H205" s="1"/>
  <c r="G219"/>
  <c r="G218" s="1"/>
  <c r="H218" s="1"/>
  <c r="H254"/>
  <c r="H323"/>
  <c r="G321"/>
  <c r="H322"/>
  <c r="H271"/>
  <c r="G212"/>
  <c r="H213"/>
  <c r="H259"/>
  <c r="H278"/>
  <c r="G133"/>
  <c r="H133" s="1"/>
  <c r="G116"/>
  <c r="H117"/>
  <c r="G31"/>
  <c r="H32"/>
  <c r="G55"/>
  <c r="H56"/>
  <c r="G104"/>
  <c r="H104" s="1"/>
  <c r="H105"/>
  <c r="G61"/>
  <c r="H61" s="1"/>
  <c r="H62"/>
  <c r="G112"/>
  <c r="H112" s="1"/>
  <c r="H113"/>
  <c r="G49"/>
  <c r="H50"/>
  <c r="H187"/>
  <c r="G70"/>
  <c r="H70" s="1"/>
  <c r="H71"/>
  <c r="G77"/>
  <c r="H77" s="1"/>
  <c r="H78"/>
  <c r="G140"/>
  <c r="H140" s="1"/>
  <c r="H141"/>
  <c r="G37"/>
  <c r="H38"/>
  <c r="G98"/>
  <c r="H99"/>
  <c r="G192"/>
  <c r="H192" s="1"/>
  <c r="H193"/>
  <c r="G22"/>
  <c r="H23"/>
  <c r="G154"/>
  <c r="H155"/>
  <c r="F235"/>
  <c r="F227" s="1"/>
  <c r="F226" s="1"/>
  <c r="F225" s="1"/>
  <c r="C252" i="5" s="1"/>
  <c r="G596" i="2"/>
  <c r="G595" s="1"/>
  <c r="G594" s="1"/>
  <c r="F596"/>
  <c r="G263"/>
  <c r="F69"/>
  <c r="G421"/>
  <c r="G420" s="1"/>
  <c r="F321"/>
  <c r="F320" s="1"/>
  <c r="F263"/>
  <c r="F262" s="1"/>
  <c r="G561"/>
  <c r="F646"/>
  <c r="F210"/>
  <c r="C235" i="5" s="1"/>
  <c r="C182"/>
  <c r="F493" i="2"/>
  <c r="C410" i="5" s="1"/>
  <c r="D321"/>
  <c r="F306" i="2"/>
  <c r="F305" s="1"/>
  <c r="F131"/>
  <c r="C166" i="5" s="1"/>
  <c r="C28"/>
  <c r="F60" i="2"/>
  <c r="F359"/>
  <c r="F358" s="1"/>
  <c r="C480" i="5" s="1"/>
  <c r="G306" i="2"/>
  <c r="G227"/>
  <c r="F381"/>
  <c r="F380" s="1"/>
  <c r="F379" s="1"/>
  <c r="G381"/>
  <c r="F164"/>
  <c r="F163" s="1"/>
  <c r="C254" i="5"/>
  <c r="C253" s="1"/>
  <c r="F403" i="2"/>
  <c r="G164"/>
  <c r="G359"/>
  <c r="C413" i="5"/>
  <c r="C412" s="1"/>
  <c r="C411" s="1"/>
  <c r="D413"/>
  <c r="C80"/>
  <c r="C79" s="1"/>
  <c r="C78" s="1"/>
  <c r="C519"/>
  <c r="C189"/>
  <c r="D80"/>
  <c r="C145"/>
  <c r="C449"/>
  <c r="C103"/>
  <c r="D444" l="1"/>
  <c r="E444" s="1"/>
  <c r="E445"/>
  <c r="D42"/>
  <c r="E42" s="1"/>
  <c r="E43"/>
  <c r="G646" i="2"/>
  <c r="H646" s="1"/>
  <c r="D335" i="5"/>
  <c r="D334" s="1"/>
  <c r="G541" i="2"/>
  <c r="H542"/>
  <c r="G460"/>
  <c r="H460" s="1"/>
  <c r="H461"/>
  <c r="H562"/>
  <c r="H512"/>
  <c r="G494"/>
  <c r="G534"/>
  <c r="H535"/>
  <c r="H485"/>
  <c r="G484"/>
  <c r="D228" i="5"/>
  <c r="E228" s="1"/>
  <c r="E222"/>
  <c r="E466"/>
  <c r="D237"/>
  <c r="E237" s="1"/>
  <c r="E284"/>
  <c r="H647" i="2"/>
  <c r="C496" i="5"/>
  <c r="C495" s="1"/>
  <c r="D191"/>
  <c r="E196"/>
  <c r="D206"/>
  <c r="E206" s="1"/>
  <c r="E207"/>
  <c r="D521"/>
  <c r="E522"/>
  <c r="D151"/>
  <c r="E152"/>
  <c r="E97"/>
  <c r="D96"/>
  <c r="D147"/>
  <c r="E147" s="1"/>
  <c r="E148"/>
  <c r="D134"/>
  <c r="E135"/>
  <c r="D79"/>
  <c r="E80"/>
  <c r="D215"/>
  <c r="E215" s="1"/>
  <c r="E216"/>
  <c r="D29"/>
  <c r="E30"/>
  <c r="D482"/>
  <c r="E483"/>
  <c r="D74"/>
  <c r="E74" s="1"/>
  <c r="E75"/>
  <c r="D48"/>
  <c r="E48" s="1"/>
  <c r="E49"/>
  <c r="D488"/>
  <c r="E489"/>
  <c r="D460"/>
  <c r="E461"/>
  <c r="D254"/>
  <c r="D351"/>
  <c r="E352"/>
  <c r="D476"/>
  <c r="E476" s="1"/>
  <c r="E477"/>
  <c r="E306"/>
  <c r="D305"/>
  <c r="D412"/>
  <c r="E413"/>
  <c r="D57"/>
  <c r="E57" s="1"/>
  <c r="E58"/>
  <c r="E119"/>
  <c r="D118"/>
  <c r="E118" s="1"/>
  <c r="D184"/>
  <c r="E185"/>
  <c r="D372"/>
  <c r="E373"/>
  <c r="D389"/>
  <c r="D274"/>
  <c r="D273" s="1"/>
  <c r="D89"/>
  <c r="E89" s="1"/>
  <c r="E90"/>
  <c r="G666" i="2"/>
  <c r="H666" s="1"/>
  <c r="H667"/>
  <c r="D34" i="5"/>
  <c r="E34" s="1"/>
  <c r="E35"/>
  <c r="G628" i="2"/>
  <c r="G593" s="1"/>
  <c r="H629"/>
  <c r="D511" i="5"/>
  <c r="E511" s="1"/>
  <c r="E512"/>
  <c r="D140"/>
  <c r="E141"/>
  <c r="E112"/>
  <c r="D111"/>
  <c r="E111" s="1"/>
  <c r="D355"/>
  <c r="E355" s="1"/>
  <c r="E356"/>
  <c r="D496"/>
  <c r="D472"/>
  <c r="E473"/>
  <c r="D314"/>
  <c r="E315"/>
  <c r="D382"/>
  <c r="E383"/>
  <c r="D177"/>
  <c r="E178"/>
  <c r="D63"/>
  <c r="D220"/>
  <c r="E220" s="1"/>
  <c r="E221"/>
  <c r="D23"/>
  <c r="E24"/>
  <c r="E170"/>
  <c r="D169"/>
  <c r="D464"/>
  <c r="E464" s="1"/>
  <c r="E465"/>
  <c r="D244"/>
  <c r="E245"/>
  <c r="D436"/>
  <c r="E436" s="1"/>
  <c r="E437"/>
  <c r="D376"/>
  <c r="E376" s="1"/>
  <c r="E377"/>
  <c r="E105"/>
  <c r="D104"/>
  <c r="D125"/>
  <c r="E125" s="1"/>
  <c r="E126"/>
  <c r="C273"/>
  <c r="F645" i="2"/>
  <c r="C494" i="5" s="1"/>
  <c r="C424"/>
  <c r="E425"/>
  <c r="F595" i="2"/>
  <c r="H595" s="1"/>
  <c r="H596"/>
  <c r="C366" i="5"/>
  <c r="E367"/>
  <c r="C361"/>
  <c r="E362"/>
  <c r="F466" i="2"/>
  <c r="H467"/>
  <c r="C335" i="5"/>
  <c r="E335" s="1"/>
  <c r="F421" i="2"/>
  <c r="F402"/>
  <c r="H403"/>
  <c r="C323" i="5"/>
  <c r="E324"/>
  <c r="D455"/>
  <c r="E455" s="1"/>
  <c r="E456"/>
  <c r="D451"/>
  <c r="E452"/>
  <c r="H525" i="2"/>
  <c r="G524"/>
  <c r="G673"/>
  <c r="H674"/>
  <c r="G560"/>
  <c r="D359" i="5" s="1"/>
  <c r="H561" i="2"/>
  <c r="G571"/>
  <c r="H572"/>
  <c r="G348"/>
  <c r="H349"/>
  <c r="G393"/>
  <c r="H394"/>
  <c r="H359"/>
  <c r="G380"/>
  <c r="H381"/>
  <c r="G369"/>
  <c r="H369" s="1"/>
  <c r="H370"/>
  <c r="G342"/>
  <c r="H343"/>
  <c r="G353"/>
  <c r="H353" s="1"/>
  <c r="H354"/>
  <c r="H219"/>
  <c r="G204"/>
  <c r="H204" s="1"/>
  <c r="H235"/>
  <c r="G211"/>
  <c r="H212"/>
  <c r="G320"/>
  <c r="H321"/>
  <c r="G305"/>
  <c r="H305" s="1"/>
  <c r="H306"/>
  <c r="G262"/>
  <c r="H262" s="1"/>
  <c r="H263"/>
  <c r="G226"/>
  <c r="H227"/>
  <c r="G60"/>
  <c r="H60" s="1"/>
  <c r="G69"/>
  <c r="H69" s="1"/>
  <c r="G132"/>
  <c r="G103"/>
  <c r="H116"/>
  <c r="G97"/>
  <c r="H98"/>
  <c r="G30"/>
  <c r="H31"/>
  <c r="G21"/>
  <c r="H22"/>
  <c r="G48"/>
  <c r="H49"/>
  <c r="G54"/>
  <c r="H55"/>
  <c r="H37"/>
  <c r="G36"/>
  <c r="G153"/>
  <c r="H154"/>
  <c r="G163"/>
  <c r="H163" s="1"/>
  <c r="H164"/>
  <c r="F59"/>
  <c r="F28" s="1"/>
  <c r="F319"/>
  <c r="C312" i="5" s="1"/>
  <c r="F162" i="2"/>
  <c r="F145" s="1"/>
  <c r="F261"/>
  <c r="C272" i="5" s="1"/>
  <c r="C131"/>
  <c r="F95" i="2"/>
  <c r="F340"/>
  <c r="C442" i="5"/>
  <c r="F378" i="2"/>
  <c r="C526" i="5"/>
  <c r="C525" s="1"/>
  <c r="D422"/>
  <c r="G203" i="2" l="1"/>
  <c r="E496" i="5"/>
  <c r="G419" i="2"/>
  <c r="D333" i="5" s="1"/>
  <c r="H541" i="2"/>
  <c r="D519" i="5"/>
  <c r="E519" s="1"/>
  <c r="G540" i="2"/>
  <c r="H540" s="1"/>
  <c r="G533"/>
  <c r="H533" s="1"/>
  <c r="H534"/>
  <c r="G483"/>
  <c r="H484"/>
  <c r="G493"/>
  <c r="H494"/>
  <c r="G645"/>
  <c r="G636" s="1"/>
  <c r="E274" i="5"/>
  <c r="D227"/>
  <c r="E227" s="1"/>
  <c r="D495"/>
  <c r="E495" s="1"/>
  <c r="D236"/>
  <c r="E236" s="1"/>
  <c r="E273"/>
  <c r="D494"/>
  <c r="E372"/>
  <c r="D371"/>
  <c r="E371" s="1"/>
  <c r="D411"/>
  <c r="E411" s="1"/>
  <c r="E412"/>
  <c r="D95"/>
  <c r="E95" s="1"/>
  <c r="E96"/>
  <c r="D304"/>
  <c r="E304" s="1"/>
  <c r="E305"/>
  <c r="D22"/>
  <c r="E22" s="1"/>
  <c r="E23"/>
  <c r="D253"/>
  <c r="E253" s="1"/>
  <c r="E254"/>
  <c r="D78"/>
  <c r="E78" s="1"/>
  <c r="E79"/>
  <c r="D459"/>
  <c r="E459" s="1"/>
  <c r="E460"/>
  <c r="D435"/>
  <c r="E435" s="1"/>
  <c r="H628" i="2"/>
  <c r="D388" i="5"/>
  <c r="E388" s="1"/>
  <c r="E389"/>
  <c r="E351"/>
  <c r="D350"/>
  <c r="E350" s="1"/>
  <c r="D381"/>
  <c r="E381" s="1"/>
  <c r="E382"/>
  <c r="D176"/>
  <c r="E176" s="1"/>
  <c r="E177"/>
  <c r="D133"/>
  <c r="E133" s="1"/>
  <c r="E134"/>
  <c r="D520"/>
  <c r="E520" s="1"/>
  <c r="E521"/>
  <c r="D243"/>
  <c r="E243" s="1"/>
  <c r="E244"/>
  <c r="D481"/>
  <c r="E481" s="1"/>
  <c r="E482"/>
  <c r="D168"/>
  <c r="E168" s="1"/>
  <c r="E169"/>
  <c r="E191"/>
  <c r="D190"/>
  <c r="E472"/>
  <c r="D471"/>
  <c r="E471" s="1"/>
  <c r="D487"/>
  <c r="E487" s="1"/>
  <c r="E488"/>
  <c r="E29"/>
  <c r="D28"/>
  <c r="E28" s="1"/>
  <c r="D146"/>
  <c r="E146" s="1"/>
  <c r="E151"/>
  <c r="D313"/>
  <c r="E313" s="1"/>
  <c r="E314"/>
  <c r="E104"/>
  <c r="D103"/>
  <c r="E103" s="1"/>
  <c r="D62"/>
  <c r="E62" s="1"/>
  <c r="E63"/>
  <c r="D139"/>
  <c r="E139" s="1"/>
  <c r="E140"/>
  <c r="D183"/>
  <c r="E183" s="1"/>
  <c r="E184"/>
  <c r="F636" i="2"/>
  <c r="H636" s="1"/>
  <c r="H645"/>
  <c r="C492" i="5"/>
  <c r="C423"/>
  <c r="E423" s="1"/>
  <c r="E424"/>
  <c r="F594" i="2"/>
  <c r="C365" i="5"/>
  <c r="E365" s="1"/>
  <c r="E366"/>
  <c r="C360"/>
  <c r="E360" s="1"/>
  <c r="E361"/>
  <c r="F465" i="2"/>
  <c r="H466"/>
  <c r="C334" i="5"/>
  <c r="E334" s="1"/>
  <c r="F420" i="2"/>
  <c r="H421"/>
  <c r="C322" i="5"/>
  <c r="E322" s="1"/>
  <c r="E323"/>
  <c r="F401" i="2"/>
  <c r="H402"/>
  <c r="E451" i="5"/>
  <c r="D450"/>
  <c r="E450" s="1"/>
  <c r="G523" i="2"/>
  <c r="H524"/>
  <c r="G672"/>
  <c r="H673"/>
  <c r="G570"/>
  <c r="H571"/>
  <c r="H560"/>
  <c r="G341"/>
  <c r="H342"/>
  <c r="G392"/>
  <c r="H393"/>
  <c r="G358"/>
  <c r="G379"/>
  <c r="H380"/>
  <c r="H348"/>
  <c r="G347"/>
  <c r="G225"/>
  <c r="H226"/>
  <c r="H211"/>
  <c r="G210"/>
  <c r="H320"/>
  <c r="G319"/>
  <c r="G261"/>
  <c r="H261" s="1"/>
  <c r="G59"/>
  <c r="H59" s="1"/>
  <c r="H132"/>
  <c r="G131"/>
  <c r="G162"/>
  <c r="D188" i="5" s="1"/>
  <c r="G35" i="2"/>
  <c r="H36"/>
  <c r="G102"/>
  <c r="H103"/>
  <c r="H21"/>
  <c r="D47" i="5"/>
  <c r="E47" s="1"/>
  <c r="G20" i="2"/>
  <c r="G96"/>
  <c r="H97"/>
  <c r="D41" i="5"/>
  <c r="E41" s="1"/>
  <c r="H48" i="2"/>
  <c r="G29"/>
  <c r="H30"/>
  <c r="D56" i="5"/>
  <c r="E56" s="1"/>
  <c r="H54" i="2"/>
  <c r="G152"/>
  <c r="H153"/>
  <c r="D219" i="5"/>
  <c r="E219" s="1"/>
  <c r="H203" i="2"/>
  <c r="C188" i="5"/>
  <c r="C167" s="1"/>
  <c r="C234"/>
  <c r="F209" i="2"/>
  <c r="C61" i="5"/>
  <c r="C20" s="1"/>
  <c r="D492" l="1"/>
  <c r="E492" s="1"/>
  <c r="D272"/>
  <c r="E272" s="1"/>
  <c r="D410"/>
  <c r="E410" s="1"/>
  <c r="H493" i="2"/>
  <c r="G400"/>
  <c r="D370" i="5"/>
  <c r="E370" s="1"/>
  <c r="H483" i="2"/>
  <c r="E188" i="5"/>
  <c r="E494"/>
  <c r="D421"/>
  <c r="D189"/>
  <c r="E189" s="1"/>
  <c r="E190"/>
  <c r="F593" i="2"/>
  <c r="H594"/>
  <c r="C422" i="5"/>
  <c r="H465" i="2"/>
  <c r="C359" i="5"/>
  <c r="E359" s="1"/>
  <c r="H420" i="2"/>
  <c r="F419"/>
  <c r="H401"/>
  <c r="C321" i="5"/>
  <c r="G522" i="2"/>
  <c r="H522" s="1"/>
  <c r="H523"/>
  <c r="G671"/>
  <c r="H671" s="1"/>
  <c r="H672"/>
  <c r="D380" i="5"/>
  <c r="H570" i="2"/>
  <c r="G559"/>
  <c r="H347"/>
  <c r="D449" i="5"/>
  <c r="E449" s="1"/>
  <c r="H341" i="2"/>
  <c r="D443" i="5"/>
  <c r="E443" s="1"/>
  <c r="G340" i="2"/>
  <c r="H340" s="1"/>
  <c r="G391"/>
  <c r="H392"/>
  <c r="H358"/>
  <c r="D480" i="5"/>
  <c r="E480" s="1"/>
  <c r="G378" i="2"/>
  <c r="H378" s="1"/>
  <c r="H379"/>
  <c r="D526" i="5"/>
  <c r="G209" i="2"/>
  <c r="H209" s="1"/>
  <c r="D312" i="5"/>
  <c r="E312" s="1"/>
  <c r="H319" i="2"/>
  <c r="D235" i="5"/>
  <c r="E235" s="1"/>
  <c r="H210" i="2"/>
  <c r="D252" i="5"/>
  <c r="E252" s="1"/>
  <c r="H225" i="2"/>
  <c r="D61" i="5"/>
  <c r="E61" s="1"/>
  <c r="H131" i="2"/>
  <c r="D166" i="5"/>
  <c r="E166" s="1"/>
  <c r="G145" i="2"/>
  <c r="H145" s="1"/>
  <c r="H162"/>
  <c r="D27" i="5"/>
  <c r="E27" s="1"/>
  <c r="H35" i="2"/>
  <c r="D145" i="5"/>
  <c r="E145" s="1"/>
  <c r="H102" i="2"/>
  <c r="G19"/>
  <c r="H19" s="1"/>
  <c r="H20"/>
  <c r="H29"/>
  <c r="D21" i="5"/>
  <c r="E21" s="1"/>
  <c r="G28" i="2"/>
  <c r="H28" s="1"/>
  <c r="H96"/>
  <c r="D132" i="5"/>
  <c r="E132" s="1"/>
  <c r="G95" i="2"/>
  <c r="H95" s="1"/>
  <c r="H152"/>
  <c r="D182" i="5"/>
  <c r="F27" i="2"/>
  <c r="D167" i="5" l="1"/>
  <c r="E167" s="1"/>
  <c r="E182"/>
  <c r="D320"/>
  <c r="E380"/>
  <c r="D525"/>
  <c r="E525" s="1"/>
  <c r="E526"/>
  <c r="F551" i="2"/>
  <c r="H593"/>
  <c r="C421" i="5"/>
  <c r="E421" s="1"/>
  <c r="E422"/>
  <c r="C333"/>
  <c r="E333" s="1"/>
  <c r="H419" i="2"/>
  <c r="F400"/>
  <c r="E321" i="5"/>
  <c r="H559" i="2"/>
  <c r="G551"/>
  <c r="D442" i="5"/>
  <c r="E442" s="1"/>
  <c r="H391" i="2"/>
  <c r="G390"/>
  <c r="D234" i="5"/>
  <c r="E234" s="1"/>
  <c r="D20"/>
  <c r="E20" s="1"/>
  <c r="G27" i="2"/>
  <c r="H27" s="1"/>
  <c r="D131" i="5"/>
  <c r="E131" s="1"/>
  <c r="H551" i="2" l="1"/>
  <c r="F390"/>
  <c r="F18" s="1"/>
  <c r="H400"/>
  <c r="C320" i="5"/>
  <c r="C19" s="1"/>
  <c r="G18" i="2"/>
  <c r="D19" i="5"/>
  <c r="H390" i="2" l="1"/>
  <c r="E320" i="5"/>
  <c r="H18" i="2"/>
  <c r="E19" i="5"/>
</calcChain>
</file>

<file path=xl/sharedStrings.xml><?xml version="1.0" encoding="utf-8"?>
<sst xmlns="http://schemas.openxmlformats.org/spreadsheetml/2006/main" count="3746" uniqueCount="856">
  <si>
    <t>801</t>
  </si>
  <si>
    <t>0100</t>
  </si>
  <si>
    <t>0106</t>
  </si>
  <si>
    <t>9900000000</t>
  </si>
  <si>
    <t>9990000000</t>
  </si>
  <si>
    <t>9990023330</t>
  </si>
  <si>
    <t>100</t>
  </si>
  <si>
    <t>200</t>
  </si>
  <si>
    <t>800</t>
  </si>
  <si>
    <t>1301</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</si>
  <si>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</si>
  <si>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</si>
  <si>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</si>
  <si>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</si>
  <si>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</si>
  <si>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</si>
  <si>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</si>
  <si>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</si>
  <si>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</si>
  <si>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</si>
  <si>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</si>
  <si>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</si>
  <si>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</si>
  <si>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</si>
  <si>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</si>
  <si>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</si>
  <si>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</si>
  <si>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</si>
  <si>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</si>
  <si>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</si>
  <si>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</si>
  <si>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</si>
  <si>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</si>
  <si>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</si>
  <si>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</si>
  <si>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</si>
  <si>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</si>
  <si>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</si>
  <si>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</si>
  <si>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</si>
  <si>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</si>
  <si>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</si>
  <si>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</si>
  <si>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</si>
  <si>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</si>
  <si>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</si>
  <si>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</si>
  <si>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</si>
  <si>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</si>
  <si>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</si>
  <si>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</si>
  <si>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</si>
  <si>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</si>
  <si>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</si>
  <si>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</si>
  <si>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</si>
  <si>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</si>
  <si>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</si>
  <si>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</si>
  <si>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</si>
  <si>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</si>
  <si>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</si>
  <si>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</si>
  <si>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</si>
  <si>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</si>
  <si>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</si>
  <si>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</si>
  <si>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</si>
  <si>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</si>
  <si>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</si>
  <si>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</si>
  <si>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</si>
  <si>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</si>
  <si>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</si>
  <si>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</si>
  <si>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</si>
  <si>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</si>
  <si>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</si>
  <si>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</si>
  <si>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</si>
  <si>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</si>
  <si>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</si>
  <si>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</si>
  <si>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</si>
  <si>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</si>
  <si>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</si>
  <si>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</si>
  <si>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</si>
  <si>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</si>
  <si>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</si>
  <si>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</si>
  <si>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</si>
  <si>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</si>
  <si>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</si>
  <si>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</si>
  <si>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</si>
  <si>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</si>
  <si>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</si>
  <si>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</si>
  <si>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</si>
  <si>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</si>
  <si>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</si>
  <si>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</si>
  <si>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</si>
  <si>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</si>
  <si>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</si>
  <si>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</si>
  <si>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</si>
  <si>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</si>
  <si>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</si>
  <si>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</si>
  <si>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</si>
  <si>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</si>
  <si>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</si>
  <si>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</si>
  <si>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</si>
  <si>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</si>
  <si>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</si>
  <si>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</si>
  <si>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</si>
  <si>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</si>
  <si>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</si>
  <si>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</si>
  <si>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</si>
  <si>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</si>
  <si>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</si>
  <si>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</si>
  <si>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</si>
  <si>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</si>
  <si>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</si>
  <si>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</si>
  <si>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</si>
  <si>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</si>
  <si>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</si>
  <si>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</si>
  <si>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</si>
  <si>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</si>
  <si>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</si>
  <si>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</si>
  <si>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</si>
  <si>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</si>
  <si>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</si>
  <si>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</si>
  <si>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</si>
  <si>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</si>
  <si>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</si>
  <si>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</si>
  <si>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</si>
  <si>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</si>
  <si>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</si>
  <si>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</si>
  <si>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</si>
  <si>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</si>
  <si>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</si>
  <si>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</si>
  <si>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</si>
  <si>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</si>
  <si>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</si>
  <si>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</si>
  <si>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</si>
  <si>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</si>
  <si>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</si>
  <si>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</si>
  <si>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</si>
  <si>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</si>
  <si>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</si>
  <si>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</si>
  <si>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</si>
  <si>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</si>
  <si>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</si>
  <si>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</si>
  <si>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</si>
  <si>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</si>
  <si>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</si>
  <si>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</si>
  <si>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</si>
  <si>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</si>
  <si>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</si>
  <si>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</si>
  <si>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</si>
  <si>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</si>
  <si>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</si>
  <si>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</si>
  <si>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</si>
  <si>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</si>
  <si>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</si>
  <si>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</si>
  <si>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</si>
  <si>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</si>
  <si>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</si>
  <si>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</si>
  <si>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</si>
  <si>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</si>
  <si>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</si>
  <si>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</si>
  <si>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</si>
  <si>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</si>
  <si>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</si>
  <si>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</si>
  <si>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</si>
  <si>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</si>
  <si>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</si>
  <si>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</si>
  <si>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</si>
  <si>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</si>
  <si>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</si>
  <si>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</si>
  <si>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</si>
  <si>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</si>
  <si>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</si>
  <si>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</si>
  <si>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</si>
  <si>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</si>
  <si>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</si>
  <si>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</si>
  <si>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</si>
  <si>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</si>
  <si>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</si>
  <si>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</si>
  <si>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</si>
  <si>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</si>
  <si>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</si>
  <si>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</si>
  <si>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</si>
  <si>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</si>
  <si>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</si>
  <si>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</si>
  <si>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</si>
  <si>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</si>
  <si>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</si>
  <si>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</si>
  <si>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</si>
  <si>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</si>
  <si>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</si>
  <si>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</si>
  <si>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</si>
  <si>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</si>
  <si>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</si>
  <si>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</si>
  <si>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</si>
  <si>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</si>
  <si>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</si>
  <si>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</si>
  <si>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</si>
  <si>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</si>
  <si>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</si>
  <si>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</si>
  <si>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</si>
  <si>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</si>
  <si>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</si>
  <si>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</si>
  <si>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</si>
  <si>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</si>
  <si>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</si>
  <si>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</si>
  <si>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</si>
  <si>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</si>
  <si>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</si>
  <si>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</si>
  <si>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</si>
  <si>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</si>
  <si>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</si>
  <si>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</si>
  <si>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</si>
  <si>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</si>
  <si>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</si>
  <si>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</si>
  <si>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</si>
  <si>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</si>
  <si>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</si>
  <si>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</si>
  <si>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</si>
  <si>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</si>
  <si>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</si>
  <si>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</si>
  <si>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</si>
  <si>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</si>
  <si>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</si>
  <si>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</si>
  <si>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</si>
  <si>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</si>
  <si>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</si>
  <si>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</si>
  <si>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</si>
  <si>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</si>
  <si>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</si>
  <si>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</si>
  <si>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</si>
  <si>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</si>
  <si>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</si>
  <si>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</si>
  <si>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</si>
  <si>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</si>
  <si>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</si>
  <si>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</si>
  <si>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</si>
  <si>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</si>
  <si>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</si>
  <si>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</si>
  <si>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</si>
  <si>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</si>
  <si>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</si>
  <si>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</si>
  <si>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</si>
  <si>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</si>
  <si>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</si>
  <si>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</si>
  <si>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</si>
  <si>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</si>
  <si>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</si>
  <si>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</si>
  <si>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</si>
  <si>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</si>
  <si>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</si>
  <si>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</si>
  <si>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</si>
  <si>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</si>
  <si>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</si>
  <si>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</si>
  <si>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</si>
  <si>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</si>
  <si>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</si>
  <si>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</si>
  <si>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</si>
  <si>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</si>
  <si>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</si>
  <si>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</si>
  <si>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</si>
  <si>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</si>
  <si>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</si>
  <si>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</si>
  <si>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</si>
  <si>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</si>
  <si>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</si>
  <si>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</si>
  <si>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</si>
  <si>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</si>
  <si>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</si>
  <si>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</si>
  <si>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</si>
  <si>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</si>
  <si>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</si>
  <si>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</si>
  <si>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</si>
  <si>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</si>
  <si>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</si>
  <si>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</si>
  <si>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</si>
  <si>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</si>
  <si>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</si>
  <si>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</si>
  <si>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</si>
  <si>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</si>
  <si>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</si>
  <si>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</si>
  <si>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</si>
  <si>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</si>
  <si>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</si>
  <si>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</si>
  <si>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</si>
  <si>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</si>
  <si>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</si>
  <si>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</si>
  <si>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</si>
  <si>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</si>
  <si>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</si>
  <si>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</si>
  <si>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</si>
  <si>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</si>
  <si>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</si>
  <si>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</si>
  <si>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</si>
  <si>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</si>
  <si>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</si>
  <si>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</si>
  <si>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</si>
  <si>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</si>
  <si>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</si>
  <si>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</si>
  <si>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</si>
  <si>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</si>
  <si>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</si>
  <si>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</si>
  <si>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</si>
  <si>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</si>
  <si>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</si>
  <si>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</si>
  <si>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</si>
  <si>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</si>
  <si>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</si>
  <si>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</si>
  <si>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</si>
  <si>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</si>
  <si>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</si>
  <si>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</si>
  <si>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</si>
  <si>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</si>
  <si>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</si>
  <si>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</si>
  <si>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</si>
  <si>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</si>
  <si>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</si>
  <si>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</si>
  <si>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</si>
  <si>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</si>
  <si>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</si>
  <si>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</si>
  <si>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</si>
  <si>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</si>
  <si>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</si>
  <si>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</si>
  <si>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</si>
  <si>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</si>
  <si>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</si>
  <si>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</si>
  <si>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</si>
  <si>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</si>
  <si>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</si>
  <si>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</si>
  <si>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</si>
  <si>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</si>
  <si>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</si>
  <si>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</si>
  <si>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</si>
  <si>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</si>
  <si>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</si>
  <si>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</si>
  <si>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</si>
  <si>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</si>
  <si>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</si>
  <si>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</si>
  <si>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</si>
  <si>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</si>
  <si>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</si>
  <si>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</si>
  <si>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</si>
  <si>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</si>
  <si>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</si>
  <si>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</si>
  <si>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</si>
  <si>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</si>
  <si>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</si>
  <si>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</si>
  <si>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</si>
  <si>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</si>
  <si>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</si>
  <si>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</si>
  <si>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</si>
  <si>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</si>
  <si>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</si>
  <si>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</si>
  <si>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</si>
  <si>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</si>
  <si>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</si>
  <si>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</si>
  <si>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</si>
  <si>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</si>
  <si>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</si>
  <si>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</si>
  <si>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</si>
  <si>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</si>
  <si>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</si>
  <si>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</si>
  <si>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</si>
  <si>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</si>
  <si>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</si>
  <si>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</si>
  <si>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</si>
  <si>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</si>
  <si>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</si>
  <si>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</si>
  <si>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</si>
  <si>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</si>
  <si>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</si>
  <si>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</si>
  <si>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</si>
  <si>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</si>
  <si>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</si>
  <si>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</si>
  <si>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</si>
  <si>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</si>
  <si>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</si>
  <si>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</si>
  <si>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</si>
  <si>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</si>
  <si>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</si>
  <si>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</si>
  <si>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</si>
  <si>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</si>
  <si>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</si>
  <si>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</si>
  <si>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</si>
  <si>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</si>
  <si>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</si>
  <si>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</si>
  <si>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</si>
  <si>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</si>
  <si>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</si>
  <si>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</si>
  <si>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</si>
  <si>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</si>
  <si>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</si>
  <si>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</si>
  <si>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</si>
  <si>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</si>
  <si>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</si>
  <si>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</si>
  <si>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</si>
  <si>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</si>
  <si>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</si>
  <si>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</si>
  <si>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</si>
  <si>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</si>
  <si>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</si>
  <si>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</si>
  <si>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</si>
  <si>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</si>
  <si>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</si>
  <si>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</si>
  <si>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</si>
  <si>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</si>
  <si>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</si>
  <si>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</si>
  <si>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Задача "Повышение уровня благоустройства дворовых и общественных территорий"</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</si>
  <si>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</si>
  <si>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</si>
  <si>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</si>
  <si>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</si>
  <si>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</si>
  <si>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</si>
  <si>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</si>
  <si>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</si>
  <si>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</si>
  <si>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</si>
  <si>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</si>
  <si>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</si>
  <si>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</si>
  <si>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</si>
  <si>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</si>
  <si>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</si>
  <si>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</si>
  <si>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</si>
  <si>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</si>
  <si>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</si>
  <si>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</si>
  <si>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</si>
  <si>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</si>
  <si>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</si>
  <si>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</si>
  <si>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</si>
  <si>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</si>
  <si>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</si>
  <si>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</si>
  <si>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</si>
  <si>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</si>
  <si>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</si>
  <si>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</si>
  <si>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</si>
  <si>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</si>
  <si>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</si>
  <si>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</si>
  <si>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</si>
  <si>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</si>
  <si>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</si>
  <si>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</si>
  <si>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</si>
  <si>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</si>
  <si>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</si>
  <si>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</si>
  <si>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</si>
  <si>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</si>
  <si>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</si>
  <si>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</si>
  <si>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</si>
  <si>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</si>
  <si>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</si>
  <si>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</si>
  <si>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</si>
  <si>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</si>
  <si>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</si>
  <si>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</si>
  <si>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</si>
  <si>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</si>
  <si>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</si>
  <si>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</si>
  <si>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</si>
  <si>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</si>
  <si>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</si>
  <si>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</si>
  <si>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</si>
  <si>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</si>
  <si>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</si>
  <si>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</si>
  <si>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</si>
  <si>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</si>
  <si>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</si>
  <si>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</si>
  <si>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</si>
  <si>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</si>
  <si>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</si>
  <si>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</si>
  <si>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</si>
  <si>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</si>
  <si>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</si>
  <si>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</si>
  <si>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</si>
  <si>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</si>
  <si>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 xml:space="preserve">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</si>
  <si>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</si>
  <si>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</si>
  <si>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1101</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</si>
  <si>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</si>
  <si>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</si>
  <si>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</si>
  <si>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</si>
  <si>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</si>
  <si>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</si>
  <si>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</si>
  <si>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</si>
  <si>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</si>
  <si>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</si>
  <si>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Капитальный ремонт муниципального жилого фонда Кашинского городского округа</t>
  </si>
  <si>
    <t>0510320180</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</si>
  <si>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</si>
  <si>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</si>
  <si>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</si>
  <si>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</si>
  <si>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</si>
  <si>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</si>
  <si>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</si>
  <si>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</si>
  <si>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</si>
  <si>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</si>
  <si>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</si>
  <si>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</si>
  <si>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</si>
  <si>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</si>
  <si>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</si>
  <si>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</si>
  <si>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</si>
  <si>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</si>
  <si>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</si>
  <si>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</si>
  <si>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 xml:space="preserve"> Проведение мероприятий, направленных на формирование социально- значимых жизненных установок, здоровьесбережение</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</si>
  <si>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</si>
  <si>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</si>
  <si>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</si>
  <si>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</si>
  <si>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</si>
  <si>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</si>
  <si>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</si>
  <si>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</si>
  <si>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</si>
  <si>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</si>
  <si>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</si>
  <si>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</si>
  <si>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</si>
  <si>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</si>
  <si>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</si>
  <si>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</si>
  <si>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</si>
  <si>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 xml:space="preserve"> Муниципальная программа "Управление имуществом и земельными ресурсами Кашинского городского округа Тверской области на 2023-2028 годы"</t>
  </si>
  <si>
    <t>0620120060</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</si>
  <si>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</si>
  <si>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</si>
  <si>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</si>
  <si>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</si>
  <si>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</si>
  <si>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</si>
  <si>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</si>
  <si>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</si>
  <si>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</si>
  <si>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</si>
  <si>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</si>
  <si>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</si>
  <si>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</si>
  <si>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"Молодёжь Кашинского городского округа"</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</si>
  <si>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</si>
  <si>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</si>
  <si>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Сельское хозяйство и рыболовство</t>
  </si>
  <si>
    <t>01201L3041</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</si>
  <si>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</si>
  <si>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</si>
  <si>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 xml:space="preserve"> Задача "Сохранение и развитие клубного дела на территории  Кашинского городского округа"</t>
  </si>
  <si>
    <t xml:space="preserve"> Проведение общественно-полезных и социально-значимых мероприятий на территории  Кашинского городского округа Тверской области</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</si>
  <si>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</si>
  <si>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</si>
  <si>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</si>
  <si>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</si>
  <si>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</si>
  <si>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</si>
  <si>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</si>
  <si>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</si>
  <si>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01101S1040</t>
  </si>
  <si>
    <t>Расходы на укрепление материально-технической базы муниципальных дошкольных образовательных организаций</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</si>
  <si>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</si>
  <si>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</si>
  <si>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</si>
  <si>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</si>
  <si>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</si>
  <si>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</si>
  <si>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0110111040</t>
  </si>
  <si>
    <t>Расходы за счёт субсидии на укрепление материально-технической базы муниципальных дошкольных образовательных организаций</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</si>
  <si>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городского округа"</t>
  </si>
  <si>
    <t>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</si>
  <si>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Ликвидация несанкционированных свалок</t>
  </si>
  <si>
    <t>Обеспечение функционирования системы персонифицированного финансирования дополнительного образования детей</t>
  </si>
  <si>
    <t xml:space="preserve"> Задача "Организация предоставления дополнительного образования детям в сфере культуры и искусства"</t>
  </si>
  <si>
    <t>05403S9012</t>
  </si>
  <si>
    <t>05403S9013</t>
  </si>
  <si>
    <t>Расходы на реализацию Программы по поддержке местных инициатив "Обустройство детской площадки по адресу: Тверская обл., Кашинский г/о, г. Кашин, ул. Железнодорожная" за счет средств местного бюджета, поступлений от юридических лиц и вкладов граждан</t>
  </si>
  <si>
    <t>05403S9015</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</si>
  <si>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</si>
  <si>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05403S9016</t>
  </si>
  <si>
    <t>01401S9018</t>
  </si>
  <si>
    <t>01401S9019</t>
  </si>
  <si>
    <t>Расходы на реализацию Программы по поддержке местных инициатив "Приобретение модульных конструкций (хозяйственный блок) для МБУ ДОЛ "Сосновый"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</si>
  <si>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модульных конструкций (пункт КПП) для МБУ ДОЛ "Сосновый" за счет средств местного бюджета, поступлений от юридических лиц и вкладов граждан</t>
  </si>
  <si>
    <t>1910211450</t>
  </si>
  <si>
    <t>19102S1450</t>
  </si>
  <si>
    <t>0520420070</t>
  </si>
  <si>
    <t>Расходы на приобретение карт-маршрутов регулярных перевозок</t>
  </si>
  <si>
    <t>05202S0222</t>
  </si>
  <si>
    <t>05202S0223</t>
  </si>
  <si>
    <t>0510220210</t>
  </si>
  <si>
    <t>Расходы на мероприятия по улучшению санитарного и эстетического состояния на территории Кашинского городского округа</t>
  </si>
  <si>
    <t>0540220180</t>
  </si>
  <si>
    <t>Расходы на реализацию Программы по поддержке местных инициатив</t>
  </si>
  <si>
    <t>0510220220</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</si>
  <si>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</si>
  <si>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областного бюджета</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</si>
  <si>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местного бюджета</t>
  </si>
  <si>
    <t>0890120020</t>
  </si>
  <si>
    <t>Уплата ежегодного членского взноса в Ассоциация "СМО"</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</si>
  <si>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местного бюджета</t>
  </si>
  <si>
    <t>Формирование уставного фонда муниципального унитарного предприятия Кашинского городского округа</t>
  </si>
  <si>
    <t>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</si>
  <si>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0310400000</t>
  </si>
  <si>
    <t>0310420060</t>
  </si>
  <si>
    <t>03104S9021</t>
  </si>
  <si>
    <t>03104S9020</t>
  </si>
  <si>
    <t>Защита населения и территории от чрезвычайных ситуаций природного и техногенного характера, пожарная безопасность</t>
  </si>
  <si>
    <t>Расходы на реализацию Программы по поддержке местных инициатив "Обустройство детской площадки по адресу: Тверская обл., Кашинский г/о, г. Кашин, ул. И.Чистякова"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</si>
  <si>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</si>
  <si>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местного бюджета, поступлений от юридических лиц и вкладов граждан</t>
  </si>
  <si>
    <t>".</t>
  </si>
  <si>
    <t>01303S0480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</si>
  <si>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счёт средств местного бюджета</t>
  </si>
  <si>
    <t>01401S0450</t>
  </si>
  <si>
    <t>Субсидия на укрепление материально-технической базы муниципальных организаций отдыха и оздоровления детей</t>
  </si>
  <si>
    <t>0910700000</t>
  </si>
  <si>
    <t>0910720110</t>
  </si>
  <si>
    <t>Подготовка проектно-сметной документации для проведения капитального ремонта Обелиска воинам-землякам, погибшим в годы Великой Отечественной войны 1941-1945 гг. в деревне Верхняя Троица</t>
  </si>
  <si>
    <t>Задача "Содействие развитию гражданско-патриотического и духовно-нравственного воспитания молодёжи"</t>
  </si>
  <si>
    <t>02101L5199</t>
  </si>
  <si>
    <t>0540319015</t>
  </si>
  <si>
    <t>0540319016</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</si>
  <si>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счёт средств областного бюджета</t>
  </si>
  <si>
    <t>Расходы на реализацию Программы по поддержке местных инициатив Приобретение трактора Беларус 82-1 (или эквивалента) с навесным оборудованием (снегоочиститель, щетка) для нужд Кашинского городского округа за счёт средств областного бюджета</t>
  </si>
  <si>
    <t>0310419020</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</si>
  <si>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областного бюджета</t>
  </si>
  <si>
    <t>0210220060</t>
  </si>
  <si>
    <t>0210300000</t>
  </si>
  <si>
    <t>Задача «Сохранение объектов культурного наследия (памятников истории и культуры) в Кашинском городском округе»</t>
  </si>
  <si>
    <t>0940000000</t>
  </si>
  <si>
    <t>Подпрограмма "Улучшение жилищных условий граждан, проживающих в сельской местности"</t>
  </si>
  <si>
    <t>Укрепление материально-технической базы муниципальных общеобразовательных организаций</t>
  </si>
  <si>
    <t>01201S0440</t>
  </si>
  <si>
    <t>05101S0100</t>
  </si>
  <si>
    <t xml:space="preserve">Строительство газопровода высокого давления д.Леушино, д.Артемово, д.Шишелево, д.Барыково, д.Тиволино </t>
  </si>
  <si>
    <t xml:space="preserve">Предоставление социальной выплаты на строительство (приобретение) жилья гражданам Российской Федерации, проживающим и работающим на  сельских территориях </t>
  </si>
  <si>
    <t>0720310290</t>
  </si>
  <si>
    <t>Обеспечение мероприятий по приобретению жилых помещений для малоимущих многодетных семей за счёт  областного бюджета</t>
  </si>
  <si>
    <t>0120110440</t>
  </si>
  <si>
    <t>Расходы за счёт субсидии на укрепление материально-технической базы муниципальных общеобразовательных организаций</t>
  </si>
  <si>
    <t>0940200000</t>
  </si>
  <si>
    <t>0940220010</t>
  </si>
  <si>
    <t>Задача "Обеспечение жильём граждан, молодых семей и специалистов, проживающих на селе"</t>
  </si>
  <si>
    <t>Изготовление проектно-сметной документации на капитальный ремонт Верхнетроицкого филиала МБУ ГДК</t>
  </si>
  <si>
    <t>0520210222</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</si>
  <si>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областного бюджета</t>
  </si>
  <si>
    <t>0520210223</t>
  </si>
  <si>
    <t>0130310480</t>
  </si>
  <si>
    <t>Расходы за счёт субсидии на обеспечение уровня финансирования физкультурно-спортивных организаций и учреждений дополнительного образования, осуществляющих спортивную подготовку, в соответствии с требованиями федеральных стандартов спортивной подготовки за счет средств областного бюджета</t>
  </si>
  <si>
    <t>Проведение капитального ремонта объектов теплоэнергетического комплекса муниципального образования Кашинский городской округ за счет средств областного бюджета</t>
  </si>
  <si>
    <t>0510410700</t>
  </si>
  <si>
    <t>Расходы на капитальный ремонт подъезда к д. Апраксино Кашинского городского округа Тверской области за счет средств областного бюджета</t>
  </si>
  <si>
    <t>Расходы на капитальный ремонт подъезда к д. Апраксино Кашинского городского округа Тверской области за счет средств местного бюджета</t>
  </si>
  <si>
    <t>0140110450</t>
  </si>
  <si>
    <t>Расходы за счет субсидии из областного бюджета Тверской области на укрепление материально-технической базы муниципальных организаций отдыха детей и их оздоровления</t>
  </si>
  <si>
    <t>Расходы на реализацию проектов в рамках поддержки школьных инициатив Тверской области</t>
  </si>
  <si>
    <t>0120118002</t>
  </si>
  <si>
    <t>Расходы на капитальный ремонт и ремонт улично-дорожной сети за счёт средств областного бюджета</t>
  </si>
  <si>
    <t>Расходы на капитальный ремонт и ремонт улично- дорожной сети за счет средств местного бюджета</t>
  </si>
  <si>
    <t>Приобретение проектора в концертный зал МБУ ГДК</t>
  </si>
  <si>
    <t>0210220070</t>
  </si>
  <si>
    <t>0210220080</t>
  </si>
  <si>
    <t>Ремонт кровли здания Барыковского филиала МБУ ГДК</t>
  </si>
  <si>
    <t>1020200000</t>
  </si>
  <si>
    <t>Задача "Повышение устойчивого функционирования гидротехнических сооружений на территории Кашинского городского округа Тверской области"</t>
  </si>
  <si>
    <t>1020220030</t>
  </si>
  <si>
    <t>Проведение обследований и ремонтов гидротехнических сооружений на территории Кашинского городского округа Тверской области</t>
  </si>
  <si>
    <t>9940000000</t>
  </si>
  <si>
    <t>Отдельные мероприятия, не включенные в муниципальные программы</t>
  </si>
  <si>
    <t>9940020030</t>
  </si>
  <si>
    <t>9940020040</t>
  </si>
  <si>
    <t>Расходы бюджета Кашинского городского округа, осуществляемые на основании судебных актов</t>
  </si>
  <si>
    <t xml:space="preserve">Расходы на оплату исполнительных документов </t>
  </si>
  <si>
    <t>0510220230</t>
  </si>
  <si>
    <t>Субсидии юридическим лицам и индивидуальным предпринимателям  при предоставлении услуг по водоснабжению и водоотведению в Кашинском городском округе</t>
  </si>
  <si>
    <t>1910220030</t>
  </si>
  <si>
    <t xml:space="preserve"> Субсидия на иные цели на реализацию проекта "Кашин-город русского сердца. Благоустройство части набережной р. Кашинка вдоль конного проезда (от моста до дома № 8 по пл. Пролетарская") (установка видеонаблюдения)</t>
  </si>
  <si>
    <t>0210320010</t>
  </si>
  <si>
    <t>Изготовление памятника партизанке-разведчице Ине Константиновой</t>
  </si>
  <si>
    <t>1810220040</t>
  </si>
  <si>
    <t>Оценка стоимости жилого помещения в аварийном жилищном фонде Кашинского городского округа Тверской области</t>
  </si>
  <si>
    <t xml:space="preserve"> Муниципальная программа "Формирование современной городской среды Кашинского городского округа Тверской области на 2024-2029 годы"</t>
  </si>
  <si>
    <t>Расходы на оплату исполнительных документов в сфере коммунальной инфраструктуры</t>
  </si>
  <si>
    <t>0510220240</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</si>
  <si>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</si>
  <si>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Приложение № 3</t>
  </si>
  <si>
    <t>к постановлению Администрации</t>
  </si>
  <si>
    <t>Кашинского городского округа</t>
  </si>
  <si>
    <t xml:space="preserve">бюджета Кашинского городского </t>
  </si>
  <si>
    <t>Ежеквартальный отчет об исполнении расходов  бюджета Кашинского городского округа по разделам и подразделам классификации расходов                                                                                                                            за январь-июнь 2024 года</t>
  </si>
  <si>
    <t xml:space="preserve">                                                                                 «Об утверждении отчета об исполнении </t>
  </si>
  <si>
    <t xml:space="preserve">         Приложение № 4</t>
  </si>
  <si>
    <t xml:space="preserve">«Об утверждении отчета об исполнении </t>
  </si>
  <si>
    <t>округа за январь-июнь 2024 года»</t>
  </si>
  <si>
    <t>Ежеквартальный отчет об исполнении расходов  бюджета Кашинского городского округа  по ведомственной структуре расходов расходов                                                                                                                            за январь-июнь 2024 года</t>
  </si>
  <si>
    <t>Утверждено решением  о бюджете, тыс.руб.</t>
  </si>
  <si>
    <t>Исполнено, тыс.руб</t>
  </si>
  <si>
    <t>% исполнения к утвержден-ному бюджету</t>
  </si>
  <si>
    <t>2</t>
  </si>
  <si>
    <t>3</t>
  </si>
  <si>
    <t>Муниципальная программа "Социальная поддержка граждан на территории  Кашинского городского округа Тверской области на 2023-2028 годы"</t>
  </si>
  <si>
    <t>Муниципальная программа "Молодёжная политика Кашинского городского округа Тверской области на 2023-2028 годы"</t>
  </si>
  <si>
    <t>01201R3031</t>
  </si>
  <si>
    <t>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</si>
  <si>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Реализация мероприятий по обращениям, поступающим к депутатам Законодательного Собрания Тверской области</t>
  </si>
  <si>
    <t>0210110920</t>
  </si>
  <si>
    <t>05403S9000</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</si>
  <si>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</si>
  <si>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05403S9011</t>
  </si>
  <si>
    <t>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t>
  </si>
  <si>
    <t>05403S9014</t>
  </si>
  <si>
    <t>Расходы на реализацию Программы по поддержке местных инициатив "Обустройство детской площадки по адресу: Тверская обл., Кашинский г/о, г. Кашин, пл. А.Петровой" за счет средств местного бюджета, поступлений от юридических лиц и вкладов граждан</t>
  </si>
  <si>
    <t>05403S9017</t>
  </si>
  <si>
    <t>Расходы на реализацию Программы по поддержке местных инициатив "Обустройство освещения на Пушкинской набережной в г. Кашин, Тверской области (освещение тротуара)" за счет средств местного бюджета, поступлений от юридических лиц и вкладов граждан</t>
  </si>
  <si>
    <t>0720100000</t>
  </si>
  <si>
    <t>07201Д0820</t>
  </si>
  <si>
    <t>400</t>
  </si>
  <si>
    <t>0120153031</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</si>
  <si>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</si>
  <si>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св.100</t>
  </si>
  <si>
    <t xml:space="preserve"> от 22.07.2024     № 528</t>
  </si>
</sst>
</file>

<file path=xl/styles.xml><?xml version="1.0" encoding="utf-8"?>
<styleSheet xmlns="http://schemas.openxmlformats.org/spreadsheetml/2006/main">
  <numFmts count="1">
    <numFmt numFmtId="164" formatCode="#,##0.0"/>
  </numFmts>
  <fonts count="2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1"/>
      <color rgb="FFFF0000"/>
      <name val="Calibri"/>
      <family val="2"/>
      <scheme val="minor"/>
    </font>
    <font>
      <sz val="11"/>
      <color theme="5"/>
      <name val="Calibri"/>
      <family val="2"/>
      <scheme val="minor"/>
    </font>
    <font>
      <sz val="11"/>
      <color rgb="FFFF000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49">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0" fontId="0" fillId="0" borderId="0" xfId="0" applyFill="1" applyProtection="1">
      <protection locked="0"/>
    </xf>
    <xf numFmtId="0" fontId="1" fillId="0" borderId="1" xfId="2" applyNumberFormat="1" applyFont="1" applyProtection="1"/>
    <xf numFmtId="0" fontId="6" fillId="0" borderId="1" xfId="30" applyFont="1" applyProtection="1">
      <protection locked="0"/>
    </xf>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164" fontId="18" fillId="0" borderId="0" xfId="0" applyNumberFormat="1" applyFont="1" applyFill="1" applyProtection="1">
      <protection locked="0"/>
    </xf>
    <xf numFmtId="164" fontId="18" fillId="0" borderId="0" xfId="0" applyNumberFormat="1" applyFont="1" applyProtection="1">
      <protection locked="0"/>
    </xf>
    <xf numFmtId="0" fontId="18" fillId="0" borderId="0" xfId="0" applyFont="1" applyProtection="1">
      <protection locked="0"/>
    </xf>
    <xf numFmtId="49" fontId="9" fillId="5" borderId="2" xfId="7" applyNumberFormat="1" applyFont="1" applyFill="1" applyProtection="1">
      <alignment horizontal="center" vertical="top" shrinkToFit="1"/>
    </xf>
    <xf numFmtId="1" fontId="9" fillId="5" borderId="2" xfId="7" applyNumberFormat="1" applyFont="1" applyFill="1" applyProtection="1">
      <alignment horizontal="center" vertical="top" shrinkToFit="1"/>
    </xf>
    <xf numFmtId="1" fontId="17" fillId="5" borderId="2" xfId="7" applyNumberFormat="1" applyFont="1" applyFill="1" applyProtection="1">
      <alignment horizontal="center" vertical="top" shrinkToFit="1"/>
    </xf>
    <xf numFmtId="49" fontId="17" fillId="5" borderId="2" xfId="7" applyNumberFormat="1" applyFont="1" applyFill="1" applyProtection="1">
      <alignment horizontal="center" vertical="top" shrinkToFit="1"/>
    </xf>
    <xf numFmtId="0" fontId="17" fillId="5" borderId="2" xfId="6" applyNumberFormat="1" applyFont="1" applyFill="1" applyProtection="1">
      <alignment vertical="top" wrapText="1"/>
    </xf>
    <xf numFmtId="164" fontId="17" fillId="5" borderId="2" xfId="8" applyNumberFormat="1" applyFont="1" applyFill="1" applyAlignment="1" applyProtection="1">
      <alignment horizontal="center" vertical="top" shrinkToFit="1"/>
    </xf>
    <xf numFmtId="0" fontId="14" fillId="5" borderId="2" xfId="6" applyNumberFormat="1" applyFont="1" applyFill="1" applyProtection="1">
      <alignment vertical="top" wrapText="1"/>
    </xf>
    <xf numFmtId="0" fontId="8" fillId="5" borderId="0" xfId="0" applyFont="1" applyFill="1" applyProtection="1">
      <protection locked="0"/>
    </xf>
    <xf numFmtId="49" fontId="8" fillId="5" borderId="0" xfId="0" applyNumberFormat="1" applyFont="1" applyFill="1" applyProtection="1">
      <protection locked="0"/>
    </xf>
    <xf numFmtId="0" fontId="8" fillId="5" borderId="1" xfId="0" applyFont="1" applyFill="1" applyBorder="1" applyProtection="1">
      <protection locked="0"/>
    </xf>
    <xf numFmtId="49" fontId="8" fillId="5" borderId="1" xfId="0" applyNumberFormat="1" applyFont="1" applyFill="1" applyBorder="1" applyProtection="1">
      <protection locked="0"/>
    </xf>
    <xf numFmtId="0" fontId="9" fillId="5" borderId="1" xfId="1" applyNumberFormat="1" applyFont="1" applyFill="1" applyProtection="1">
      <alignment wrapText="1"/>
    </xf>
    <xf numFmtId="0" fontId="9" fillId="5" borderId="1" xfId="2" applyNumberFormat="1" applyFont="1" applyFill="1" applyProtection="1"/>
    <xf numFmtId="0" fontId="9" fillId="5" borderId="1" xfId="2" applyNumberFormat="1" applyFont="1" applyFill="1" applyAlignment="1" applyProtection="1">
      <alignment horizontal="center"/>
    </xf>
    <xf numFmtId="0" fontId="11" fillId="5" borderId="2" xfId="5" applyNumberFormat="1" applyFont="1" applyFill="1" applyProtection="1">
      <alignment horizontal="center" vertical="center" wrapText="1"/>
    </xf>
    <xf numFmtId="49" fontId="11" fillId="5" borderId="2" xfId="5" applyNumberFormat="1" applyFont="1" applyFill="1" applyProtection="1">
      <alignment horizontal="center" vertical="center" wrapText="1"/>
    </xf>
    <xf numFmtId="0" fontId="11" fillId="5" borderId="2" xfId="5" applyNumberFormat="1" applyFont="1" applyFill="1" applyAlignment="1" applyProtection="1">
      <alignment horizontal="left" vertical="center" wrapText="1"/>
    </xf>
    <xf numFmtId="164" fontId="16" fillId="5" borderId="2" xfId="5" applyNumberFormat="1" applyFont="1" applyFill="1" applyAlignment="1" applyProtection="1">
      <alignment horizontal="center" vertical="center" wrapText="1"/>
    </xf>
    <xf numFmtId="164" fontId="11" fillId="5" borderId="2" xfId="5" applyNumberFormat="1" applyFont="1" applyFill="1" applyAlignment="1" applyProtection="1">
      <alignment horizontal="center" vertical="center"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1" fontId="9" fillId="5" borderId="6" xfId="7" applyNumberFormat="1" applyFont="1" applyFill="1" applyBorder="1" applyProtection="1">
      <alignment horizontal="center" vertical="top" shrinkToFit="1"/>
    </xf>
    <xf numFmtId="49" fontId="9" fillId="5" borderId="6" xfId="7" applyNumberFormat="1" applyFont="1" applyFill="1" applyBorder="1" applyProtection="1">
      <alignment horizontal="center" vertical="top" shrinkToFit="1"/>
    </xf>
    <xf numFmtId="0" fontId="9" fillId="5" borderId="6" xfId="6" applyNumberFormat="1" applyFont="1" applyFill="1" applyBorder="1" applyProtection="1">
      <alignment vertical="top" wrapText="1"/>
    </xf>
    <xf numFmtId="164" fontId="9" fillId="5" borderId="6" xfId="8" applyNumberFormat="1" applyFont="1" applyFill="1" applyBorder="1" applyAlignment="1" applyProtection="1">
      <alignment horizontal="center" vertical="top" shrinkToFi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5" borderId="7" xfId="6" applyNumberFormat="1" applyFont="1" applyFill="1" applyBorder="1" applyProtection="1">
      <alignment vertical="top" wrapText="1"/>
    </xf>
    <xf numFmtId="164" fontId="9" fillId="5" borderId="4" xfId="11" applyNumberFormat="1" applyFont="1" applyFill="1" applyBorder="1" applyAlignment="1" applyProtection="1">
      <alignment horizontal="center" vertical="top" shrinkToFit="1"/>
    </xf>
    <xf numFmtId="49" fontId="9" fillId="5" borderId="1" xfId="2" applyNumberFormat="1" applyFont="1" applyFill="1" applyProtection="1"/>
    <xf numFmtId="164" fontId="9" fillId="5" borderId="3" xfId="11" applyNumberFormat="1" applyFont="1" applyFill="1" applyAlignment="1" applyProtection="1">
      <alignment horizontal="right" vertical="top" shrinkToFit="1"/>
    </xf>
    <xf numFmtId="164" fontId="8" fillId="5" borderId="0" xfId="0" applyNumberFormat="1" applyFont="1" applyFill="1" applyAlignment="1" applyProtection="1">
      <alignment horizontal="center"/>
      <protection locked="0"/>
    </xf>
    <xf numFmtId="0" fontId="8" fillId="5" borderId="0" xfId="0" applyFont="1" applyFill="1" applyAlignment="1" applyProtection="1">
      <alignment horizontal="center"/>
      <protection locked="0"/>
    </xf>
    <xf numFmtId="0" fontId="19" fillId="0" borderId="0" xfId="0" applyFont="1" applyProtection="1">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8" fillId="5" borderId="1" xfId="0" applyFont="1" applyFill="1" applyBorder="1" applyAlignment="1" applyProtection="1">
      <alignment horizontal="right" wrapText="1"/>
      <protection locked="0"/>
    </xf>
    <xf numFmtId="0" fontId="8" fillId="0" borderId="1" xfId="30" applyFont="1" applyFill="1" applyAlignment="1" applyProtection="1">
      <alignment horizontal="center" wrapText="1"/>
      <protection locked="0"/>
    </xf>
    <xf numFmtId="0" fontId="9" fillId="5" borderId="8" xfId="5" applyNumberFormat="1" applyFont="1" applyFill="1" applyBorder="1" applyAlignment="1" applyProtection="1">
      <alignment horizontal="center" vertical="center" wrapText="1"/>
    </xf>
    <xf numFmtId="49" fontId="9" fillId="5" borderId="9" xfId="5" applyNumberFormat="1" applyFont="1" applyFill="1" applyBorder="1" applyAlignment="1" applyProtection="1">
      <alignment horizontal="center" vertical="center" wrapText="1"/>
    </xf>
    <xf numFmtId="0" fontId="9" fillId="5" borderId="9" xfId="5" applyNumberFormat="1" applyFont="1" applyFill="1" applyBorder="1" applyAlignment="1" applyProtection="1">
      <alignment horizontal="center" vertical="center" wrapText="1"/>
    </xf>
    <xf numFmtId="0" fontId="0" fillId="5" borderId="9" xfId="0" applyFill="1" applyBorder="1" applyAlignment="1">
      <alignment horizontal="center" wrapText="1"/>
    </xf>
    <xf numFmtId="164" fontId="14" fillId="5" borderId="0" xfId="0" applyNumberFormat="1" applyFont="1" applyFill="1" applyAlignment="1" applyProtection="1">
      <alignment horizontal="center"/>
      <protection locked="0"/>
    </xf>
    <xf numFmtId="0" fontId="9" fillId="5" borderId="2" xfId="6" applyNumberFormat="1" applyFont="1" applyFill="1" applyAlignment="1" applyProtection="1">
      <alignment horizontal="left" vertical="top" wrapText="1"/>
    </xf>
    <xf numFmtId="164" fontId="9" fillId="0" borderId="2" xfId="5" applyNumberFormat="1" applyFont="1" applyFill="1" applyAlignment="1" applyProtection="1">
      <alignment horizontal="center" vertical="center" wrapText="1"/>
    </xf>
    <xf numFmtId="0" fontId="20" fillId="0" borderId="0" xfId="0" applyFont="1" applyProtection="1">
      <protection locked="0"/>
    </xf>
    <xf numFmtId="0" fontId="14" fillId="5" borderId="0" xfId="0" applyFont="1" applyFill="1" applyAlignment="1">
      <alignment vertical="top" wrapText="1"/>
    </xf>
    <xf numFmtId="1" fontId="14" fillId="5" borderId="2" xfId="24" applyNumberFormat="1" applyFont="1" applyFill="1" applyAlignment="1" applyProtection="1">
      <alignment horizontal="center" vertical="top" shrinkToFit="1"/>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0" fontId="9" fillId="0" borderId="1" xfId="4" applyNumberFormat="1" applyFont="1" applyFill="1" applyProtection="1">
      <alignment horizontal="right"/>
    </xf>
    <xf numFmtId="0" fontId="9" fillId="0" borderId="1" xfId="4" applyFont="1" applyFill="1">
      <alignment horizontal="right"/>
    </xf>
    <xf numFmtId="0" fontId="8" fillId="0" borderId="1" xfId="0" applyFont="1" applyFill="1" applyBorder="1" applyAlignment="1" applyProtection="1">
      <alignment horizontal="center"/>
      <protection locked="0"/>
    </xf>
    <xf numFmtId="0" fontId="0" fillId="0" borderId="1" xfId="0" applyBorder="1" applyAlignment="1">
      <alignment horizontal="center"/>
    </xf>
    <xf numFmtId="0" fontId="8" fillId="0" borderId="1" xfId="0" applyFont="1" applyBorder="1" applyAlignment="1">
      <alignment horizontal="left" vertical="top" wrapText="1"/>
    </xf>
    <xf numFmtId="0" fontId="0" fillId="0" borderId="1" xfId="0" applyBorder="1" applyAlignment="1">
      <alignment horizontal="left" vertical="top" wrapText="1"/>
    </xf>
    <xf numFmtId="0" fontId="8" fillId="0" borderId="1" xfId="0" applyFont="1" applyBorder="1" applyAlignment="1">
      <alignment horizontal="left" vertical="top"/>
    </xf>
    <xf numFmtId="0" fontId="0" fillId="0" borderId="1" xfId="0" applyBorder="1" applyAlignment="1">
      <alignment horizontal="left" vertical="top"/>
    </xf>
    <xf numFmtId="0" fontId="8" fillId="0" borderId="1" xfId="0" applyFont="1" applyFill="1" applyBorder="1" applyAlignment="1" applyProtection="1">
      <alignment horizontal="left"/>
      <protection locked="0"/>
    </xf>
    <xf numFmtId="0" fontId="0" fillId="0" borderId="1" xfId="0" applyBorder="1" applyAlignment="1">
      <alignment horizontal="left"/>
    </xf>
    <xf numFmtId="0" fontId="9" fillId="0" borderId="1" xfId="13" applyNumberFormat="1" applyFont="1" applyFill="1" applyProtection="1">
      <alignment horizontal="left" wrapText="1"/>
    </xf>
    <xf numFmtId="0" fontId="9" fillId="0" borderId="1" xfId="13" applyFont="1" applyFill="1">
      <alignment horizontal="left"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10" xfId="4" applyFont="1" applyFill="1" applyBorder="1" applyAlignment="1">
      <alignment horizontal="center" vertical="center" wrapText="1"/>
    </xf>
    <xf numFmtId="0" fontId="0" fillId="0" borderId="11" xfId="0" applyBorder="1" applyAlignment="1">
      <alignment horizontal="center" vertical="center" wrapText="1"/>
    </xf>
    <xf numFmtId="0" fontId="0" fillId="0" borderId="4" xfId="0" applyBorder="1" applyAlignment="1">
      <alignment horizontal="center" wrapText="1"/>
    </xf>
    <xf numFmtId="0" fontId="8" fillId="5" borderId="1" xfId="0" applyFont="1" applyFill="1" applyBorder="1" applyAlignment="1" applyProtection="1">
      <alignment wrapText="1"/>
      <protection locked="0"/>
    </xf>
    <xf numFmtId="0" fontId="13" fillId="5" borderId="1" xfId="0" applyFont="1" applyFill="1" applyBorder="1" applyAlignment="1" applyProtection="1">
      <alignment horizontal="center" vertical="center" wrapText="1"/>
      <protection locked="0"/>
    </xf>
    <xf numFmtId="0" fontId="9" fillId="5" borderId="1" xfId="13" applyNumberFormat="1" applyFont="1" applyFill="1" applyAlignment="1" applyProtection="1">
      <alignment horizontal="right" wrapText="1"/>
    </xf>
    <xf numFmtId="0" fontId="9" fillId="5" borderId="1" xfId="13" applyFont="1" applyFill="1" applyAlignment="1">
      <alignment horizontal="right" wrapText="1"/>
    </xf>
    <xf numFmtId="0" fontId="8" fillId="5" borderId="1" xfId="0" applyFont="1" applyFill="1" applyBorder="1" applyAlignment="1">
      <alignment vertical="top"/>
    </xf>
    <xf numFmtId="0" fontId="9" fillId="5" borderId="4" xfId="5" applyNumberFormat="1" applyFont="1" applyFill="1" applyBorder="1" applyAlignment="1" applyProtection="1">
      <alignment horizontal="center" vertical="center" wrapText="1"/>
    </xf>
    <xf numFmtId="49" fontId="9" fillId="5" borderId="4" xfId="5" applyNumberFormat="1" applyFont="1" applyFill="1" applyBorder="1" applyAlignment="1" applyProtection="1">
      <alignment horizontal="center" vertical="center" wrapText="1"/>
    </xf>
    <xf numFmtId="0" fontId="9" fillId="5" borderId="4" xfId="4" applyFont="1" applyFill="1" applyBorder="1" applyAlignment="1">
      <alignment horizontal="center" wrapText="1"/>
    </xf>
    <xf numFmtId="0" fontId="0" fillId="5" borderId="4" xfId="0" applyFill="1" applyBorder="1" applyAlignment="1">
      <alignment horizontal="center" wrapText="1"/>
    </xf>
    <xf numFmtId="0" fontId="8" fillId="5" borderId="1" xfId="0" applyFont="1" applyFill="1" applyBorder="1" applyAlignment="1" applyProtection="1">
      <alignment horizontal="center"/>
      <protection locked="0"/>
    </xf>
    <xf numFmtId="0" fontId="8" fillId="5" borderId="1" xfId="0" applyFont="1" applyFill="1" applyBorder="1" applyAlignment="1">
      <alignment horizontal="left" vertical="top" wrapText="1"/>
    </xf>
    <xf numFmtId="0" fontId="8" fillId="5" borderId="1" xfId="0" applyFont="1" applyFill="1" applyBorder="1" applyAlignment="1">
      <alignment horizontal="left" vertical="top"/>
    </xf>
    <xf numFmtId="0" fontId="8" fillId="5" borderId="1" xfId="0" applyFont="1" applyFill="1" applyBorder="1" applyAlignment="1" applyProtection="1">
      <alignment horizontal="left"/>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 name="Обычный 2" xfId="3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G538"/>
  <sheetViews>
    <sheetView showGridLines="0" zoomScaleSheetLayoutView="100" workbookViewId="0">
      <selection activeCell="G12" sqref="G12"/>
    </sheetView>
  </sheetViews>
  <sheetFormatPr defaultColWidth="9.140625" defaultRowHeight="15" outlineLevelRow="6"/>
  <cols>
    <col min="1" max="1" width="7.7109375" style="21" customWidth="1"/>
    <col min="2" max="2" width="53.85546875" style="21" customWidth="1"/>
    <col min="3" max="5" width="11.7109375" style="35" customWidth="1"/>
    <col min="6" max="6" width="9.140625" style="22" customWidth="1"/>
    <col min="7" max="16384" width="9.140625" style="22"/>
  </cols>
  <sheetData>
    <row r="1" spans="1:6">
      <c r="B1" s="114"/>
      <c r="C1" s="115"/>
      <c r="D1" s="115"/>
      <c r="E1" s="115"/>
    </row>
    <row r="2" spans="1:6">
      <c r="B2" s="35"/>
      <c r="C2" s="118" t="s">
        <v>820</v>
      </c>
      <c r="D2" s="119"/>
      <c r="E2" s="119"/>
      <c r="F2" s="119"/>
    </row>
    <row r="3" spans="1:6" ht="15" customHeight="1">
      <c r="B3" s="35"/>
      <c r="C3" s="120" t="s">
        <v>821</v>
      </c>
      <c r="D3" s="121"/>
      <c r="E3" s="121"/>
      <c r="F3" s="121"/>
    </row>
    <row r="4" spans="1:6">
      <c r="B4" s="103"/>
      <c r="C4" s="122" t="s">
        <v>822</v>
      </c>
      <c r="D4" s="123"/>
      <c r="E4" s="123"/>
      <c r="F4" s="123"/>
    </row>
    <row r="5" spans="1:6">
      <c r="B5" s="35"/>
      <c r="C5" s="124" t="s">
        <v>855</v>
      </c>
      <c r="D5" s="125"/>
      <c r="E5" s="125"/>
      <c r="F5" s="125"/>
    </row>
    <row r="6" spans="1:6" ht="12.75" customHeight="1">
      <c r="B6" s="118" t="s">
        <v>825</v>
      </c>
      <c r="C6" s="119"/>
      <c r="D6" s="119"/>
      <c r="E6" s="119"/>
      <c r="F6" s="119"/>
    </row>
    <row r="7" spans="1:6" ht="21" customHeight="1">
      <c r="B7" s="35"/>
      <c r="C7" s="122" t="s">
        <v>823</v>
      </c>
      <c r="D7" s="123"/>
      <c r="E7" s="123"/>
      <c r="F7" s="123"/>
    </row>
    <row r="8" spans="1:6" ht="15" customHeight="1">
      <c r="B8" s="103"/>
      <c r="C8" s="120" t="s">
        <v>828</v>
      </c>
      <c r="D8" s="121"/>
      <c r="E8" s="121"/>
      <c r="F8" s="121"/>
    </row>
    <row r="9" spans="1:6">
      <c r="B9" s="100"/>
      <c r="C9" s="101"/>
      <c r="D9" s="101"/>
      <c r="E9" s="101"/>
    </row>
    <row r="10" spans="1:6">
      <c r="B10" s="52"/>
      <c r="C10" s="53"/>
      <c r="D10" s="53"/>
      <c r="E10" s="53"/>
    </row>
    <row r="11" spans="1:6">
      <c r="B11" s="52"/>
      <c r="C11" s="53"/>
      <c r="D11" s="53"/>
      <c r="E11" s="53"/>
    </row>
    <row r="12" spans="1:6" ht="15.75" customHeight="1">
      <c r="A12" s="128" t="s">
        <v>824</v>
      </c>
      <c r="B12" s="128"/>
      <c r="C12" s="128"/>
      <c r="D12" s="128"/>
      <c r="E12" s="128"/>
      <c r="F12" s="2"/>
    </row>
    <row r="13" spans="1:6" ht="72.75" customHeight="1">
      <c r="A13" s="128"/>
      <c r="B13" s="128"/>
      <c r="C13" s="128"/>
      <c r="D13" s="128"/>
      <c r="E13" s="128"/>
      <c r="F13" s="2"/>
    </row>
    <row r="14" spans="1:6" ht="15.75" customHeight="1">
      <c r="B14" s="129"/>
      <c r="C14" s="130"/>
      <c r="D14" s="130"/>
      <c r="E14" s="130"/>
      <c r="F14" s="2"/>
    </row>
    <row r="15" spans="1:6" ht="12" customHeight="1">
      <c r="B15" s="116"/>
      <c r="C15" s="117"/>
      <c r="D15" s="117"/>
      <c r="E15" s="117"/>
      <c r="F15" s="2"/>
    </row>
    <row r="16" spans="1:6" ht="15" customHeight="1">
      <c r="A16" s="131" t="s">
        <v>519</v>
      </c>
      <c r="B16" s="131" t="s">
        <v>522</v>
      </c>
      <c r="C16" s="133" t="s">
        <v>830</v>
      </c>
      <c r="D16" s="131" t="s">
        <v>831</v>
      </c>
      <c r="E16" s="131" t="s">
        <v>832</v>
      </c>
      <c r="F16" s="2"/>
    </row>
    <row r="17" spans="1:7" ht="74.25" customHeight="1">
      <c r="A17" s="132"/>
      <c r="B17" s="132"/>
      <c r="C17" s="134"/>
      <c r="D17" s="135"/>
      <c r="E17" s="135"/>
      <c r="F17" s="2"/>
    </row>
    <row r="18" spans="1:7" ht="15.75" customHeight="1">
      <c r="A18" s="45">
        <v>1</v>
      </c>
      <c r="B18" s="45">
        <v>2</v>
      </c>
      <c r="C18" s="6">
        <v>3</v>
      </c>
      <c r="D18" s="6">
        <v>4</v>
      </c>
      <c r="E18" s="6">
        <v>5</v>
      </c>
      <c r="F18" s="2"/>
    </row>
    <row r="19" spans="1:7" s="26" customFormat="1" ht="15.75" customHeight="1">
      <c r="A19" s="24"/>
      <c r="B19" s="25" t="s">
        <v>531</v>
      </c>
      <c r="C19" s="7">
        <f>C20+C131+C167+C234+C320+C421+C442+C492+C525+C318</f>
        <v>990054.6</v>
      </c>
      <c r="D19" s="7">
        <f>D20+D131+D167+D234+D320+D421+D442+D492+D525+D318</f>
        <v>408354.50000000006</v>
      </c>
      <c r="E19" s="7">
        <f>D19/C19*100</f>
        <v>41.245654532588411</v>
      </c>
      <c r="F19" s="14"/>
    </row>
    <row r="20" spans="1:7" s="26" customFormat="1">
      <c r="A20" s="19" t="s">
        <v>1</v>
      </c>
      <c r="B20" s="20" t="s">
        <v>246</v>
      </c>
      <c r="C20" s="8">
        <f>C21+C27+C41+C47+C56+C61</f>
        <v>108404.49999999999</v>
      </c>
      <c r="D20" s="8">
        <f t="shared" ref="D20" si="0">D21+D27+D41+D47+D56+D61</f>
        <v>43107.900000000009</v>
      </c>
      <c r="E20" s="7">
        <f t="shared" ref="E20:E83" si="1">D20/C20*100</f>
        <v>39.765784630711835</v>
      </c>
      <c r="F20" s="4"/>
    </row>
    <row r="21" spans="1:7" ht="25.5" outlineLevel="1">
      <c r="A21" s="15" t="s">
        <v>11</v>
      </c>
      <c r="B21" s="17" t="s">
        <v>257</v>
      </c>
      <c r="C21" s="9">
        <f>'№ 4 ведомственная'!F29</f>
        <v>3176.3</v>
      </c>
      <c r="D21" s="9">
        <f>'№ 4 ведомственная'!G29</f>
        <v>1610.8</v>
      </c>
      <c r="E21" s="110">
        <f t="shared" si="1"/>
        <v>50.713093851336453</v>
      </c>
      <c r="F21" s="2"/>
    </row>
    <row r="22" spans="1:7" ht="51" hidden="1" outlineLevel="2">
      <c r="A22" s="15" t="s">
        <v>11</v>
      </c>
      <c r="B22" s="17" t="s">
        <v>258</v>
      </c>
      <c r="C22" s="9">
        <f>C23</f>
        <v>3176.3</v>
      </c>
      <c r="D22" s="9">
        <f t="shared" ref="D22:D25" si="2">D23</f>
        <v>1610.8</v>
      </c>
      <c r="E22" s="110">
        <f t="shared" si="1"/>
        <v>50.713093851336453</v>
      </c>
      <c r="F22" s="2"/>
      <c r="G22" s="27"/>
    </row>
    <row r="23" spans="1:7" ht="25.5" hidden="1" outlineLevel="3">
      <c r="A23" s="15" t="s">
        <v>11</v>
      </c>
      <c r="B23" s="17" t="s">
        <v>305</v>
      </c>
      <c r="C23" s="9">
        <f>C24</f>
        <v>3176.3</v>
      </c>
      <c r="D23" s="9">
        <f t="shared" si="2"/>
        <v>1610.8</v>
      </c>
      <c r="E23" s="110">
        <f t="shared" si="1"/>
        <v>50.713093851336453</v>
      </c>
      <c r="F23" s="2"/>
    </row>
    <row r="24" spans="1:7" ht="25.5" hidden="1" outlineLevel="4">
      <c r="A24" s="15" t="s">
        <v>11</v>
      </c>
      <c r="B24" s="17" t="s">
        <v>306</v>
      </c>
      <c r="C24" s="9">
        <f>C25</f>
        <v>3176.3</v>
      </c>
      <c r="D24" s="9">
        <f t="shared" si="2"/>
        <v>1610.8</v>
      </c>
      <c r="E24" s="110">
        <f t="shared" si="1"/>
        <v>50.713093851336453</v>
      </c>
      <c r="F24" s="2"/>
    </row>
    <row r="25" spans="1:7" hidden="1" outlineLevel="5">
      <c r="A25" s="15" t="s">
        <v>11</v>
      </c>
      <c r="B25" s="17" t="s">
        <v>307</v>
      </c>
      <c r="C25" s="9">
        <f>C26</f>
        <v>3176.3</v>
      </c>
      <c r="D25" s="9">
        <f t="shared" si="2"/>
        <v>1610.8</v>
      </c>
      <c r="E25" s="110">
        <f t="shared" si="1"/>
        <v>50.713093851336453</v>
      </c>
      <c r="F25" s="2"/>
    </row>
    <row r="26" spans="1:7" ht="51" hidden="1" outlineLevel="6">
      <c r="A26" s="15" t="s">
        <v>11</v>
      </c>
      <c r="B26" s="17" t="s">
        <v>299</v>
      </c>
      <c r="C26" s="9">
        <f>'№ 4 ведомственная'!F34</f>
        <v>3176.3</v>
      </c>
      <c r="D26" s="9">
        <f>'№ 4 ведомственная'!G34</f>
        <v>1610.8</v>
      </c>
      <c r="E26" s="110">
        <f t="shared" si="1"/>
        <v>50.713093851336453</v>
      </c>
      <c r="F26" s="2"/>
    </row>
    <row r="27" spans="1:7" ht="38.25" outlineLevel="1" collapsed="1">
      <c r="A27" s="15" t="s">
        <v>16</v>
      </c>
      <c r="B27" s="17" t="s">
        <v>729</v>
      </c>
      <c r="C27" s="9">
        <f>'№ 4 ведомственная'!F35</f>
        <v>53869.499999999993</v>
      </c>
      <c r="D27" s="9">
        <f>'№ 4 ведомственная'!G35</f>
        <v>24500.000000000004</v>
      </c>
      <c r="E27" s="110">
        <f t="shared" si="1"/>
        <v>45.48028104957352</v>
      </c>
      <c r="F27" s="2"/>
    </row>
    <row r="28" spans="1:7" ht="51" hidden="1" outlineLevel="2">
      <c r="A28" s="15" t="s">
        <v>16</v>
      </c>
      <c r="B28" s="17" t="s">
        <v>258</v>
      </c>
      <c r="C28" s="9" t="e">
        <f>C29+C34</f>
        <v>#REF!</v>
      </c>
      <c r="D28" s="9" t="e">
        <f>D29+D34</f>
        <v>#REF!</v>
      </c>
      <c r="E28" s="110" t="e">
        <f t="shared" si="1"/>
        <v>#REF!</v>
      </c>
      <c r="F28" s="2"/>
    </row>
    <row r="29" spans="1:7" ht="51" hidden="1" outlineLevel="3">
      <c r="A29" s="15" t="s">
        <v>16</v>
      </c>
      <c r="B29" s="17" t="s">
        <v>308</v>
      </c>
      <c r="C29" s="9">
        <f t="shared" ref="C29:D30" si="3">C30</f>
        <v>418.70000000000005</v>
      </c>
      <c r="D29" s="9">
        <f t="shared" si="3"/>
        <v>209.4</v>
      </c>
      <c r="E29" s="110">
        <f t="shared" si="1"/>
        <v>50.011941724385004</v>
      </c>
      <c r="F29" s="2"/>
    </row>
    <row r="30" spans="1:7" ht="63.75" hidden="1" outlineLevel="4">
      <c r="A30" s="15" t="s">
        <v>16</v>
      </c>
      <c r="B30" s="17" t="s">
        <v>309</v>
      </c>
      <c r="C30" s="9">
        <f t="shared" si="3"/>
        <v>418.70000000000005</v>
      </c>
      <c r="D30" s="9">
        <f t="shared" si="3"/>
        <v>209.4</v>
      </c>
      <c r="E30" s="110">
        <f t="shared" si="1"/>
        <v>50.011941724385004</v>
      </c>
      <c r="F30" s="2"/>
    </row>
    <row r="31" spans="1:7" ht="38.25" hidden="1" outlineLevel="5">
      <c r="A31" s="15" t="s">
        <v>16</v>
      </c>
      <c r="B31" s="17" t="s">
        <v>310</v>
      </c>
      <c r="C31" s="9">
        <f>C32+C33</f>
        <v>418.70000000000005</v>
      </c>
      <c r="D31" s="9">
        <f>D32+D33</f>
        <v>209.4</v>
      </c>
      <c r="E31" s="110">
        <f t="shared" si="1"/>
        <v>50.011941724385004</v>
      </c>
      <c r="F31" s="2"/>
    </row>
    <row r="32" spans="1:7" ht="51" hidden="1" outlineLevel="6">
      <c r="A32" s="15" t="s">
        <v>16</v>
      </c>
      <c r="B32" s="17" t="s">
        <v>299</v>
      </c>
      <c r="C32" s="9">
        <f>'№ 4 ведомственная'!F40</f>
        <v>342.8</v>
      </c>
      <c r="D32" s="9">
        <f>'№ 4 ведомственная'!G40</f>
        <v>196</v>
      </c>
      <c r="E32" s="110">
        <f t="shared" si="1"/>
        <v>57.176196032672109</v>
      </c>
      <c r="F32" s="2"/>
    </row>
    <row r="33" spans="1:6" ht="25.5" hidden="1" outlineLevel="6">
      <c r="A33" s="15" t="s">
        <v>16</v>
      </c>
      <c r="B33" s="17" t="s">
        <v>300</v>
      </c>
      <c r="C33" s="9">
        <f>'№ 4 ведомственная'!F41</f>
        <v>75.900000000000006</v>
      </c>
      <c r="D33" s="9">
        <f>'№ 4 ведомственная'!G41</f>
        <v>13.4</v>
      </c>
      <c r="E33" s="110">
        <f t="shared" si="1"/>
        <v>17.654808959156785</v>
      </c>
      <c r="F33" s="2"/>
    </row>
    <row r="34" spans="1:6" ht="25.5" hidden="1" outlineLevel="3">
      <c r="A34" s="15" t="s">
        <v>16</v>
      </c>
      <c r="B34" s="17" t="s">
        <v>305</v>
      </c>
      <c r="C34" s="9" t="e">
        <f t="shared" ref="C34:D35" si="4">C35</f>
        <v>#REF!</v>
      </c>
      <c r="D34" s="9" t="e">
        <f t="shared" si="4"/>
        <v>#REF!</v>
      </c>
      <c r="E34" s="110" t="e">
        <f t="shared" si="1"/>
        <v>#REF!</v>
      </c>
      <c r="F34" s="2"/>
    </row>
    <row r="35" spans="1:6" ht="25.5" hidden="1" outlineLevel="4">
      <c r="A35" s="15" t="s">
        <v>16</v>
      </c>
      <c r="B35" s="17" t="s">
        <v>306</v>
      </c>
      <c r="C35" s="9" t="e">
        <f t="shared" si="4"/>
        <v>#REF!</v>
      </c>
      <c r="D35" s="9" t="e">
        <f t="shared" si="4"/>
        <v>#REF!</v>
      </c>
      <c r="E35" s="110" t="e">
        <f t="shared" si="1"/>
        <v>#REF!</v>
      </c>
      <c r="F35" s="2"/>
    </row>
    <row r="36" spans="1:6" ht="51" hidden="1" outlineLevel="5">
      <c r="A36" s="15" t="s">
        <v>16</v>
      </c>
      <c r="B36" s="17" t="s">
        <v>312</v>
      </c>
      <c r="C36" s="9" t="e">
        <f>C37+C38+C39+C40</f>
        <v>#REF!</v>
      </c>
      <c r="D36" s="9" t="e">
        <f>D37+D38+D39+D40</f>
        <v>#REF!</v>
      </c>
      <c r="E36" s="110" t="e">
        <f t="shared" si="1"/>
        <v>#REF!</v>
      </c>
      <c r="F36" s="2"/>
    </row>
    <row r="37" spans="1:6" ht="51" hidden="1" outlineLevel="6">
      <c r="A37" s="15" t="s">
        <v>16</v>
      </c>
      <c r="B37" s="17" t="s">
        <v>299</v>
      </c>
      <c r="C37" s="9">
        <f>'№ 4 ведомственная'!F45</f>
        <v>46708.7</v>
      </c>
      <c r="D37" s="9">
        <f>'№ 4 ведомственная'!G45</f>
        <v>20736.7</v>
      </c>
      <c r="E37" s="110">
        <f t="shared" si="1"/>
        <v>44.395797784995089</v>
      </c>
      <c r="F37" s="2"/>
    </row>
    <row r="38" spans="1:6" ht="25.5" hidden="1" outlineLevel="6">
      <c r="A38" s="15" t="s">
        <v>16</v>
      </c>
      <c r="B38" s="17" t="s">
        <v>300</v>
      </c>
      <c r="C38" s="9">
        <f>'№ 4 ведомственная'!F46</f>
        <v>6738.6</v>
      </c>
      <c r="D38" s="9">
        <f>'№ 4 ведомственная'!G46</f>
        <v>3549.4</v>
      </c>
      <c r="E38" s="110">
        <f t="shared" si="1"/>
        <v>52.6726619772653</v>
      </c>
      <c r="F38" s="2"/>
    </row>
    <row r="39" spans="1:6" hidden="1" outlineLevel="6">
      <c r="A39" s="15" t="s">
        <v>16</v>
      </c>
      <c r="B39" s="17" t="s">
        <v>311</v>
      </c>
      <c r="C39" s="9" t="e">
        <f>'№ 4 ведомственная'!#REF!</f>
        <v>#REF!</v>
      </c>
      <c r="D39" s="9" t="e">
        <f>'№ 4 ведомственная'!#REF!</f>
        <v>#REF!</v>
      </c>
      <c r="E39" s="110" t="e">
        <f t="shared" si="1"/>
        <v>#REF!</v>
      </c>
      <c r="F39" s="2"/>
    </row>
    <row r="40" spans="1:6" hidden="1" outlineLevel="6">
      <c r="A40" s="15" t="s">
        <v>16</v>
      </c>
      <c r="B40" s="17" t="s">
        <v>301</v>
      </c>
      <c r="C40" s="9" t="e">
        <f>'№ 4 ведомственная'!#REF!</f>
        <v>#REF!</v>
      </c>
      <c r="D40" s="9" t="e">
        <f>'№ 4 ведомственная'!#REF!</f>
        <v>#REF!</v>
      </c>
      <c r="E40" s="110" t="e">
        <f t="shared" si="1"/>
        <v>#REF!</v>
      </c>
      <c r="F40" s="2"/>
    </row>
    <row r="41" spans="1:6" outlineLevel="1" collapsed="1">
      <c r="A41" s="15" t="s">
        <v>22</v>
      </c>
      <c r="B41" s="17" t="s">
        <v>259</v>
      </c>
      <c r="C41" s="9">
        <f>'№ 4 ведомственная'!F48</f>
        <v>13.6</v>
      </c>
      <c r="D41" s="9">
        <f>'№ 4 ведомственная'!G48</f>
        <v>0</v>
      </c>
      <c r="E41" s="110">
        <f t="shared" si="1"/>
        <v>0</v>
      </c>
      <c r="F41" s="2"/>
    </row>
    <row r="42" spans="1:6" ht="51" hidden="1" outlineLevel="2">
      <c r="A42" s="15" t="s">
        <v>22</v>
      </c>
      <c r="B42" s="17" t="s">
        <v>258</v>
      </c>
      <c r="C42" s="9">
        <f>C43</f>
        <v>0</v>
      </c>
      <c r="D42" s="9">
        <f t="shared" ref="D42:D45" si="5">D43</f>
        <v>0</v>
      </c>
      <c r="E42" s="110" t="e">
        <f t="shared" si="1"/>
        <v>#DIV/0!</v>
      </c>
      <c r="F42" s="2"/>
    </row>
    <row r="43" spans="1:6" ht="51" hidden="1" outlineLevel="3">
      <c r="A43" s="15" t="s">
        <v>22</v>
      </c>
      <c r="B43" s="17" t="s">
        <v>308</v>
      </c>
      <c r="C43" s="9">
        <f>C44</f>
        <v>0</v>
      </c>
      <c r="D43" s="9">
        <f t="shared" si="5"/>
        <v>0</v>
      </c>
      <c r="E43" s="110" t="e">
        <f t="shared" si="1"/>
        <v>#DIV/0!</v>
      </c>
      <c r="F43" s="2"/>
    </row>
    <row r="44" spans="1:6" ht="63.75" hidden="1" outlineLevel="4">
      <c r="A44" s="15" t="s">
        <v>22</v>
      </c>
      <c r="B44" s="17" t="s">
        <v>309</v>
      </c>
      <c r="C44" s="9">
        <f>C45</f>
        <v>0</v>
      </c>
      <c r="D44" s="9">
        <f t="shared" si="5"/>
        <v>0</v>
      </c>
      <c r="E44" s="110" t="e">
        <f t="shared" si="1"/>
        <v>#DIV/0!</v>
      </c>
      <c r="F44" s="2"/>
    </row>
    <row r="45" spans="1:6" ht="38.25" hidden="1" outlineLevel="5">
      <c r="A45" s="15" t="s">
        <v>22</v>
      </c>
      <c r="B45" s="17" t="s">
        <v>313</v>
      </c>
      <c r="C45" s="9">
        <f>C46</f>
        <v>0</v>
      </c>
      <c r="D45" s="9">
        <f t="shared" si="5"/>
        <v>0</v>
      </c>
      <c r="E45" s="110" t="e">
        <f t="shared" si="1"/>
        <v>#DIV/0!</v>
      </c>
      <c r="F45" s="2"/>
    </row>
    <row r="46" spans="1:6" ht="25.5" hidden="1" outlineLevel="6">
      <c r="A46" s="15" t="s">
        <v>22</v>
      </c>
      <c r="B46" s="17" t="s">
        <v>300</v>
      </c>
      <c r="C46" s="9"/>
      <c r="D46" s="9"/>
      <c r="E46" s="110" t="e">
        <f t="shared" si="1"/>
        <v>#DIV/0!</v>
      </c>
      <c r="F46" s="2"/>
    </row>
    <row r="47" spans="1:6" ht="38.25" outlineLevel="1" collapsed="1">
      <c r="A47" s="15" t="s">
        <v>2</v>
      </c>
      <c r="B47" s="17" t="s">
        <v>255</v>
      </c>
      <c r="C47" s="9">
        <f>'№ 4 ведомственная'!F21+'№ 4 ведомственная'!F673</f>
        <v>14018.7</v>
      </c>
      <c r="D47" s="9">
        <f>'№ 4 ведомственная'!G21+'№ 4 ведомственная'!G673</f>
        <v>6390.4000000000005</v>
      </c>
      <c r="E47" s="110">
        <f t="shared" si="1"/>
        <v>45.584825982437742</v>
      </c>
      <c r="F47" s="2"/>
    </row>
    <row r="48" spans="1:6" hidden="1" outlineLevel="2">
      <c r="A48" s="15" t="s">
        <v>2</v>
      </c>
      <c r="B48" s="17" t="s">
        <v>256</v>
      </c>
      <c r="C48" s="9" t="e">
        <f>C49</f>
        <v>#REF!</v>
      </c>
      <c r="D48" s="9" t="e">
        <f>D49</f>
        <v>#REF!</v>
      </c>
      <c r="E48" s="110" t="e">
        <f t="shared" si="1"/>
        <v>#REF!</v>
      </c>
      <c r="F48" s="2"/>
    </row>
    <row r="49" spans="1:6" ht="25.5" hidden="1" outlineLevel="3">
      <c r="A49" s="15" t="s">
        <v>2</v>
      </c>
      <c r="B49" s="17" t="s">
        <v>297</v>
      </c>
      <c r="C49" s="9" t="e">
        <f>C50+C54</f>
        <v>#REF!</v>
      </c>
      <c r="D49" s="9" t="e">
        <f>D50+D54</f>
        <v>#REF!</v>
      </c>
      <c r="E49" s="110" t="e">
        <f t="shared" si="1"/>
        <v>#REF!</v>
      </c>
      <c r="F49" s="2"/>
    </row>
    <row r="50" spans="1:6" ht="25.5" hidden="1" outlineLevel="5">
      <c r="A50" s="15" t="s">
        <v>2</v>
      </c>
      <c r="B50" s="17" t="s">
        <v>298</v>
      </c>
      <c r="C50" s="9" t="e">
        <f>C51+C52+C53</f>
        <v>#REF!</v>
      </c>
      <c r="D50" s="9" t="e">
        <f>D51+D52+D53</f>
        <v>#REF!</v>
      </c>
      <c r="E50" s="110" t="e">
        <f t="shared" si="1"/>
        <v>#REF!</v>
      </c>
      <c r="F50" s="2"/>
    </row>
    <row r="51" spans="1:6" ht="51" hidden="1" outlineLevel="6">
      <c r="A51" s="15" t="s">
        <v>2</v>
      </c>
      <c r="B51" s="17" t="s">
        <v>299</v>
      </c>
      <c r="C51" s="9">
        <f>'№ 4 ведомственная'!F25</f>
        <v>11833.4</v>
      </c>
      <c r="D51" s="9">
        <f>'№ 4 ведомственная'!G25</f>
        <v>5466.1</v>
      </c>
      <c r="E51" s="110">
        <f t="shared" si="1"/>
        <v>46.192134128821813</v>
      </c>
      <c r="F51" s="2"/>
    </row>
    <row r="52" spans="1:6" ht="25.5" hidden="1" outlineLevel="6">
      <c r="A52" s="15" t="s">
        <v>2</v>
      </c>
      <c r="B52" s="17" t="s">
        <v>300</v>
      </c>
      <c r="C52" s="9">
        <f>'№ 4 ведомственная'!F26</f>
        <v>909.6</v>
      </c>
      <c r="D52" s="9">
        <f>'№ 4 ведомственная'!G26</f>
        <v>373.7</v>
      </c>
      <c r="E52" s="110">
        <f t="shared" si="1"/>
        <v>41.08399296394019</v>
      </c>
      <c r="F52" s="2"/>
    </row>
    <row r="53" spans="1:6" hidden="1" outlineLevel="6">
      <c r="A53" s="15" t="s">
        <v>2</v>
      </c>
      <c r="B53" s="17" t="s">
        <v>301</v>
      </c>
      <c r="C53" s="9" t="e">
        <f>'№ 4 ведомственная'!#REF!</f>
        <v>#REF!</v>
      </c>
      <c r="D53" s="9" t="e">
        <f>'№ 4 ведомственная'!#REF!</f>
        <v>#REF!</v>
      </c>
      <c r="E53" s="110" t="e">
        <f t="shared" si="1"/>
        <v>#REF!</v>
      </c>
      <c r="F53" s="2"/>
    </row>
    <row r="54" spans="1:6" hidden="1" outlineLevel="5">
      <c r="A54" s="15" t="s">
        <v>2</v>
      </c>
      <c r="B54" s="17" t="s">
        <v>245</v>
      </c>
      <c r="C54" s="9">
        <f>C55</f>
        <v>1274.7</v>
      </c>
      <c r="D54" s="9">
        <f>D55</f>
        <v>550.4</v>
      </c>
      <c r="E54" s="110">
        <f t="shared" si="1"/>
        <v>43.178787165607588</v>
      </c>
      <c r="F54" s="2"/>
    </row>
    <row r="55" spans="1:6" ht="51" hidden="1" outlineLevel="6">
      <c r="A55" s="15" t="s">
        <v>2</v>
      </c>
      <c r="B55" s="17" t="s">
        <v>299</v>
      </c>
      <c r="C55" s="9">
        <f>'№ 4 ведомственная'!F677</f>
        <v>1274.7</v>
      </c>
      <c r="D55" s="9">
        <f>'№ 4 ведомственная'!G677</f>
        <v>550.4</v>
      </c>
      <c r="E55" s="110">
        <f t="shared" si="1"/>
        <v>43.178787165607588</v>
      </c>
      <c r="F55" s="2"/>
    </row>
    <row r="56" spans="1:6" outlineLevel="1" collapsed="1">
      <c r="A56" s="15" t="s">
        <v>24</v>
      </c>
      <c r="B56" s="17" t="s">
        <v>260</v>
      </c>
      <c r="C56" s="9">
        <f>'№ 4 ведомственная'!F54</f>
        <v>1000</v>
      </c>
      <c r="D56" s="9">
        <f>'№ 4 ведомственная'!G54</f>
        <v>0</v>
      </c>
      <c r="E56" s="110">
        <f t="shared" si="1"/>
        <v>0</v>
      </c>
      <c r="F56" s="2"/>
    </row>
    <row r="57" spans="1:6" hidden="1" outlineLevel="2">
      <c r="A57" s="15" t="s">
        <v>24</v>
      </c>
      <c r="B57" s="17" t="s">
        <v>256</v>
      </c>
      <c r="C57" s="9">
        <f>C58</f>
        <v>1000</v>
      </c>
      <c r="D57" s="9">
        <f t="shared" ref="D57:D59" si="6">D58</f>
        <v>0</v>
      </c>
      <c r="E57" s="110">
        <f t="shared" si="1"/>
        <v>0</v>
      </c>
      <c r="F57" s="2"/>
    </row>
    <row r="58" spans="1:6" hidden="1" outlineLevel="3">
      <c r="A58" s="15" t="s">
        <v>24</v>
      </c>
      <c r="B58" s="17" t="s">
        <v>260</v>
      </c>
      <c r="C58" s="9">
        <f>C59</f>
        <v>1000</v>
      </c>
      <c r="D58" s="9">
        <f t="shared" si="6"/>
        <v>0</v>
      </c>
      <c r="E58" s="110">
        <f t="shared" si="1"/>
        <v>0</v>
      </c>
      <c r="F58" s="2"/>
    </row>
    <row r="59" spans="1:6" ht="25.5" hidden="1" outlineLevel="5">
      <c r="A59" s="15" t="s">
        <v>24</v>
      </c>
      <c r="B59" s="17" t="s">
        <v>314</v>
      </c>
      <c r="C59" s="9">
        <f>C60</f>
        <v>1000</v>
      </c>
      <c r="D59" s="9">
        <f t="shared" si="6"/>
        <v>0</v>
      </c>
      <c r="E59" s="110">
        <f t="shared" si="1"/>
        <v>0</v>
      </c>
      <c r="F59" s="2"/>
    </row>
    <row r="60" spans="1:6" hidden="1" outlineLevel="6">
      <c r="A60" s="15" t="s">
        <v>24</v>
      </c>
      <c r="B60" s="17" t="s">
        <v>301</v>
      </c>
      <c r="C60" s="9">
        <f>'№ 4 ведомственная'!F58</f>
        <v>1000</v>
      </c>
      <c r="D60" s="9">
        <f>'№ 4 ведомственная'!G58</f>
        <v>0</v>
      </c>
      <c r="E60" s="110">
        <f t="shared" si="1"/>
        <v>0</v>
      </c>
      <c r="F60" s="2"/>
    </row>
    <row r="61" spans="1:6" outlineLevel="1" collapsed="1">
      <c r="A61" s="15" t="s">
        <v>27</v>
      </c>
      <c r="B61" s="17" t="s">
        <v>261</v>
      </c>
      <c r="C61" s="9">
        <f>'№ 4 ведомственная'!F59+'№ 4 ведомственная'!F392</f>
        <v>36326.399999999994</v>
      </c>
      <c r="D61" s="9">
        <f>'№ 4 ведомственная'!G59+'№ 4 ведомственная'!G392</f>
        <v>10606.7</v>
      </c>
      <c r="E61" s="110">
        <f t="shared" si="1"/>
        <v>29.19832408386188</v>
      </c>
      <c r="F61" s="2"/>
    </row>
    <row r="62" spans="1:6" ht="51" hidden="1" outlineLevel="2">
      <c r="A62" s="15" t="s">
        <v>27</v>
      </c>
      <c r="B62" s="17" t="s">
        <v>262</v>
      </c>
      <c r="C62" s="9" t="e">
        <f>C63+C74</f>
        <v>#REF!</v>
      </c>
      <c r="D62" s="9" t="e">
        <f>D63+D74</f>
        <v>#REF!</v>
      </c>
      <c r="E62" s="7" t="e">
        <f t="shared" si="1"/>
        <v>#REF!</v>
      </c>
      <c r="F62" s="2"/>
    </row>
    <row r="63" spans="1:6" ht="25.5" hidden="1" outlineLevel="3">
      <c r="A63" s="15" t="s">
        <v>27</v>
      </c>
      <c r="B63" s="17" t="s">
        <v>315</v>
      </c>
      <c r="C63" s="9" t="e">
        <f>C64+C67</f>
        <v>#REF!</v>
      </c>
      <c r="D63" s="9" t="e">
        <f>D64+D67</f>
        <v>#REF!</v>
      </c>
      <c r="E63" s="7" t="e">
        <f t="shared" si="1"/>
        <v>#REF!</v>
      </c>
      <c r="F63" s="2"/>
    </row>
    <row r="64" spans="1:6" ht="25.5" hidden="1" outlineLevel="4">
      <c r="A64" s="15" t="s">
        <v>27</v>
      </c>
      <c r="B64" s="17" t="s">
        <v>532</v>
      </c>
      <c r="C64" s="9" t="e">
        <f t="shared" ref="C64:D65" si="7">C65</f>
        <v>#REF!</v>
      </c>
      <c r="D64" s="9" t="e">
        <f t="shared" si="7"/>
        <v>#REF!</v>
      </c>
      <c r="E64" s="7" t="e">
        <f t="shared" si="1"/>
        <v>#REF!</v>
      </c>
      <c r="F64" s="2"/>
    </row>
    <row r="65" spans="1:6" ht="25.5" hidden="1" outlineLevel="5">
      <c r="A65" s="15" t="s">
        <v>27</v>
      </c>
      <c r="B65" s="17" t="s">
        <v>316</v>
      </c>
      <c r="C65" s="9" t="e">
        <f t="shared" si="7"/>
        <v>#REF!</v>
      </c>
      <c r="D65" s="9" t="e">
        <f t="shared" si="7"/>
        <v>#REF!</v>
      </c>
      <c r="E65" s="7" t="e">
        <f t="shared" si="1"/>
        <v>#REF!</v>
      </c>
      <c r="F65" s="2"/>
    </row>
    <row r="66" spans="1:6" ht="25.5" hidden="1" outlineLevel="6">
      <c r="A66" s="15" t="s">
        <v>27</v>
      </c>
      <c r="B66" s="17" t="s">
        <v>300</v>
      </c>
      <c r="C66" s="9" t="e">
        <f>'№ 4 ведомственная'!#REF!</f>
        <v>#REF!</v>
      </c>
      <c r="D66" s="9" t="e">
        <f>'№ 4 ведомственная'!#REF!</f>
        <v>#REF!</v>
      </c>
      <c r="E66" s="7" t="e">
        <f t="shared" si="1"/>
        <v>#REF!</v>
      </c>
      <c r="F66" s="2"/>
    </row>
    <row r="67" spans="1:6" ht="38.25" hidden="1" outlineLevel="4">
      <c r="A67" s="15" t="s">
        <v>27</v>
      </c>
      <c r="B67" s="17" t="s">
        <v>317</v>
      </c>
      <c r="C67" s="9">
        <f>C68+C70+C72</f>
        <v>4280.3</v>
      </c>
      <c r="D67" s="9">
        <f>D68+D70+D72</f>
        <v>1906.6</v>
      </c>
      <c r="E67" s="7">
        <f t="shared" si="1"/>
        <v>44.543606756535752</v>
      </c>
      <c r="F67" s="2"/>
    </row>
    <row r="68" spans="1:6" ht="38.25" hidden="1" outlineLevel="5">
      <c r="A68" s="15" t="s">
        <v>27</v>
      </c>
      <c r="B68" s="17" t="s">
        <v>318</v>
      </c>
      <c r="C68" s="9">
        <f>C69</f>
        <v>150</v>
      </c>
      <c r="D68" s="9">
        <f>D69</f>
        <v>18</v>
      </c>
      <c r="E68" s="7">
        <f t="shared" si="1"/>
        <v>12</v>
      </c>
      <c r="F68" s="2"/>
    </row>
    <row r="69" spans="1:6" ht="25.5" hidden="1" outlineLevel="6">
      <c r="A69" s="15" t="s">
        <v>27</v>
      </c>
      <c r="B69" s="17" t="s">
        <v>300</v>
      </c>
      <c r="C69" s="9">
        <f>'№ 4 ведомственная'!F64</f>
        <v>150</v>
      </c>
      <c r="D69" s="9">
        <f>'№ 4 ведомственная'!G64</f>
        <v>18</v>
      </c>
      <c r="E69" s="7">
        <f t="shared" si="1"/>
        <v>12</v>
      </c>
      <c r="F69" s="2"/>
    </row>
    <row r="70" spans="1:6" ht="51" hidden="1" outlineLevel="5">
      <c r="A70" s="15" t="s">
        <v>27</v>
      </c>
      <c r="B70" s="17" t="s">
        <v>319</v>
      </c>
      <c r="C70" s="9">
        <f>C71</f>
        <v>1000</v>
      </c>
      <c r="D70" s="9">
        <f>D71</f>
        <v>167</v>
      </c>
      <c r="E70" s="7">
        <f t="shared" si="1"/>
        <v>16.7</v>
      </c>
      <c r="F70" s="2"/>
    </row>
    <row r="71" spans="1:6" ht="25.5" hidden="1" outlineLevel="6">
      <c r="A71" s="15" t="s">
        <v>27</v>
      </c>
      <c r="B71" s="17" t="s">
        <v>300</v>
      </c>
      <c r="C71" s="9">
        <f>'№ 4 ведомственная'!F66</f>
        <v>1000</v>
      </c>
      <c r="D71" s="9">
        <f>'№ 4 ведомственная'!G66</f>
        <v>167</v>
      </c>
      <c r="E71" s="7">
        <f t="shared" si="1"/>
        <v>16.7</v>
      </c>
      <c r="F71" s="2"/>
    </row>
    <row r="72" spans="1:6" ht="25.5" hidden="1" outlineLevel="5">
      <c r="A72" s="15" t="s">
        <v>27</v>
      </c>
      <c r="B72" s="17" t="s">
        <v>320</v>
      </c>
      <c r="C72" s="9">
        <f>C73</f>
        <v>3130.3</v>
      </c>
      <c r="D72" s="9">
        <f>D73</f>
        <v>1721.6</v>
      </c>
      <c r="E72" s="7">
        <f t="shared" si="1"/>
        <v>54.997923521707179</v>
      </c>
      <c r="F72" s="2"/>
    </row>
    <row r="73" spans="1:6" ht="25.5" hidden="1" outlineLevel="6">
      <c r="A73" s="15" t="s">
        <v>27</v>
      </c>
      <c r="B73" s="17" t="s">
        <v>300</v>
      </c>
      <c r="C73" s="9">
        <f>'№ 4 ведомственная'!F68</f>
        <v>3130.3</v>
      </c>
      <c r="D73" s="9">
        <f>'№ 4 ведомственная'!G68</f>
        <v>1721.6</v>
      </c>
      <c r="E73" s="7">
        <f t="shared" si="1"/>
        <v>54.997923521707179</v>
      </c>
      <c r="F73" s="2"/>
    </row>
    <row r="74" spans="1:6" ht="25.5" hidden="1" outlineLevel="3">
      <c r="A74" s="15" t="s">
        <v>27</v>
      </c>
      <c r="B74" s="17" t="s">
        <v>321</v>
      </c>
      <c r="C74" s="9" t="e">
        <f>C75</f>
        <v>#REF!</v>
      </c>
      <c r="D74" s="9" t="e">
        <f t="shared" ref="D74:D76" si="8">D75</f>
        <v>#REF!</v>
      </c>
      <c r="E74" s="7" t="e">
        <f t="shared" si="1"/>
        <v>#REF!</v>
      </c>
      <c r="F74" s="2"/>
    </row>
    <row r="75" spans="1:6" ht="51" hidden="1" outlineLevel="4">
      <c r="A75" s="15" t="s">
        <v>27</v>
      </c>
      <c r="B75" s="17" t="s">
        <v>322</v>
      </c>
      <c r="C75" s="9" t="e">
        <f>C76</f>
        <v>#REF!</v>
      </c>
      <c r="D75" s="9" t="e">
        <f t="shared" si="8"/>
        <v>#REF!</v>
      </c>
      <c r="E75" s="7" t="e">
        <f t="shared" si="1"/>
        <v>#REF!</v>
      </c>
      <c r="F75" s="2"/>
    </row>
    <row r="76" spans="1:6" ht="25.5" hidden="1" outlineLevel="5">
      <c r="A76" s="15" t="s">
        <v>27</v>
      </c>
      <c r="B76" s="17" t="s">
        <v>323</v>
      </c>
      <c r="C76" s="9" t="e">
        <f>C77</f>
        <v>#REF!</v>
      </c>
      <c r="D76" s="9" t="e">
        <f t="shared" si="8"/>
        <v>#REF!</v>
      </c>
      <c r="E76" s="7" t="e">
        <f t="shared" si="1"/>
        <v>#REF!</v>
      </c>
      <c r="F76" s="2"/>
    </row>
    <row r="77" spans="1:6" ht="25.5" hidden="1" outlineLevel="6">
      <c r="A77" s="15" t="s">
        <v>27</v>
      </c>
      <c r="B77" s="17" t="s">
        <v>300</v>
      </c>
      <c r="C77" s="9" t="e">
        <f>'№ 4 ведомственная'!#REF!</f>
        <v>#REF!</v>
      </c>
      <c r="D77" s="9" t="e">
        <f>'№ 4 ведомственная'!#REF!</f>
        <v>#REF!</v>
      </c>
      <c r="E77" s="7" t="e">
        <f t="shared" si="1"/>
        <v>#REF!</v>
      </c>
      <c r="F77" s="2"/>
    </row>
    <row r="78" spans="1:6" ht="51" hidden="1" outlineLevel="2">
      <c r="A78" s="15" t="s">
        <v>27</v>
      </c>
      <c r="B78" s="17" t="s">
        <v>258</v>
      </c>
      <c r="C78" s="9" t="e">
        <f>C79+C89</f>
        <v>#REF!</v>
      </c>
      <c r="D78" s="9" t="e">
        <f>D79+D89</f>
        <v>#REF!</v>
      </c>
      <c r="E78" s="7" t="e">
        <f t="shared" si="1"/>
        <v>#REF!</v>
      </c>
      <c r="F78" s="2"/>
    </row>
    <row r="79" spans="1:6" ht="51" hidden="1" outlineLevel="3">
      <c r="A79" s="15" t="s">
        <v>27</v>
      </c>
      <c r="B79" s="17" t="s">
        <v>308</v>
      </c>
      <c r="C79" s="9" t="e">
        <f>C80</f>
        <v>#REF!</v>
      </c>
      <c r="D79" s="9" t="e">
        <f>D80</f>
        <v>#REF!</v>
      </c>
      <c r="E79" s="7" t="e">
        <f t="shared" si="1"/>
        <v>#REF!</v>
      </c>
      <c r="F79" s="2"/>
    </row>
    <row r="80" spans="1:6" ht="63.75" hidden="1" outlineLevel="4">
      <c r="A80" s="15" t="s">
        <v>27</v>
      </c>
      <c r="B80" s="17" t="s">
        <v>309</v>
      </c>
      <c r="C80" s="9" t="e">
        <f>C81+C84+C86</f>
        <v>#REF!</v>
      </c>
      <c r="D80" s="9" t="e">
        <f>D81+D84+D86</f>
        <v>#REF!</v>
      </c>
      <c r="E80" s="7" t="e">
        <f t="shared" si="1"/>
        <v>#REF!</v>
      </c>
      <c r="F80" s="2"/>
    </row>
    <row r="81" spans="1:6" ht="51" hidden="1" outlineLevel="5">
      <c r="A81" s="15" t="s">
        <v>27</v>
      </c>
      <c r="B81" s="17" t="s">
        <v>324</v>
      </c>
      <c r="C81" s="9">
        <f>C82+C83</f>
        <v>180.7</v>
      </c>
      <c r="D81" s="9">
        <f>D82+D83</f>
        <v>35.4</v>
      </c>
      <c r="E81" s="7">
        <f t="shared" si="1"/>
        <v>19.59048146098506</v>
      </c>
      <c r="F81" s="2"/>
    </row>
    <row r="82" spans="1:6" ht="51" hidden="1" outlineLevel="6">
      <c r="A82" s="15" t="s">
        <v>27</v>
      </c>
      <c r="B82" s="17" t="s">
        <v>299</v>
      </c>
      <c r="C82" s="9">
        <f>'№ 4 ведомственная'!F73</f>
        <v>126.6</v>
      </c>
      <c r="D82" s="9">
        <f>'№ 4 ведомственная'!G73</f>
        <v>35.4</v>
      </c>
      <c r="E82" s="7">
        <f t="shared" si="1"/>
        <v>27.962085308056871</v>
      </c>
      <c r="F82" s="2"/>
    </row>
    <row r="83" spans="1:6" ht="25.5" hidden="1" outlineLevel="6">
      <c r="A83" s="15" t="s">
        <v>27</v>
      </c>
      <c r="B83" s="17" t="s">
        <v>300</v>
      </c>
      <c r="C83" s="9">
        <f>'№ 4 ведомственная'!F74</f>
        <v>54.1</v>
      </c>
      <c r="D83" s="9">
        <f>'№ 4 ведомственная'!G74</f>
        <v>0</v>
      </c>
      <c r="E83" s="7">
        <f t="shared" si="1"/>
        <v>0</v>
      </c>
      <c r="F83" s="2"/>
    </row>
    <row r="84" spans="1:6" hidden="1" outlineLevel="5">
      <c r="A84" s="15" t="s">
        <v>27</v>
      </c>
      <c r="B84" s="17" t="s">
        <v>325</v>
      </c>
      <c r="C84" s="9">
        <f>C85</f>
        <v>300</v>
      </c>
      <c r="D84" s="9">
        <f>D85</f>
        <v>300</v>
      </c>
      <c r="E84" s="7">
        <f t="shared" ref="E84:E147" si="9">D84/C84*100</f>
        <v>100</v>
      </c>
      <c r="F84" s="2"/>
    </row>
    <row r="85" spans="1:6" ht="25.5" hidden="1" outlineLevel="6">
      <c r="A85" s="15" t="s">
        <v>27</v>
      </c>
      <c r="B85" s="17" t="s">
        <v>326</v>
      </c>
      <c r="C85" s="9">
        <f>'№ 4 ведомственная'!F76</f>
        <v>300</v>
      </c>
      <c r="D85" s="9">
        <f>'№ 4 ведомственная'!G76</f>
        <v>300</v>
      </c>
      <c r="E85" s="7">
        <f t="shared" si="9"/>
        <v>100</v>
      </c>
      <c r="F85" s="2"/>
    </row>
    <row r="86" spans="1:6" ht="25.5" hidden="1" outlineLevel="5">
      <c r="A86" s="15" t="s">
        <v>27</v>
      </c>
      <c r="B86" s="17" t="s">
        <v>327</v>
      </c>
      <c r="C86" s="9" t="e">
        <f>C87+C88</f>
        <v>#REF!</v>
      </c>
      <c r="D86" s="9" t="e">
        <f>D87+D88</f>
        <v>#REF!</v>
      </c>
      <c r="E86" s="7" t="e">
        <f t="shared" si="9"/>
        <v>#REF!</v>
      </c>
      <c r="F86" s="2"/>
    </row>
    <row r="87" spans="1:6" ht="51" hidden="1" outlineLevel="6">
      <c r="A87" s="15" t="s">
        <v>27</v>
      </c>
      <c r="B87" s="17" t="s">
        <v>299</v>
      </c>
      <c r="C87" s="9" t="e">
        <f>'№ 4 ведомственная'!#REF!</f>
        <v>#REF!</v>
      </c>
      <c r="D87" s="9" t="e">
        <f>'№ 4 ведомственная'!#REF!</f>
        <v>#REF!</v>
      </c>
      <c r="E87" s="7" t="e">
        <f t="shared" si="9"/>
        <v>#REF!</v>
      </c>
      <c r="F87" s="2"/>
    </row>
    <row r="88" spans="1:6" ht="25.5" hidden="1" outlineLevel="6">
      <c r="A88" s="15" t="s">
        <v>27</v>
      </c>
      <c r="B88" s="17" t="s">
        <v>300</v>
      </c>
      <c r="C88" s="9" t="e">
        <f>'№ 4 ведомственная'!#REF!</f>
        <v>#REF!</v>
      </c>
      <c r="D88" s="9" t="e">
        <f>'№ 4 ведомственная'!#REF!</f>
        <v>#REF!</v>
      </c>
      <c r="E88" s="7" t="e">
        <f t="shared" si="9"/>
        <v>#REF!</v>
      </c>
      <c r="F88" s="2"/>
    </row>
    <row r="89" spans="1:6" ht="25.5" hidden="1" outlineLevel="3">
      <c r="A89" s="15" t="s">
        <v>27</v>
      </c>
      <c r="B89" s="17" t="s">
        <v>328</v>
      </c>
      <c r="C89" s="9">
        <f>C90</f>
        <v>500</v>
      </c>
      <c r="D89" s="9">
        <f>D90</f>
        <v>196.7</v>
      </c>
      <c r="E89" s="7">
        <f t="shared" si="9"/>
        <v>39.339999999999996</v>
      </c>
      <c r="F89" s="2"/>
    </row>
    <row r="90" spans="1:6" ht="25.5" hidden="1" outlineLevel="4">
      <c r="A90" s="15" t="s">
        <v>27</v>
      </c>
      <c r="B90" s="17" t="s">
        <v>329</v>
      </c>
      <c r="C90" s="9">
        <f>C91+C93</f>
        <v>500</v>
      </c>
      <c r="D90" s="9">
        <f>D91+D93</f>
        <v>196.7</v>
      </c>
      <c r="E90" s="7">
        <f t="shared" si="9"/>
        <v>39.339999999999996</v>
      </c>
      <c r="F90" s="2"/>
    </row>
    <row r="91" spans="1:6" ht="38.25" hidden="1" outlineLevel="5">
      <c r="A91" s="15" t="s">
        <v>27</v>
      </c>
      <c r="B91" s="17" t="s">
        <v>330</v>
      </c>
      <c r="C91" s="9">
        <f>C92</f>
        <v>200</v>
      </c>
      <c r="D91" s="9">
        <f>D92</f>
        <v>105.2</v>
      </c>
      <c r="E91" s="7">
        <f t="shared" si="9"/>
        <v>52.6</v>
      </c>
      <c r="F91" s="2"/>
    </row>
    <row r="92" spans="1:6" ht="25.5" hidden="1" outlineLevel="6">
      <c r="A92" s="15" t="s">
        <v>27</v>
      </c>
      <c r="B92" s="17" t="s">
        <v>300</v>
      </c>
      <c r="C92" s="9">
        <f>'№ 4 ведомственная'!F80</f>
        <v>200</v>
      </c>
      <c r="D92" s="9">
        <f>'№ 4 ведомственная'!G80</f>
        <v>105.2</v>
      </c>
      <c r="E92" s="7">
        <f t="shared" si="9"/>
        <v>52.6</v>
      </c>
      <c r="F92" s="2"/>
    </row>
    <row r="93" spans="1:6" ht="38.25" hidden="1" outlineLevel="5">
      <c r="A93" s="15" t="s">
        <v>27</v>
      </c>
      <c r="B93" s="17" t="s">
        <v>331</v>
      </c>
      <c r="C93" s="9">
        <f>C94</f>
        <v>300</v>
      </c>
      <c r="D93" s="9">
        <f>D94</f>
        <v>91.5</v>
      </c>
      <c r="E93" s="7">
        <f t="shared" si="9"/>
        <v>30.5</v>
      </c>
      <c r="F93" s="2"/>
    </row>
    <row r="94" spans="1:6" ht="25.5" hidden="1" outlineLevel="6">
      <c r="A94" s="15" t="s">
        <v>27</v>
      </c>
      <c r="B94" s="17" t="s">
        <v>300</v>
      </c>
      <c r="C94" s="9">
        <f>'№ 4 ведомственная'!F82</f>
        <v>300</v>
      </c>
      <c r="D94" s="9">
        <f>'№ 4 ведомственная'!G82</f>
        <v>91.5</v>
      </c>
      <c r="E94" s="7">
        <f t="shared" si="9"/>
        <v>30.5</v>
      </c>
      <c r="F94" s="2"/>
    </row>
    <row r="95" spans="1:6" ht="38.25" hidden="1" outlineLevel="2">
      <c r="A95" s="15" t="s">
        <v>27</v>
      </c>
      <c r="B95" s="17" t="s">
        <v>263</v>
      </c>
      <c r="C95" s="9">
        <f>C96</f>
        <v>45</v>
      </c>
      <c r="D95" s="9">
        <f>D96</f>
        <v>1.3</v>
      </c>
      <c r="E95" s="7">
        <f t="shared" si="9"/>
        <v>2.8888888888888893</v>
      </c>
      <c r="F95" s="2"/>
    </row>
    <row r="96" spans="1:6" ht="25.5" hidden="1" outlineLevel="3">
      <c r="A96" s="15" t="s">
        <v>27</v>
      </c>
      <c r="B96" s="17" t="s">
        <v>332</v>
      </c>
      <c r="C96" s="9">
        <f>C97+C101</f>
        <v>45</v>
      </c>
      <c r="D96" s="9">
        <f>D97+D101</f>
        <v>1.3</v>
      </c>
      <c r="E96" s="7">
        <f t="shared" si="9"/>
        <v>2.8888888888888893</v>
      </c>
      <c r="F96" s="2"/>
    </row>
    <row r="97" spans="1:6" ht="25.5" hidden="1" outlineLevel="4">
      <c r="A97" s="15" t="s">
        <v>27</v>
      </c>
      <c r="B97" s="17" t="s">
        <v>333</v>
      </c>
      <c r="C97" s="9">
        <f t="shared" ref="C97:D98" si="10">C98</f>
        <v>2</v>
      </c>
      <c r="D97" s="9">
        <f t="shared" si="10"/>
        <v>1.3</v>
      </c>
      <c r="E97" s="7">
        <f t="shared" si="9"/>
        <v>65</v>
      </c>
      <c r="F97" s="2"/>
    </row>
    <row r="98" spans="1:6" ht="25.5" hidden="1" outlineLevel="5">
      <c r="A98" s="15" t="s">
        <v>27</v>
      </c>
      <c r="B98" s="17" t="s">
        <v>334</v>
      </c>
      <c r="C98" s="9">
        <f t="shared" si="10"/>
        <v>2</v>
      </c>
      <c r="D98" s="9">
        <f t="shared" si="10"/>
        <v>1.3</v>
      </c>
      <c r="E98" s="7">
        <f t="shared" si="9"/>
        <v>65</v>
      </c>
      <c r="F98" s="2"/>
    </row>
    <row r="99" spans="1:6" ht="25.5" hidden="1" outlineLevel="6">
      <c r="A99" s="15" t="s">
        <v>27</v>
      </c>
      <c r="B99" s="17" t="s">
        <v>300</v>
      </c>
      <c r="C99" s="9">
        <f>'№ 4 ведомственная'!F136</f>
        <v>2</v>
      </c>
      <c r="D99" s="9">
        <f>'№ 4 ведомственная'!G136</f>
        <v>1.3</v>
      </c>
      <c r="E99" s="7">
        <f t="shared" si="9"/>
        <v>65</v>
      </c>
      <c r="F99" s="2"/>
    </row>
    <row r="100" spans="1:6" ht="25.5" hidden="1" outlineLevel="4">
      <c r="A100" s="15" t="s">
        <v>27</v>
      </c>
      <c r="B100" s="17" t="s">
        <v>335</v>
      </c>
      <c r="C100" s="9">
        <f t="shared" ref="C100:D101" si="11">C101</f>
        <v>43</v>
      </c>
      <c r="D100" s="9">
        <f t="shared" si="11"/>
        <v>0</v>
      </c>
      <c r="E100" s="7">
        <f t="shared" si="9"/>
        <v>0</v>
      </c>
      <c r="F100" s="2"/>
    </row>
    <row r="101" spans="1:6" ht="25.5" hidden="1" outlineLevel="5">
      <c r="A101" s="15" t="s">
        <v>27</v>
      </c>
      <c r="B101" s="17" t="s">
        <v>336</v>
      </c>
      <c r="C101" s="9">
        <f t="shared" si="11"/>
        <v>43</v>
      </c>
      <c r="D101" s="9">
        <f t="shared" si="11"/>
        <v>0</v>
      </c>
      <c r="E101" s="7">
        <f t="shared" si="9"/>
        <v>0</v>
      </c>
      <c r="F101" s="2"/>
    </row>
    <row r="102" spans="1:6" ht="25.5" hidden="1" outlineLevel="6">
      <c r="A102" s="15" t="s">
        <v>27</v>
      </c>
      <c r="B102" s="17" t="s">
        <v>300</v>
      </c>
      <c r="C102" s="9">
        <f>'№ 4 ведомственная'!F139</f>
        <v>43</v>
      </c>
      <c r="D102" s="9">
        <f>'№ 4 ведомственная'!G139</f>
        <v>0</v>
      </c>
      <c r="E102" s="7">
        <f t="shared" si="9"/>
        <v>0</v>
      </c>
      <c r="F102" s="2"/>
    </row>
    <row r="103" spans="1:6" ht="38.25" hidden="1" outlineLevel="2">
      <c r="A103" s="36" t="s">
        <v>27</v>
      </c>
      <c r="B103" s="37" t="s">
        <v>539</v>
      </c>
      <c r="C103" s="38" t="e">
        <f>C104+C111+C118</f>
        <v>#REF!</v>
      </c>
      <c r="D103" s="38" t="e">
        <f>D104+D111+D118</f>
        <v>#REF!</v>
      </c>
      <c r="E103" s="7" t="e">
        <f t="shared" si="9"/>
        <v>#REF!</v>
      </c>
      <c r="F103" s="2"/>
    </row>
    <row r="104" spans="1:6" ht="38.25" hidden="1" outlineLevel="3">
      <c r="A104" s="36" t="s">
        <v>27</v>
      </c>
      <c r="B104" s="37" t="s">
        <v>540</v>
      </c>
      <c r="C104" s="38" t="e">
        <f>C105+C108</f>
        <v>#REF!</v>
      </c>
      <c r="D104" s="38" t="e">
        <f>D105+D108</f>
        <v>#REF!</v>
      </c>
      <c r="E104" s="7" t="e">
        <f t="shared" si="9"/>
        <v>#REF!</v>
      </c>
      <c r="F104" s="2"/>
    </row>
    <row r="105" spans="1:6" ht="25.5" hidden="1" outlineLevel="4">
      <c r="A105" s="36" t="s">
        <v>27</v>
      </c>
      <c r="B105" s="37" t="s">
        <v>337</v>
      </c>
      <c r="C105" s="38" t="e">
        <f t="shared" ref="C105:D106" si="12">C106</f>
        <v>#REF!</v>
      </c>
      <c r="D105" s="38" t="e">
        <f t="shared" si="12"/>
        <v>#REF!</v>
      </c>
      <c r="E105" s="7" t="e">
        <f t="shared" si="9"/>
        <v>#REF!</v>
      </c>
      <c r="F105" s="2"/>
    </row>
    <row r="106" spans="1:6" ht="38.25" hidden="1" outlineLevel="5">
      <c r="A106" s="36" t="s">
        <v>27</v>
      </c>
      <c r="B106" s="37" t="s">
        <v>338</v>
      </c>
      <c r="C106" s="38" t="e">
        <f t="shared" si="12"/>
        <v>#REF!</v>
      </c>
      <c r="D106" s="38" t="e">
        <f t="shared" si="12"/>
        <v>#REF!</v>
      </c>
      <c r="E106" s="7" t="e">
        <f t="shared" si="9"/>
        <v>#REF!</v>
      </c>
      <c r="F106" s="2"/>
    </row>
    <row r="107" spans="1:6" ht="25.5" hidden="1" outlineLevel="6">
      <c r="A107" s="36" t="s">
        <v>27</v>
      </c>
      <c r="B107" s="37" t="s">
        <v>300</v>
      </c>
      <c r="C107" s="38" t="e">
        <f>'№ 4 ведомственная'!#REF!</f>
        <v>#REF!</v>
      </c>
      <c r="D107" s="38" t="e">
        <f>'№ 4 ведомственная'!#REF!</f>
        <v>#REF!</v>
      </c>
      <c r="E107" s="7" t="e">
        <f t="shared" si="9"/>
        <v>#REF!</v>
      </c>
      <c r="F107" s="2"/>
    </row>
    <row r="108" spans="1:6" ht="38.25" hidden="1" outlineLevel="4">
      <c r="A108" s="36" t="s">
        <v>27</v>
      </c>
      <c r="B108" s="37" t="s">
        <v>339</v>
      </c>
      <c r="C108" s="38" t="e">
        <f t="shared" ref="C108:D109" si="13">C109</f>
        <v>#REF!</v>
      </c>
      <c r="D108" s="38" t="e">
        <f t="shared" si="13"/>
        <v>#REF!</v>
      </c>
      <c r="E108" s="7" t="e">
        <f t="shared" si="9"/>
        <v>#REF!</v>
      </c>
      <c r="F108" s="2"/>
    </row>
    <row r="109" spans="1:6" ht="25.5" hidden="1" outlineLevel="5">
      <c r="A109" s="36" t="s">
        <v>27</v>
      </c>
      <c r="B109" s="37" t="s">
        <v>340</v>
      </c>
      <c r="C109" s="38" t="e">
        <f t="shared" si="13"/>
        <v>#REF!</v>
      </c>
      <c r="D109" s="38" t="e">
        <f t="shared" si="13"/>
        <v>#REF!</v>
      </c>
      <c r="E109" s="7" t="e">
        <f t="shared" si="9"/>
        <v>#REF!</v>
      </c>
      <c r="F109" s="2"/>
    </row>
    <row r="110" spans="1:6" ht="25.5" hidden="1" outlineLevel="6">
      <c r="A110" s="36" t="s">
        <v>27</v>
      </c>
      <c r="B110" s="37" t="s">
        <v>300</v>
      </c>
      <c r="C110" s="38" t="e">
        <f>'№ 4 ведомственная'!#REF!</f>
        <v>#REF!</v>
      </c>
      <c r="D110" s="38" t="e">
        <f>'№ 4 ведомственная'!#REF!</f>
        <v>#REF!</v>
      </c>
      <c r="E110" s="7" t="e">
        <f t="shared" si="9"/>
        <v>#REF!</v>
      </c>
      <c r="F110" s="2"/>
    </row>
    <row r="111" spans="1:6" ht="51" hidden="1" outlineLevel="3">
      <c r="A111" s="36" t="s">
        <v>27</v>
      </c>
      <c r="B111" s="37" t="s">
        <v>541</v>
      </c>
      <c r="C111" s="38" t="e">
        <f>C112+C115</f>
        <v>#REF!</v>
      </c>
      <c r="D111" s="38" t="e">
        <f>D112+D115</f>
        <v>#REF!</v>
      </c>
      <c r="E111" s="7" t="e">
        <f t="shared" si="9"/>
        <v>#REF!</v>
      </c>
      <c r="F111" s="2"/>
    </row>
    <row r="112" spans="1:6" ht="51" hidden="1" outlineLevel="4">
      <c r="A112" s="36" t="s">
        <v>27</v>
      </c>
      <c r="B112" s="37" t="s">
        <v>533</v>
      </c>
      <c r="C112" s="38" t="e">
        <f t="shared" ref="C112:D113" si="14">C113</f>
        <v>#REF!</v>
      </c>
      <c r="D112" s="38" t="e">
        <f t="shared" si="14"/>
        <v>#REF!</v>
      </c>
      <c r="E112" s="7" t="e">
        <f t="shared" si="9"/>
        <v>#REF!</v>
      </c>
      <c r="F112" s="2"/>
    </row>
    <row r="113" spans="1:6" ht="51" hidden="1" outlineLevel="5">
      <c r="A113" s="36" t="s">
        <v>27</v>
      </c>
      <c r="B113" s="37" t="s">
        <v>542</v>
      </c>
      <c r="C113" s="38" t="e">
        <f t="shared" si="14"/>
        <v>#REF!</v>
      </c>
      <c r="D113" s="38" t="e">
        <f t="shared" si="14"/>
        <v>#REF!</v>
      </c>
      <c r="E113" s="7" t="e">
        <f t="shared" si="9"/>
        <v>#REF!</v>
      </c>
      <c r="F113" s="2"/>
    </row>
    <row r="114" spans="1:6" ht="25.5" hidden="1" outlineLevel="6">
      <c r="A114" s="36" t="s">
        <v>27</v>
      </c>
      <c r="B114" s="37" t="s">
        <v>300</v>
      </c>
      <c r="C114" s="38" t="e">
        <f>'№ 4 ведомственная'!#REF!</f>
        <v>#REF!</v>
      </c>
      <c r="D114" s="38" t="e">
        <f>'№ 4 ведомственная'!#REF!</f>
        <v>#REF!</v>
      </c>
      <c r="E114" s="7" t="e">
        <f t="shared" si="9"/>
        <v>#REF!</v>
      </c>
      <c r="F114" s="2"/>
    </row>
    <row r="115" spans="1:6" ht="25.5" hidden="1" outlineLevel="4">
      <c r="A115" s="36" t="s">
        <v>27</v>
      </c>
      <c r="B115" s="37" t="s">
        <v>341</v>
      </c>
      <c r="C115" s="38" t="e">
        <f t="shared" ref="C115:D116" si="15">C116</f>
        <v>#REF!</v>
      </c>
      <c r="D115" s="38" t="e">
        <f t="shared" si="15"/>
        <v>#REF!</v>
      </c>
      <c r="E115" s="7" t="e">
        <f t="shared" si="9"/>
        <v>#REF!</v>
      </c>
      <c r="F115" s="2"/>
    </row>
    <row r="116" spans="1:6" hidden="1" outlineLevel="5">
      <c r="A116" s="36" t="s">
        <v>27</v>
      </c>
      <c r="B116" s="37" t="s">
        <v>342</v>
      </c>
      <c r="C116" s="38" t="e">
        <f t="shared" si="15"/>
        <v>#REF!</v>
      </c>
      <c r="D116" s="38" t="e">
        <f t="shared" si="15"/>
        <v>#REF!</v>
      </c>
      <c r="E116" s="7" t="e">
        <f t="shared" si="9"/>
        <v>#REF!</v>
      </c>
      <c r="F116" s="2"/>
    </row>
    <row r="117" spans="1:6" ht="25.5" hidden="1" outlineLevel="6">
      <c r="A117" s="36" t="s">
        <v>27</v>
      </c>
      <c r="B117" s="37" t="s">
        <v>300</v>
      </c>
      <c r="C117" s="38" t="e">
        <f>'№ 4 ведомственная'!#REF!</f>
        <v>#REF!</v>
      </c>
      <c r="D117" s="38" t="e">
        <f>'№ 4 ведомственная'!#REF!</f>
        <v>#REF!</v>
      </c>
      <c r="E117" s="7" t="e">
        <f t="shared" si="9"/>
        <v>#REF!</v>
      </c>
      <c r="F117" s="2"/>
    </row>
    <row r="118" spans="1:6" ht="38.25" hidden="1" outlineLevel="3">
      <c r="A118" s="36" t="s">
        <v>27</v>
      </c>
      <c r="B118" s="37" t="s">
        <v>543</v>
      </c>
      <c r="C118" s="38" t="e">
        <f>C119+C122</f>
        <v>#REF!</v>
      </c>
      <c r="D118" s="38" t="e">
        <f>D119+D122</f>
        <v>#REF!</v>
      </c>
      <c r="E118" s="7" t="e">
        <f t="shared" si="9"/>
        <v>#REF!</v>
      </c>
      <c r="F118" s="2"/>
    </row>
    <row r="119" spans="1:6" ht="25.5" hidden="1" outlineLevel="4">
      <c r="A119" s="36" t="s">
        <v>27</v>
      </c>
      <c r="B119" s="37" t="s">
        <v>343</v>
      </c>
      <c r="C119" s="38" t="e">
        <f t="shared" ref="C119:D120" si="16">C120</f>
        <v>#REF!</v>
      </c>
      <c r="D119" s="38" t="e">
        <f t="shared" si="16"/>
        <v>#REF!</v>
      </c>
      <c r="E119" s="7" t="e">
        <f t="shared" si="9"/>
        <v>#REF!</v>
      </c>
      <c r="F119" s="2"/>
    </row>
    <row r="120" spans="1:6" ht="38.25" hidden="1" outlineLevel="5">
      <c r="A120" s="36" t="s">
        <v>27</v>
      </c>
      <c r="B120" s="37" t="s">
        <v>544</v>
      </c>
      <c r="C120" s="38" t="e">
        <f t="shared" si="16"/>
        <v>#REF!</v>
      </c>
      <c r="D120" s="38" t="e">
        <f t="shared" si="16"/>
        <v>#REF!</v>
      </c>
      <c r="E120" s="7" t="e">
        <f t="shared" si="9"/>
        <v>#REF!</v>
      </c>
      <c r="F120" s="2"/>
    </row>
    <row r="121" spans="1:6" ht="25.5" hidden="1" outlineLevel="6">
      <c r="A121" s="36" t="s">
        <v>27</v>
      </c>
      <c r="B121" s="37" t="s">
        <v>300</v>
      </c>
      <c r="C121" s="38" t="e">
        <f>'№ 4 ведомственная'!#REF!</f>
        <v>#REF!</v>
      </c>
      <c r="D121" s="38" t="e">
        <f>'№ 4 ведомственная'!#REF!</f>
        <v>#REF!</v>
      </c>
      <c r="E121" s="7" t="e">
        <f t="shared" si="9"/>
        <v>#REF!</v>
      </c>
      <c r="F121" s="2"/>
    </row>
    <row r="122" spans="1:6" ht="25.5" hidden="1" outlineLevel="4">
      <c r="A122" s="36" t="s">
        <v>27</v>
      </c>
      <c r="B122" s="37" t="s">
        <v>344</v>
      </c>
      <c r="C122" s="38" t="e">
        <f t="shared" ref="C122:D123" si="17">C123</f>
        <v>#REF!</v>
      </c>
      <c r="D122" s="38" t="e">
        <f t="shared" si="17"/>
        <v>#REF!</v>
      </c>
      <c r="E122" s="7" t="e">
        <f t="shared" si="9"/>
        <v>#REF!</v>
      </c>
      <c r="F122" s="2"/>
    </row>
    <row r="123" spans="1:6" ht="25.5" hidden="1" outlineLevel="5">
      <c r="A123" s="36" t="s">
        <v>27</v>
      </c>
      <c r="B123" s="37" t="s">
        <v>545</v>
      </c>
      <c r="C123" s="38" t="e">
        <f t="shared" si="17"/>
        <v>#REF!</v>
      </c>
      <c r="D123" s="38" t="e">
        <f t="shared" si="17"/>
        <v>#REF!</v>
      </c>
      <c r="E123" s="7" t="e">
        <f t="shared" si="9"/>
        <v>#REF!</v>
      </c>
      <c r="F123" s="2"/>
    </row>
    <row r="124" spans="1:6" ht="25.5" hidden="1" outlineLevel="6">
      <c r="A124" s="36" t="s">
        <v>27</v>
      </c>
      <c r="B124" s="37" t="s">
        <v>300</v>
      </c>
      <c r="C124" s="38" t="e">
        <f>'№ 4 ведомственная'!#REF!</f>
        <v>#REF!</v>
      </c>
      <c r="D124" s="38" t="e">
        <f>'№ 4 ведомственная'!#REF!</f>
        <v>#REF!</v>
      </c>
      <c r="E124" s="7" t="e">
        <f t="shared" si="9"/>
        <v>#REF!</v>
      </c>
      <c r="F124" s="2"/>
    </row>
    <row r="125" spans="1:6" hidden="1" outlineLevel="2">
      <c r="A125" s="15" t="s">
        <v>27</v>
      </c>
      <c r="B125" s="17" t="s">
        <v>256</v>
      </c>
      <c r="C125" s="9" t="e">
        <f t="shared" ref="C125:D126" si="18">C126</f>
        <v>#REF!</v>
      </c>
      <c r="D125" s="9" t="e">
        <f t="shared" si="18"/>
        <v>#REF!</v>
      </c>
      <c r="E125" s="7" t="e">
        <f t="shared" si="9"/>
        <v>#REF!</v>
      </c>
      <c r="F125" s="2"/>
    </row>
    <row r="126" spans="1:6" ht="25.5" hidden="1" outlineLevel="3">
      <c r="A126" s="15" t="s">
        <v>27</v>
      </c>
      <c r="B126" s="17" t="s">
        <v>302</v>
      </c>
      <c r="C126" s="9" t="e">
        <f t="shared" si="18"/>
        <v>#REF!</v>
      </c>
      <c r="D126" s="9" t="e">
        <f t="shared" si="18"/>
        <v>#REF!</v>
      </c>
      <c r="E126" s="7" t="e">
        <f t="shared" si="9"/>
        <v>#REF!</v>
      </c>
      <c r="F126" s="2"/>
    </row>
    <row r="127" spans="1:6" ht="25.5" hidden="1" outlineLevel="5">
      <c r="A127" s="15" t="s">
        <v>27</v>
      </c>
      <c r="B127" s="17" t="s">
        <v>345</v>
      </c>
      <c r="C127" s="9" t="e">
        <f>C128+C129+C130</f>
        <v>#REF!</v>
      </c>
      <c r="D127" s="9" t="e">
        <f>D128+D129+D130</f>
        <v>#REF!</v>
      </c>
      <c r="E127" s="7" t="e">
        <f t="shared" si="9"/>
        <v>#REF!</v>
      </c>
      <c r="F127" s="2"/>
    </row>
    <row r="128" spans="1:6" ht="51" hidden="1" outlineLevel="6">
      <c r="A128" s="15" t="s">
        <v>27</v>
      </c>
      <c r="B128" s="17" t="s">
        <v>299</v>
      </c>
      <c r="C128" s="9" t="e">
        <f>'№ 4 ведомственная'!#REF!</f>
        <v>#REF!</v>
      </c>
      <c r="D128" s="9" t="e">
        <f>'№ 4 ведомственная'!#REF!</f>
        <v>#REF!</v>
      </c>
      <c r="E128" s="7" t="e">
        <f t="shared" si="9"/>
        <v>#REF!</v>
      </c>
      <c r="F128" s="2"/>
    </row>
    <row r="129" spans="1:6" ht="25.5" hidden="1" outlineLevel="6">
      <c r="A129" s="15" t="s">
        <v>27</v>
      </c>
      <c r="B129" s="17" t="s">
        <v>300</v>
      </c>
      <c r="C129" s="9" t="e">
        <f>'№ 4 ведомственная'!#REF!</f>
        <v>#REF!</v>
      </c>
      <c r="D129" s="9" t="e">
        <f>'№ 4 ведомственная'!#REF!</f>
        <v>#REF!</v>
      </c>
      <c r="E129" s="7" t="e">
        <f t="shared" si="9"/>
        <v>#REF!</v>
      </c>
      <c r="F129" s="2"/>
    </row>
    <row r="130" spans="1:6" hidden="1" outlineLevel="6">
      <c r="A130" s="15" t="s">
        <v>27</v>
      </c>
      <c r="B130" s="17" t="s">
        <v>301</v>
      </c>
      <c r="C130" s="9" t="e">
        <f>'№ 4 ведомственная'!#REF!</f>
        <v>#REF!</v>
      </c>
      <c r="D130" s="9" t="e">
        <f>'№ 4 ведомственная'!#REF!</f>
        <v>#REF!</v>
      </c>
      <c r="E130" s="7" t="e">
        <f t="shared" si="9"/>
        <v>#REF!</v>
      </c>
      <c r="F130" s="2"/>
    </row>
    <row r="131" spans="1:6" s="26" customFormat="1" ht="25.5" collapsed="1">
      <c r="A131" s="19" t="s">
        <v>49</v>
      </c>
      <c r="B131" s="20" t="s">
        <v>247</v>
      </c>
      <c r="C131" s="8">
        <f>C132+C145+C166</f>
        <v>5068.2</v>
      </c>
      <c r="D131" s="8">
        <f>D132+D145+D166</f>
        <v>2442.8000000000002</v>
      </c>
      <c r="E131" s="7">
        <f t="shared" si="9"/>
        <v>48.198571484945354</v>
      </c>
      <c r="F131" s="4"/>
    </row>
    <row r="132" spans="1:6" outlineLevel="1">
      <c r="A132" s="15" t="s">
        <v>50</v>
      </c>
      <c r="B132" s="17" t="s">
        <v>264</v>
      </c>
      <c r="C132" s="9">
        <f>'№ 4 ведомственная'!F96</f>
        <v>848.6</v>
      </c>
      <c r="D132" s="9">
        <f>'№ 4 ведомственная'!G96</f>
        <v>397.5</v>
      </c>
      <c r="E132" s="110">
        <f t="shared" si="9"/>
        <v>46.841857176526041</v>
      </c>
      <c r="F132" s="2"/>
    </row>
    <row r="133" spans="1:6" ht="51" hidden="1" outlineLevel="2">
      <c r="A133" s="15" t="s">
        <v>50</v>
      </c>
      <c r="B133" s="17" t="s">
        <v>258</v>
      </c>
      <c r="C133" s="9" t="e">
        <f>C134</f>
        <v>#REF!</v>
      </c>
      <c r="D133" s="9" t="e">
        <f t="shared" ref="D133:D135" si="19">D134</f>
        <v>#REF!</v>
      </c>
      <c r="E133" s="110" t="e">
        <f t="shared" si="9"/>
        <v>#REF!</v>
      </c>
      <c r="F133" s="2"/>
    </row>
    <row r="134" spans="1:6" ht="51" hidden="1" outlineLevel="3">
      <c r="A134" s="15" t="s">
        <v>50</v>
      </c>
      <c r="B134" s="17" t="s">
        <v>308</v>
      </c>
      <c r="C134" s="9" t="e">
        <f>C135</f>
        <v>#REF!</v>
      </c>
      <c r="D134" s="9" t="e">
        <f t="shared" si="19"/>
        <v>#REF!</v>
      </c>
      <c r="E134" s="110" t="e">
        <f t="shared" si="9"/>
        <v>#REF!</v>
      </c>
      <c r="F134" s="2"/>
    </row>
    <row r="135" spans="1:6" ht="63.75" hidden="1" outlineLevel="4">
      <c r="A135" s="15" t="s">
        <v>50</v>
      </c>
      <c r="B135" s="17" t="s">
        <v>309</v>
      </c>
      <c r="C135" s="9" t="e">
        <f>C136</f>
        <v>#REF!</v>
      </c>
      <c r="D135" s="9" t="e">
        <f t="shared" si="19"/>
        <v>#REF!</v>
      </c>
      <c r="E135" s="110" t="e">
        <f t="shared" si="9"/>
        <v>#REF!</v>
      </c>
      <c r="F135" s="2"/>
    </row>
    <row r="136" spans="1:6" ht="25.5" hidden="1" outlineLevel="5">
      <c r="A136" s="15" t="s">
        <v>50</v>
      </c>
      <c r="B136" s="17" t="s">
        <v>346</v>
      </c>
      <c r="C136" s="9" t="e">
        <f>C137+C138</f>
        <v>#REF!</v>
      </c>
      <c r="D136" s="9" t="e">
        <f>D137+D138</f>
        <v>#REF!</v>
      </c>
      <c r="E136" s="110" t="e">
        <f t="shared" si="9"/>
        <v>#REF!</v>
      </c>
      <c r="F136" s="2"/>
    </row>
    <row r="137" spans="1:6" ht="51" hidden="1" outlineLevel="6">
      <c r="A137" s="15" t="s">
        <v>50</v>
      </c>
      <c r="B137" s="17" t="s">
        <v>299</v>
      </c>
      <c r="C137" s="9">
        <f>'№ 4 ведомственная'!F101</f>
        <v>848.6</v>
      </c>
      <c r="D137" s="9">
        <f>'№ 4 ведомственная'!G101</f>
        <v>397.5</v>
      </c>
      <c r="E137" s="110">
        <f t="shared" si="9"/>
        <v>46.841857176526041</v>
      </c>
      <c r="F137" s="2"/>
    </row>
    <row r="138" spans="1:6" ht="25.5" hidden="1" outlineLevel="6">
      <c r="A138" s="15" t="s">
        <v>50</v>
      </c>
      <c r="B138" s="17" t="s">
        <v>300</v>
      </c>
      <c r="C138" s="9" t="e">
        <f>'№ 4 ведомственная'!#REF!</f>
        <v>#REF!</v>
      </c>
      <c r="D138" s="9" t="e">
        <f>'№ 4 ведомственная'!#REF!</f>
        <v>#REF!</v>
      </c>
      <c r="E138" s="110" t="e">
        <f t="shared" si="9"/>
        <v>#REF!</v>
      </c>
      <c r="F138" s="2"/>
    </row>
    <row r="139" spans="1:6" ht="63.75" hidden="1" outlineLevel="2">
      <c r="A139" s="15" t="s">
        <v>51</v>
      </c>
      <c r="B139" s="17" t="s">
        <v>265</v>
      </c>
      <c r="C139" s="9" t="e">
        <f>C140</f>
        <v>#REF!</v>
      </c>
      <c r="D139" s="9" t="e">
        <f t="shared" ref="D139:D141" si="20">D140</f>
        <v>#REF!</v>
      </c>
      <c r="E139" s="110" t="e">
        <f t="shared" si="9"/>
        <v>#REF!</v>
      </c>
      <c r="F139" s="2"/>
    </row>
    <row r="140" spans="1:6" ht="51" hidden="1" outlineLevel="3">
      <c r="A140" s="15" t="s">
        <v>51</v>
      </c>
      <c r="B140" s="17" t="s">
        <v>347</v>
      </c>
      <c r="C140" s="9" t="e">
        <f>C141</f>
        <v>#REF!</v>
      </c>
      <c r="D140" s="9" t="e">
        <f t="shared" si="20"/>
        <v>#REF!</v>
      </c>
      <c r="E140" s="110" t="e">
        <f t="shared" si="9"/>
        <v>#REF!</v>
      </c>
      <c r="F140" s="2"/>
    </row>
    <row r="141" spans="1:6" ht="25.5" hidden="1" outlineLevel="4">
      <c r="A141" s="15" t="s">
        <v>51</v>
      </c>
      <c r="B141" s="17" t="s">
        <v>348</v>
      </c>
      <c r="C141" s="9" t="e">
        <f>C142</f>
        <v>#REF!</v>
      </c>
      <c r="D141" s="9" t="e">
        <f t="shared" si="20"/>
        <v>#REF!</v>
      </c>
      <c r="E141" s="110" t="e">
        <f t="shared" si="9"/>
        <v>#REF!</v>
      </c>
      <c r="F141" s="2"/>
    </row>
    <row r="142" spans="1:6" ht="25.5" hidden="1" outlineLevel="5">
      <c r="A142" s="15" t="s">
        <v>51</v>
      </c>
      <c r="B142" s="17" t="s">
        <v>349</v>
      </c>
      <c r="C142" s="9" t="e">
        <f>C143+C144</f>
        <v>#REF!</v>
      </c>
      <c r="D142" s="9" t="e">
        <f>D143+D144</f>
        <v>#REF!</v>
      </c>
      <c r="E142" s="110" t="e">
        <f t="shared" si="9"/>
        <v>#REF!</v>
      </c>
      <c r="F142" s="2"/>
    </row>
    <row r="143" spans="1:6" ht="51" hidden="1" outlineLevel="6">
      <c r="A143" s="15" t="s">
        <v>51</v>
      </c>
      <c r="B143" s="17" t="s">
        <v>299</v>
      </c>
      <c r="C143" s="9" t="e">
        <f>'№ 4 ведомственная'!#REF!</f>
        <v>#REF!</v>
      </c>
      <c r="D143" s="9" t="e">
        <f>'№ 4 ведомственная'!#REF!</f>
        <v>#REF!</v>
      </c>
      <c r="E143" s="110" t="e">
        <f t="shared" si="9"/>
        <v>#REF!</v>
      </c>
      <c r="F143" s="2"/>
    </row>
    <row r="144" spans="1:6" ht="25.5" hidden="1" outlineLevel="6">
      <c r="A144" s="15" t="s">
        <v>51</v>
      </c>
      <c r="B144" s="17" t="s">
        <v>300</v>
      </c>
      <c r="C144" s="9" t="e">
        <f>'№ 4 ведомственная'!#REF!</f>
        <v>#REF!</v>
      </c>
      <c r="D144" s="9" t="e">
        <f>'№ 4 ведомственная'!#REF!</f>
        <v>#REF!</v>
      </c>
      <c r="E144" s="110" t="e">
        <f t="shared" si="9"/>
        <v>#REF!</v>
      </c>
      <c r="F144" s="2"/>
    </row>
    <row r="145" spans="1:6" ht="28.5" customHeight="1" outlineLevel="1" collapsed="1">
      <c r="A145" s="15" t="s">
        <v>56</v>
      </c>
      <c r="B145" s="17" t="s">
        <v>607</v>
      </c>
      <c r="C145" s="9">
        <f>'№ 4 ведомственная'!F102</f>
        <v>3974.6</v>
      </c>
      <c r="D145" s="9">
        <f>'№ 4 ведомственная'!G102</f>
        <v>1844</v>
      </c>
      <c r="E145" s="110">
        <f t="shared" si="9"/>
        <v>46.394605746490214</v>
      </c>
      <c r="F145" s="2"/>
    </row>
    <row r="146" spans="1:6" ht="63.75" hidden="1" outlineLevel="2">
      <c r="A146" s="15" t="s">
        <v>56</v>
      </c>
      <c r="B146" s="17" t="s">
        <v>265</v>
      </c>
      <c r="C146" s="9">
        <f>C147+C151</f>
        <v>670</v>
      </c>
      <c r="D146" s="9">
        <f>D147+D151</f>
        <v>440</v>
      </c>
      <c r="E146" s="110">
        <f t="shared" si="9"/>
        <v>65.671641791044777</v>
      </c>
      <c r="F146" s="2"/>
    </row>
    <row r="147" spans="1:6" ht="38.25" hidden="1" outlineLevel="3">
      <c r="A147" s="15" t="s">
        <v>56</v>
      </c>
      <c r="B147" s="17" t="s">
        <v>350</v>
      </c>
      <c r="C147" s="9">
        <f>C148</f>
        <v>50</v>
      </c>
      <c r="D147" s="9">
        <f t="shared" ref="D147:D149" si="21">D148</f>
        <v>0</v>
      </c>
      <c r="E147" s="110">
        <f t="shared" si="9"/>
        <v>0</v>
      </c>
      <c r="F147" s="2"/>
    </row>
    <row r="148" spans="1:6" ht="51" hidden="1" outlineLevel="4">
      <c r="A148" s="15" t="s">
        <v>56</v>
      </c>
      <c r="B148" s="17" t="s">
        <v>351</v>
      </c>
      <c r="C148" s="9">
        <f>C149</f>
        <v>50</v>
      </c>
      <c r="D148" s="9">
        <f t="shared" si="21"/>
        <v>0</v>
      </c>
      <c r="E148" s="110">
        <f t="shared" ref="E148:E211" si="22">D148/C148*100</f>
        <v>0</v>
      </c>
      <c r="F148" s="2"/>
    </row>
    <row r="149" spans="1:6" hidden="1" outlineLevel="5">
      <c r="A149" s="15" t="s">
        <v>56</v>
      </c>
      <c r="B149" s="17" t="s">
        <v>352</v>
      </c>
      <c r="C149" s="9">
        <f>C150</f>
        <v>50</v>
      </c>
      <c r="D149" s="9">
        <f t="shared" si="21"/>
        <v>0</v>
      </c>
      <c r="E149" s="110">
        <f t="shared" si="22"/>
        <v>0</v>
      </c>
      <c r="F149" s="2"/>
    </row>
    <row r="150" spans="1:6" ht="25.5" hidden="1" outlineLevel="6">
      <c r="A150" s="15" t="s">
        <v>56</v>
      </c>
      <c r="B150" s="17" t="s">
        <v>300</v>
      </c>
      <c r="C150" s="9">
        <f>'№ 4 ведомственная'!F115</f>
        <v>50</v>
      </c>
      <c r="D150" s="9">
        <f>'№ 4 ведомственная'!G115</f>
        <v>0</v>
      </c>
      <c r="E150" s="110">
        <f t="shared" si="22"/>
        <v>0</v>
      </c>
      <c r="F150" s="2"/>
    </row>
    <row r="151" spans="1:6" ht="25.5" hidden="1" outlineLevel="3">
      <c r="A151" s="15" t="s">
        <v>56</v>
      </c>
      <c r="B151" s="17" t="s">
        <v>353</v>
      </c>
      <c r="C151" s="9">
        <f>C152+C163</f>
        <v>620</v>
      </c>
      <c r="D151" s="9">
        <f>D152+D163</f>
        <v>440</v>
      </c>
      <c r="E151" s="110">
        <f t="shared" si="22"/>
        <v>70.967741935483872</v>
      </c>
      <c r="F151" s="2"/>
    </row>
    <row r="152" spans="1:6" ht="38.25" hidden="1" outlineLevel="4">
      <c r="A152" s="15" t="s">
        <v>56</v>
      </c>
      <c r="B152" s="17" t="s">
        <v>354</v>
      </c>
      <c r="C152" s="9">
        <f>C153+C155+C157+C159+C161</f>
        <v>570</v>
      </c>
      <c r="D152" s="9">
        <f>D153+D155+D157+D159+D161</f>
        <v>440</v>
      </c>
      <c r="E152" s="110">
        <f t="shared" si="22"/>
        <v>77.192982456140342</v>
      </c>
      <c r="F152" s="2"/>
    </row>
    <row r="153" spans="1:6" hidden="1" outlineLevel="5">
      <c r="A153" s="15" t="s">
        <v>56</v>
      </c>
      <c r="B153" s="17" t="s">
        <v>355</v>
      </c>
      <c r="C153" s="9">
        <f>C154</f>
        <v>130</v>
      </c>
      <c r="D153" s="9">
        <f>D154</f>
        <v>130</v>
      </c>
      <c r="E153" s="110">
        <f t="shared" si="22"/>
        <v>100</v>
      </c>
      <c r="F153" s="2"/>
    </row>
    <row r="154" spans="1:6" ht="25.5" hidden="1" outlineLevel="6">
      <c r="A154" s="15" t="s">
        <v>56</v>
      </c>
      <c r="B154" s="17" t="s">
        <v>300</v>
      </c>
      <c r="C154" s="9">
        <f>'№ 4 ведомственная'!F119</f>
        <v>130</v>
      </c>
      <c r="D154" s="9">
        <f>'№ 4 ведомственная'!G119</f>
        <v>130</v>
      </c>
      <c r="E154" s="110">
        <f t="shared" si="22"/>
        <v>100</v>
      </c>
      <c r="F154" s="2"/>
    </row>
    <row r="155" spans="1:6" hidden="1" outlineLevel="5">
      <c r="A155" s="15" t="s">
        <v>56</v>
      </c>
      <c r="B155" s="17" t="s">
        <v>356</v>
      </c>
      <c r="C155" s="9">
        <f>C156</f>
        <v>370</v>
      </c>
      <c r="D155" s="9">
        <f>D156</f>
        <v>250</v>
      </c>
      <c r="E155" s="110">
        <f t="shared" si="22"/>
        <v>67.567567567567565</v>
      </c>
      <c r="F155" s="2"/>
    </row>
    <row r="156" spans="1:6" ht="25.5" hidden="1" outlineLevel="6">
      <c r="A156" s="15" t="s">
        <v>56</v>
      </c>
      <c r="B156" s="17" t="s">
        <v>300</v>
      </c>
      <c r="C156" s="9">
        <f>'№ 4 ведомственная'!F121</f>
        <v>370</v>
      </c>
      <c r="D156" s="9">
        <f>'№ 4 ведомственная'!G121</f>
        <v>250</v>
      </c>
      <c r="E156" s="110">
        <f t="shared" si="22"/>
        <v>67.567567567567565</v>
      </c>
      <c r="F156" s="2"/>
    </row>
    <row r="157" spans="1:6" hidden="1" outlineLevel="5">
      <c r="A157" s="15" t="s">
        <v>56</v>
      </c>
      <c r="B157" s="17" t="s">
        <v>357</v>
      </c>
      <c r="C157" s="9">
        <f>C158</f>
        <v>40</v>
      </c>
      <c r="D157" s="9">
        <f>D158</f>
        <v>40</v>
      </c>
      <c r="E157" s="110">
        <f t="shared" si="22"/>
        <v>100</v>
      </c>
      <c r="F157" s="2"/>
    </row>
    <row r="158" spans="1:6" ht="25.5" hidden="1" outlineLevel="6">
      <c r="A158" s="15" t="s">
        <v>56</v>
      </c>
      <c r="B158" s="17" t="s">
        <v>300</v>
      </c>
      <c r="C158" s="9">
        <f>'№ 4 ведомственная'!F123</f>
        <v>40</v>
      </c>
      <c r="D158" s="9">
        <f>'№ 4 ведомственная'!G123</f>
        <v>40</v>
      </c>
      <c r="E158" s="110">
        <f t="shared" si="22"/>
        <v>100</v>
      </c>
      <c r="F158" s="2"/>
    </row>
    <row r="159" spans="1:6" hidden="1" outlineLevel="5">
      <c r="A159" s="15" t="s">
        <v>56</v>
      </c>
      <c r="B159" s="17" t="s">
        <v>358</v>
      </c>
      <c r="C159" s="9">
        <f>C160</f>
        <v>10</v>
      </c>
      <c r="D159" s="9">
        <f>D160</f>
        <v>0</v>
      </c>
      <c r="E159" s="110">
        <f t="shared" si="22"/>
        <v>0</v>
      </c>
      <c r="F159" s="2"/>
    </row>
    <row r="160" spans="1:6" ht="25.5" hidden="1" outlineLevel="6">
      <c r="A160" s="15" t="s">
        <v>56</v>
      </c>
      <c r="B160" s="17" t="s">
        <v>300</v>
      </c>
      <c r="C160" s="9">
        <f>'№ 4 ведомственная'!F125</f>
        <v>10</v>
      </c>
      <c r="D160" s="9">
        <f>'№ 4 ведомственная'!G125</f>
        <v>0</v>
      </c>
      <c r="E160" s="110">
        <f t="shared" si="22"/>
        <v>0</v>
      </c>
      <c r="F160" s="2"/>
    </row>
    <row r="161" spans="1:6" hidden="1" outlineLevel="5">
      <c r="A161" s="15" t="s">
        <v>56</v>
      </c>
      <c r="B161" s="17" t="s">
        <v>359</v>
      </c>
      <c r="C161" s="9">
        <f>C162</f>
        <v>20</v>
      </c>
      <c r="D161" s="9">
        <f>D162</f>
        <v>20</v>
      </c>
      <c r="E161" s="110">
        <f t="shared" si="22"/>
        <v>100</v>
      </c>
      <c r="F161" s="2"/>
    </row>
    <row r="162" spans="1:6" ht="25.5" hidden="1" outlineLevel="6">
      <c r="A162" s="15" t="s">
        <v>56</v>
      </c>
      <c r="B162" s="17" t="s">
        <v>300</v>
      </c>
      <c r="C162" s="9">
        <f>'№ 4 ведомственная'!F127</f>
        <v>20</v>
      </c>
      <c r="D162" s="9">
        <f>'№ 4 ведомственная'!G127</f>
        <v>20</v>
      </c>
      <c r="E162" s="110">
        <f t="shared" si="22"/>
        <v>100</v>
      </c>
      <c r="F162" s="2"/>
    </row>
    <row r="163" spans="1:6" ht="38.25" hidden="1" outlineLevel="4">
      <c r="A163" s="15" t="s">
        <v>56</v>
      </c>
      <c r="B163" s="17" t="s">
        <v>360</v>
      </c>
      <c r="C163" s="9">
        <f t="shared" ref="C163:D164" si="23">C164</f>
        <v>50</v>
      </c>
      <c r="D163" s="9">
        <f t="shared" si="23"/>
        <v>0</v>
      </c>
      <c r="E163" s="110">
        <f t="shared" si="22"/>
        <v>0</v>
      </c>
      <c r="F163" s="2"/>
    </row>
    <row r="164" spans="1:6" ht="25.5" hidden="1" outlineLevel="5">
      <c r="A164" s="15" t="s">
        <v>56</v>
      </c>
      <c r="B164" s="17" t="s">
        <v>361</v>
      </c>
      <c r="C164" s="9">
        <f t="shared" si="23"/>
        <v>50</v>
      </c>
      <c r="D164" s="9">
        <f t="shared" si="23"/>
        <v>0</v>
      </c>
      <c r="E164" s="110">
        <f t="shared" si="22"/>
        <v>0</v>
      </c>
      <c r="F164" s="2"/>
    </row>
    <row r="165" spans="1:6" ht="25.5" hidden="1" outlineLevel="6">
      <c r="A165" s="15" t="s">
        <v>56</v>
      </c>
      <c r="B165" s="17" t="s">
        <v>300</v>
      </c>
      <c r="C165" s="9">
        <f>'№ 4 ведомственная'!F130</f>
        <v>50</v>
      </c>
      <c r="D165" s="9">
        <f>'№ 4 ведомственная'!G130</f>
        <v>0</v>
      </c>
      <c r="E165" s="110">
        <f t="shared" si="22"/>
        <v>0</v>
      </c>
      <c r="F165" s="2"/>
    </row>
    <row r="166" spans="1:6" ht="25.5" outlineLevel="6">
      <c r="A166" s="16" t="s">
        <v>584</v>
      </c>
      <c r="B166" s="17" t="s">
        <v>589</v>
      </c>
      <c r="C166" s="9">
        <f>'№ 4 ведомственная'!F131</f>
        <v>245</v>
      </c>
      <c r="D166" s="9">
        <f>'№ 4 ведомственная'!G131</f>
        <v>201.3</v>
      </c>
      <c r="E166" s="110">
        <f t="shared" si="22"/>
        <v>82.163265306122454</v>
      </c>
      <c r="F166" s="2"/>
    </row>
    <row r="167" spans="1:6" s="26" customFormat="1">
      <c r="A167" s="19" t="s">
        <v>69</v>
      </c>
      <c r="B167" s="20" t="s">
        <v>248</v>
      </c>
      <c r="C167" s="8">
        <f>C182+C188+C219+C181</f>
        <v>142854.59999999998</v>
      </c>
      <c r="D167" s="8">
        <f t="shared" ref="D167" si="24">D182+D188+D219+D181</f>
        <v>28003.200000000001</v>
      </c>
      <c r="E167" s="7">
        <f t="shared" si="22"/>
        <v>19.602588926082888</v>
      </c>
      <c r="F167" s="4"/>
    </row>
    <row r="168" spans="1:6" ht="38.25" hidden="1" outlineLevel="2">
      <c r="A168" s="15" t="s">
        <v>154</v>
      </c>
      <c r="B168" s="17" t="s">
        <v>282</v>
      </c>
      <c r="C168" s="9" t="e">
        <f>C169</f>
        <v>#REF!</v>
      </c>
      <c r="D168" s="9" t="e">
        <f>D169</f>
        <v>#REF!</v>
      </c>
      <c r="E168" s="7" t="e">
        <f t="shared" si="22"/>
        <v>#REF!</v>
      </c>
      <c r="F168" s="2"/>
    </row>
    <row r="169" spans="1:6" ht="25.5" hidden="1" outlineLevel="3">
      <c r="A169" s="15" t="s">
        <v>154</v>
      </c>
      <c r="B169" s="17" t="s">
        <v>437</v>
      </c>
      <c r="C169" s="9" t="e">
        <f>C170+C173</f>
        <v>#REF!</v>
      </c>
      <c r="D169" s="9" t="e">
        <f>D170+D173</f>
        <v>#REF!</v>
      </c>
      <c r="E169" s="7" t="e">
        <f t="shared" si="22"/>
        <v>#REF!</v>
      </c>
      <c r="F169" s="2"/>
    </row>
    <row r="170" spans="1:6" ht="38.25" hidden="1" outlineLevel="4">
      <c r="A170" s="15" t="s">
        <v>154</v>
      </c>
      <c r="B170" s="17" t="s">
        <v>477</v>
      </c>
      <c r="C170" s="9" t="e">
        <f t="shared" ref="C170:D171" si="25">C171</f>
        <v>#REF!</v>
      </c>
      <c r="D170" s="9" t="e">
        <f t="shared" si="25"/>
        <v>#REF!</v>
      </c>
      <c r="E170" s="7" t="e">
        <f t="shared" si="22"/>
        <v>#REF!</v>
      </c>
      <c r="F170" s="2"/>
    </row>
    <row r="171" spans="1:6" ht="25.5" hidden="1" outlineLevel="5">
      <c r="A171" s="15" t="s">
        <v>154</v>
      </c>
      <c r="B171" s="17" t="s">
        <v>478</v>
      </c>
      <c r="C171" s="9" t="e">
        <f t="shared" si="25"/>
        <v>#REF!</v>
      </c>
      <c r="D171" s="9" t="e">
        <f t="shared" si="25"/>
        <v>#REF!</v>
      </c>
      <c r="E171" s="7" t="e">
        <f t="shared" si="22"/>
        <v>#REF!</v>
      </c>
      <c r="F171" s="2"/>
    </row>
    <row r="172" spans="1:6" ht="51" hidden="1" outlineLevel="6">
      <c r="A172" s="15" t="s">
        <v>154</v>
      </c>
      <c r="B172" s="17" t="s">
        <v>299</v>
      </c>
      <c r="C172" s="9" t="e">
        <f>'№ 4 ведомственная'!#REF!</f>
        <v>#REF!</v>
      </c>
      <c r="D172" s="9" t="e">
        <f>'№ 4 ведомственная'!#REF!</f>
        <v>#REF!</v>
      </c>
      <c r="E172" s="7" t="e">
        <f t="shared" si="22"/>
        <v>#REF!</v>
      </c>
      <c r="F172" s="2"/>
    </row>
    <row r="173" spans="1:6" ht="25.5" hidden="1" outlineLevel="4">
      <c r="A173" s="15" t="s">
        <v>154</v>
      </c>
      <c r="B173" s="17" t="s">
        <v>438</v>
      </c>
      <c r="C173" s="9" t="e">
        <f t="shared" ref="C173:D174" si="26">C174</f>
        <v>#REF!</v>
      </c>
      <c r="D173" s="9" t="e">
        <f t="shared" si="26"/>
        <v>#REF!</v>
      </c>
      <c r="E173" s="7" t="e">
        <f t="shared" si="22"/>
        <v>#REF!</v>
      </c>
      <c r="F173" s="2"/>
    </row>
    <row r="174" spans="1:6" ht="25.5" hidden="1" outlineLevel="5">
      <c r="A174" s="15" t="s">
        <v>154</v>
      </c>
      <c r="B174" s="17" t="s">
        <v>439</v>
      </c>
      <c r="C174" s="9" t="e">
        <f t="shared" si="26"/>
        <v>#REF!</v>
      </c>
      <c r="D174" s="9" t="e">
        <f t="shared" si="26"/>
        <v>#REF!</v>
      </c>
      <c r="E174" s="7" t="e">
        <f t="shared" si="22"/>
        <v>#REF!</v>
      </c>
      <c r="F174" s="2"/>
    </row>
    <row r="175" spans="1:6" ht="25.5" hidden="1" outlineLevel="6">
      <c r="A175" s="15" t="s">
        <v>154</v>
      </c>
      <c r="B175" s="17" t="s">
        <v>326</v>
      </c>
      <c r="C175" s="9" t="e">
        <f>'№ 4 ведомственная'!#REF!</f>
        <v>#REF!</v>
      </c>
      <c r="D175" s="9" t="e">
        <f>'№ 4 ведомственная'!#REF!</f>
        <v>#REF!</v>
      </c>
      <c r="E175" s="7" t="e">
        <f t="shared" si="22"/>
        <v>#REF!</v>
      </c>
      <c r="F175" s="2"/>
    </row>
    <row r="176" spans="1:6" ht="51" hidden="1" outlineLevel="2">
      <c r="A176" s="15" t="s">
        <v>70</v>
      </c>
      <c r="B176" s="17" t="s">
        <v>266</v>
      </c>
      <c r="C176" s="9" t="e">
        <f>C177</f>
        <v>#REF!</v>
      </c>
      <c r="D176" s="9" t="e">
        <f t="shared" ref="D176:D179" si="27">D177</f>
        <v>#REF!</v>
      </c>
      <c r="E176" s="7" t="e">
        <f t="shared" si="22"/>
        <v>#REF!</v>
      </c>
      <c r="F176" s="2"/>
    </row>
    <row r="177" spans="1:6" ht="25.5" hidden="1" outlineLevel="3">
      <c r="A177" s="15" t="s">
        <v>70</v>
      </c>
      <c r="B177" s="17" t="s">
        <v>362</v>
      </c>
      <c r="C177" s="9" t="e">
        <f>C178</f>
        <v>#REF!</v>
      </c>
      <c r="D177" s="9" t="e">
        <f t="shared" si="27"/>
        <v>#REF!</v>
      </c>
      <c r="E177" s="7" t="e">
        <f t="shared" si="22"/>
        <v>#REF!</v>
      </c>
      <c r="F177" s="2"/>
    </row>
    <row r="178" spans="1:6" ht="25.5" hidden="1" outlineLevel="4">
      <c r="A178" s="15" t="s">
        <v>70</v>
      </c>
      <c r="B178" s="17" t="s">
        <v>363</v>
      </c>
      <c r="C178" s="9" t="e">
        <f>C179</f>
        <v>#REF!</v>
      </c>
      <c r="D178" s="9" t="e">
        <f t="shared" si="27"/>
        <v>#REF!</v>
      </c>
      <c r="E178" s="7" t="e">
        <f t="shared" si="22"/>
        <v>#REF!</v>
      </c>
      <c r="F178" s="2"/>
    </row>
    <row r="179" spans="1:6" ht="63.75" hidden="1" outlineLevel="5">
      <c r="A179" s="15" t="s">
        <v>70</v>
      </c>
      <c r="B179" s="17" t="s">
        <v>364</v>
      </c>
      <c r="C179" s="9" t="e">
        <f>C180</f>
        <v>#REF!</v>
      </c>
      <c r="D179" s="9" t="e">
        <f t="shared" si="27"/>
        <v>#REF!</v>
      </c>
      <c r="E179" s="7" t="e">
        <f t="shared" si="22"/>
        <v>#REF!</v>
      </c>
      <c r="F179" s="2"/>
    </row>
    <row r="180" spans="1:6" ht="25.5" hidden="1" outlineLevel="6">
      <c r="A180" s="15" t="s">
        <v>70</v>
      </c>
      <c r="B180" s="17" t="s">
        <v>300</v>
      </c>
      <c r="C180" s="9" t="e">
        <f>'№ 4 ведомственная'!#REF!</f>
        <v>#REF!</v>
      </c>
      <c r="D180" s="9" t="e">
        <f>'№ 4 ведомственная'!#REF!</f>
        <v>#REF!</v>
      </c>
      <c r="E180" s="7" t="e">
        <f t="shared" si="22"/>
        <v>#REF!</v>
      </c>
      <c r="F180" s="2"/>
    </row>
    <row r="181" spans="1:6" outlineLevel="6">
      <c r="A181" s="16" t="s">
        <v>70</v>
      </c>
      <c r="B181" s="17" t="s">
        <v>679</v>
      </c>
      <c r="C181" s="9">
        <f>'№ 4 ведомственная'!F146</f>
        <v>1500</v>
      </c>
      <c r="D181" s="9">
        <f>'№ 4 ведомственная'!G146</f>
        <v>0</v>
      </c>
      <c r="E181" s="110">
        <f t="shared" si="22"/>
        <v>0</v>
      </c>
      <c r="F181" s="2"/>
    </row>
    <row r="182" spans="1:6" outlineLevel="1">
      <c r="A182" s="15" t="s">
        <v>74</v>
      </c>
      <c r="B182" s="17" t="s">
        <v>267</v>
      </c>
      <c r="C182" s="9">
        <f>'№ 4 ведомственная'!F152</f>
        <v>16485.599999999999</v>
      </c>
      <c r="D182" s="9">
        <f>'№ 4 ведомственная'!G152</f>
        <v>5291.4</v>
      </c>
      <c r="E182" s="110">
        <f t="shared" si="22"/>
        <v>32.097102926190132</v>
      </c>
      <c r="F182" s="2"/>
    </row>
    <row r="183" spans="1:6" ht="51" hidden="1" outlineLevel="2">
      <c r="A183" s="15" t="s">
        <v>74</v>
      </c>
      <c r="B183" s="17" t="s">
        <v>266</v>
      </c>
      <c r="C183" s="9">
        <f>C184</f>
        <v>3293.1</v>
      </c>
      <c r="D183" s="9">
        <f t="shared" ref="D183:D186" si="28">D184</f>
        <v>1054.3</v>
      </c>
      <c r="E183" s="110">
        <f t="shared" si="22"/>
        <v>32.015426194163553</v>
      </c>
      <c r="F183" s="2"/>
    </row>
    <row r="184" spans="1:6" ht="25.5" hidden="1" outlineLevel="3">
      <c r="A184" s="15" t="s">
        <v>74</v>
      </c>
      <c r="B184" s="17" t="s">
        <v>365</v>
      </c>
      <c r="C184" s="9">
        <f>C185</f>
        <v>3293.1</v>
      </c>
      <c r="D184" s="9">
        <f t="shared" si="28"/>
        <v>1054.3</v>
      </c>
      <c r="E184" s="110">
        <f t="shared" si="22"/>
        <v>32.015426194163553</v>
      </c>
      <c r="F184" s="2"/>
    </row>
    <row r="185" spans="1:6" hidden="1" outlineLevel="4">
      <c r="A185" s="15" t="s">
        <v>74</v>
      </c>
      <c r="B185" s="17" t="s">
        <v>366</v>
      </c>
      <c r="C185" s="9">
        <f>C186</f>
        <v>3293.1</v>
      </c>
      <c r="D185" s="9">
        <f t="shared" si="28"/>
        <v>1054.3</v>
      </c>
      <c r="E185" s="110">
        <f t="shared" si="22"/>
        <v>32.015426194163553</v>
      </c>
      <c r="F185" s="2"/>
    </row>
    <row r="186" spans="1:6" ht="38.25" hidden="1" outlineLevel="5">
      <c r="A186" s="15" t="s">
        <v>74</v>
      </c>
      <c r="B186" s="17" t="s">
        <v>367</v>
      </c>
      <c r="C186" s="9">
        <f>C187</f>
        <v>3293.1</v>
      </c>
      <c r="D186" s="9">
        <f t="shared" si="28"/>
        <v>1054.3</v>
      </c>
      <c r="E186" s="110">
        <f t="shared" si="22"/>
        <v>32.015426194163553</v>
      </c>
      <c r="F186" s="2"/>
    </row>
    <row r="187" spans="1:6" ht="25.5" hidden="1" outlineLevel="6">
      <c r="A187" s="15" t="s">
        <v>74</v>
      </c>
      <c r="B187" s="17" t="s">
        <v>300</v>
      </c>
      <c r="C187" s="9">
        <f>'№ 4 ведомственная'!F161</f>
        <v>3293.1</v>
      </c>
      <c r="D187" s="9">
        <f>'№ 4 ведомственная'!G161</f>
        <v>1054.3</v>
      </c>
      <c r="E187" s="110">
        <f t="shared" si="22"/>
        <v>32.015426194163553</v>
      </c>
      <c r="F187" s="2"/>
    </row>
    <row r="188" spans="1:6" outlineLevel="1" collapsed="1">
      <c r="A188" s="15" t="s">
        <v>78</v>
      </c>
      <c r="B188" s="17" t="s">
        <v>268</v>
      </c>
      <c r="C188" s="9">
        <f>'№ 4 ведомственная'!F162</f>
        <v>124768.99999999999</v>
      </c>
      <c r="D188" s="9">
        <f>'№ 4 ведомственная'!G162</f>
        <v>22669.599999999999</v>
      </c>
      <c r="E188" s="110">
        <f t="shared" si="22"/>
        <v>18.169256786541528</v>
      </c>
      <c r="F188" s="2"/>
    </row>
    <row r="189" spans="1:6" ht="51" hidden="1" outlineLevel="2">
      <c r="A189" s="15" t="s">
        <v>78</v>
      </c>
      <c r="B189" s="17" t="s">
        <v>266</v>
      </c>
      <c r="C189" s="9" t="e">
        <f>C190+C206+C215</f>
        <v>#REF!</v>
      </c>
      <c r="D189" s="9" t="e">
        <f>D190+D206+D215</f>
        <v>#REF!</v>
      </c>
      <c r="E189" s="110" t="e">
        <f t="shared" si="22"/>
        <v>#REF!</v>
      </c>
      <c r="F189" s="2"/>
    </row>
    <row r="190" spans="1:6" ht="25.5" hidden="1" outlineLevel="3">
      <c r="A190" s="15" t="s">
        <v>78</v>
      </c>
      <c r="B190" s="17" t="s">
        <v>365</v>
      </c>
      <c r="C190" s="9">
        <f>C191+C200+C203</f>
        <v>54837.8</v>
      </c>
      <c r="D190" s="9">
        <f>D191+D200+D203</f>
        <v>22669.599999999999</v>
      </c>
      <c r="E190" s="110">
        <f t="shared" si="22"/>
        <v>41.339368100106128</v>
      </c>
      <c r="F190" s="2"/>
    </row>
    <row r="191" spans="1:6" ht="38.25" hidden="1" outlineLevel="4">
      <c r="A191" s="15" t="s">
        <v>78</v>
      </c>
      <c r="B191" s="17" t="s">
        <v>368</v>
      </c>
      <c r="C191" s="9">
        <f>C192+C194+C196+C198</f>
        <v>47808.1</v>
      </c>
      <c r="D191" s="9">
        <f>D192+D194+D196+D198</f>
        <v>22669.599999999999</v>
      </c>
      <c r="E191" s="110">
        <f t="shared" si="22"/>
        <v>47.417906170711653</v>
      </c>
      <c r="F191" s="2"/>
    </row>
    <row r="192" spans="1:6" ht="63.75" hidden="1" outlineLevel="5">
      <c r="A192" s="15" t="s">
        <v>78</v>
      </c>
      <c r="B192" s="17" t="s">
        <v>369</v>
      </c>
      <c r="C192" s="9">
        <f>C193</f>
        <v>21198.2</v>
      </c>
      <c r="D192" s="9">
        <f>D193</f>
        <v>7970.9</v>
      </c>
      <c r="E192" s="110">
        <f t="shared" si="22"/>
        <v>37.601777509411171</v>
      </c>
      <c r="F192" s="2"/>
    </row>
    <row r="193" spans="1:6" ht="25.5" hidden="1" outlineLevel="6">
      <c r="A193" s="15" t="s">
        <v>78</v>
      </c>
      <c r="B193" s="17" t="s">
        <v>300</v>
      </c>
      <c r="C193" s="9">
        <f>'№ 4 ведомственная'!F167</f>
        <v>21198.2</v>
      </c>
      <c r="D193" s="9">
        <f>'№ 4 ведомственная'!G167</f>
        <v>7970.9</v>
      </c>
      <c r="E193" s="110">
        <f t="shared" si="22"/>
        <v>37.601777509411171</v>
      </c>
      <c r="F193" s="2"/>
    </row>
    <row r="194" spans="1:6" ht="25.5" hidden="1" outlineLevel="5">
      <c r="A194" s="15" t="s">
        <v>78</v>
      </c>
      <c r="B194" s="17" t="s">
        <v>370</v>
      </c>
      <c r="C194" s="9">
        <f>C195</f>
        <v>9710</v>
      </c>
      <c r="D194" s="9">
        <f>D195</f>
        <v>6000</v>
      </c>
      <c r="E194" s="110">
        <f t="shared" si="22"/>
        <v>61.791967044284249</v>
      </c>
      <c r="F194" s="2"/>
    </row>
    <row r="195" spans="1:6" ht="25.5" hidden="1" outlineLevel="6">
      <c r="A195" s="15" t="s">
        <v>78</v>
      </c>
      <c r="B195" s="17" t="s">
        <v>326</v>
      </c>
      <c r="C195" s="9">
        <f>'№ 4 ведомственная'!F169</f>
        <v>9710</v>
      </c>
      <c r="D195" s="9">
        <f>'№ 4 ведомственная'!G169</f>
        <v>6000</v>
      </c>
      <c r="E195" s="110">
        <f t="shared" si="22"/>
        <v>61.791967044284249</v>
      </c>
      <c r="F195" s="2"/>
    </row>
    <row r="196" spans="1:6" ht="25.5" hidden="1" outlineLevel="5">
      <c r="A196" s="15" t="s">
        <v>78</v>
      </c>
      <c r="B196" s="17" t="s">
        <v>371</v>
      </c>
      <c r="C196" s="9">
        <f>C197</f>
        <v>7999.9</v>
      </c>
      <c r="D196" s="9">
        <f>D197</f>
        <v>3349.9</v>
      </c>
      <c r="E196" s="110">
        <f t="shared" si="22"/>
        <v>41.874273428417858</v>
      </c>
      <c r="F196" s="2"/>
    </row>
    <row r="197" spans="1:6" ht="25.5" hidden="1" outlineLevel="6">
      <c r="A197" s="15" t="s">
        <v>78</v>
      </c>
      <c r="B197" s="17" t="s">
        <v>300</v>
      </c>
      <c r="C197" s="9">
        <f>'№ 4 ведомственная'!F171</f>
        <v>7999.9</v>
      </c>
      <c r="D197" s="9">
        <f>'№ 4 ведомственная'!G171</f>
        <v>3349.9</v>
      </c>
      <c r="E197" s="110">
        <f t="shared" si="22"/>
        <v>41.874273428417858</v>
      </c>
      <c r="F197" s="2"/>
    </row>
    <row r="198" spans="1:6" ht="51" hidden="1" outlineLevel="5">
      <c r="A198" s="15" t="s">
        <v>78</v>
      </c>
      <c r="B198" s="17" t="s">
        <v>372</v>
      </c>
      <c r="C198" s="9">
        <f>C199</f>
        <v>8900</v>
      </c>
      <c r="D198" s="9">
        <f>D199</f>
        <v>5348.8</v>
      </c>
      <c r="E198" s="110">
        <f t="shared" si="22"/>
        <v>60.098876404494384</v>
      </c>
      <c r="F198" s="2"/>
    </row>
    <row r="199" spans="1:6" ht="25.5" hidden="1" outlineLevel="6">
      <c r="A199" s="15" t="s">
        <v>78</v>
      </c>
      <c r="B199" s="17" t="s">
        <v>300</v>
      </c>
      <c r="C199" s="9">
        <f>'№ 4 ведомственная'!F173</f>
        <v>8900</v>
      </c>
      <c r="D199" s="9">
        <f>'№ 4 ведомственная'!G173</f>
        <v>5348.8</v>
      </c>
      <c r="E199" s="110">
        <f t="shared" si="22"/>
        <v>60.098876404494384</v>
      </c>
      <c r="F199" s="2"/>
    </row>
    <row r="200" spans="1:6" ht="38.25" hidden="1" outlineLevel="4">
      <c r="A200" s="15" t="s">
        <v>78</v>
      </c>
      <c r="B200" s="17" t="s">
        <v>373</v>
      </c>
      <c r="C200" s="9">
        <f>C202</f>
        <v>6256.3</v>
      </c>
      <c r="D200" s="9">
        <f>D202</f>
        <v>0</v>
      </c>
      <c r="E200" s="110">
        <f t="shared" si="22"/>
        <v>0</v>
      </c>
      <c r="F200" s="2"/>
    </row>
    <row r="201" spans="1:6" ht="25.5" hidden="1" outlineLevel="5">
      <c r="A201" s="15" t="s">
        <v>78</v>
      </c>
      <c r="B201" s="17" t="s">
        <v>527</v>
      </c>
      <c r="C201" s="9">
        <f>C202</f>
        <v>6256.3</v>
      </c>
      <c r="D201" s="9">
        <f>D202</f>
        <v>0</v>
      </c>
      <c r="E201" s="110">
        <f t="shared" si="22"/>
        <v>0</v>
      </c>
      <c r="F201" s="2"/>
    </row>
    <row r="202" spans="1:6" ht="25.5" hidden="1" outlineLevel="6">
      <c r="A202" s="15" t="s">
        <v>78</v>
      </c>
      <c r="B202" s="17" t="s">
        <v>300</v>
      </c>
      <c r="C202" s="9">
        <f>'№ 4 ведомственная'!F186</f>
        <v>6256.3</v>
      </c>
      <c r="D202" s="9">
        <f>'№ 4 ведомственная'!G186</f>
        <v>0</v>
      </c>
      <c r="E202" s="110">
        <f t="shared" si="22"/>
        <v>0</v>
      </c>
      <c r="F202" s="2"/>
    </row>
    <row r="203" spans="1:6" ht="25.5" hidden="1" outlineLevel="4">
      <c r="A203" s="15" t="s">
        <v>78</v>
      </c>
      <c r="B203" s="17" t="s">
        <v>374</v>
      </c>
      <c r="C203" s="9">
        <f t="shared" ref="C203:D204" si="29">C204</f>
        <v>773.4</v>
      </c>
      <c r="D203" s="9">
        <f t="shared" si="29"/>
        <v>0</v>
      </c>
      <c r="E203" s="110">
        <f t="shared" si="22"/>
        <v>0</v>
      </c>
      <c r="F203" s="2"/>
    </row>
    <row r="204" spans="1:6" ht="25.5" hidden="1" outlineLevel="5">
      <c r="A204" s="15" t="s">
        <v>78</v>
      </c>
      <c r="B204" s="17" t="s">
        <v>375</v>
      </c>
      <c r="C204" s="9">
        <f t="shared" si="29"/>
        <v>773.4</v>
      </c>
      <c r="D204" s="9">
        <f t="shared" si="29"/>
        <v>0</v>
      </c>
      <c r="E204" s="110">
        <f t="shared" si="22"/>
        <v>0</v>
      </c>
      <c r="F204" s="2"/>
    </row>
    <row r="205" spans="1:6" ht="25.5" hidden="1" outlineLevel="6">
      <c r="A205" s="15" t="s">
        <v>78</v>
      </c>
      <c r="B205" s="17" t="s">
        <v>300</v>
      </c>
      <c r="C205" s="9">
        <f>'№ 4 ведомственная'!F191</f>
        <v>773.4</v>
      </c>
      <c r="D205" s="9">
        <f>'№ 4 ведомственная'!G191</f>
        <v>0</v>
      </c>
      <c r="E205" s="110">
        <f t="shared" si="22"/>
        <v>0</v>
      </c>
      <c r="F205" s="2"/>
    </row>
    <row r="206" spans="1:6" ht="25.5" hidden="1" outlineLevel="3">
      <c r="A206" s="15" t="s">
        <v>78</v>
      </c>
      <c r="B206" s="17" t="s">
        <v>376</v>
      </c>
      <c r="C206" s="9" t="e">
        <f>C207+C212</f>
        <v>#REF!</v>
      </c>
      <c r="D206" s="9" t="e">
        <f>D207+D212</f>
        <v>#REF!</v>
      </c>
      <c r="E206" s="110" t="e">
        <f t="shared" si="22"/>
        <v>#REF!</v>
      </c>
      <c r="F206" s="2"/>
    </row>
    <row r="207" spans="1:6" ht="38.25" hidden="1" outlineLevel="4">
      <c r="A207" s="15" t="s">
        <v>78</v>
      </c>
      <c r="B207" s="17" t="s">
        <v>377</v>
      </c>
      <c r="C207" s="9" t="e">
        <f>C208+C210</f>
        <v>#REF!</v>
      </c>
      <c r="D207" s="9" t="e">
        <f>D208+D210</f>
        <v>#REF!</v>
      </c>
      <c r="E207" s="110" t="e">
        <f t="shared" si="22"/>
        <v>#REF!</v>
      </c>
      <c r="F207" s="2"/>
    </row>
    <row r="208" spans="1:6" ht="25.5" hidden="1" outlineLevel="5">
      <c r="A208" s="15" t="s">
        <v>78</v>
      </c>
      <c r="B208" s="17" t="s">
        <v>378</v>
      </c>
      <c r="C208" s="9" t="e">
        <f>C209</f>
        <v>#REF!</v>
      </c>
      <c r="D208" s="9" t="e">
        <f>D209</f>
        <v>#REF!</v>
      </c>
      <c r="E208" s="110" t="e">
        <f t="shared" si="22"/>
        <v>#REF!</v>
      </c>
      <c r="F208" s="2"/>
    </row>
    <row r="209" spans="1:6" ht="25.5" hidden="1" outlineLevel="6">
      <c r="A209" s="15" t="s">
        <v>78</v>
      </c>
      <c r="B209" s="17" t="s">
        <v>300</v>
      </c>
      <c r="C209" s="9" t="e">
        <f>'№ 4 ведомственная'!#REF!</f>
        <v>#REF!</v>
      </c>
      <c r="D209" s="9" t="e">
        <f>'№ 4 ведомственная'!#REF!</f>
        <v>#REF!</v>
      </c>
      <c r="E209" s="110" t="e">
        <f t="shared" si="22"/>
        <v>#REF!</v>
      </c>
      <c r="F209" s="2"/>
    </row>
    <row r="210" spans="1:6" ht="38.25" hidden="1" outlineLevel="5">
      <c r="A210" s="15" t="s">
        <v>78</v>
      </c>
      <c r="B210" s="17" t="s">
        <v>534</v>
      </c>
      <c r="C210" s="9" t="e">
        <f>C211</f>
        <v>#REF!</v>
      </c>
      <c r="D210" s="9" t="e">
        <f>D211</f>
        <v>#REF!</v>
      </c>
      <c r="E210" s="110" t="e">
        <f t="shared" si="22"/>
        <v>#REF!</v>
      </c>
      <c r="F210" s="2"/>
    </row>
    <row r="211" spans="1:6" ht="25.5" hidden="1" outlineLevel="6">
      <c r="A211" s="15" t="s">
        <v>78</v>
      </c>
      <c r="B211" s="17" t="s">
        <v>300</v>
      </c>
      <c r="C211" s="9" t="e">
        <f>'№ 4 ведомственная'!#REF!</f>
        <v>#REF!</v>
      </c>
      <c r="D211" s="9" t="e">
        <f>'№ 4 ведомственная'!#REF!</f>
        <v>#REF!</v>
      </c>
      <c r="E211" s="110" t="e">
        <f t="shared" si="22"/>
        <v>#REF!</v>
      </c>
      <c r="F211" s="2"/>
    </row>
    <row r="212" spans="1:6" ht="38.25" hidden="1" outlineLevel="4">
      <c r="A212" s="15" t="s">
        <v>78</v>
      </c>
      <c r="B212" s="17" t="s">
        <v>380</v>
      </c>
      <c r="C212" s="9">
        <f t="shared" ref="C212:D213" si="30">C213</f>
        <v>821.6</v>
      </c>
      <c r="D212" s="9">
        <f t="shared" si="30"/>
        <v>0</v>
      </c>
      <c r="E212" s="110">
        <f t="shared" ref="E212:E275" si="31">D212/C212*100</f>
        <v>0</v>
      </c>
      <c r="F212" s="2"/>
    </row>
    <row r="213" spans="1:6" ht="38.25" hidden="1" outlineLevel="5">
      <c r="A213" s="15" t="s">
        <v>78</v>
      </c>
      <c r="B213" s="17" t="s">
        <v>379</v>
      </c>
      <c r="C213" s="9">
        <f t="shared" si="30"/>
        <v>821.6</v>
      </c>
      <c r="D213" s="9">
        <f t="shared" si="30"/>
        <v>0</v>
      </c>
      <c r="E213" s="110">
        <f t="shared" si="31"/>
        <v>0</v>
      </c>
      <c r="F213" s="2"/>
    </row>
    <row r="214" spans="1:6" ht="25.5" hidden="1" outlineLevel="6">
      <c r="A214" s="15" t="s">
        <v>78</v>
      </c>
      <c r="B214" s="17" t="s">
        <v>300</v>
      </c>
      <c r="C214" s="9">
        <f>'№ 4 ведомственная'!F197</f>
        <v>821.6</v>
      </c>
      <c r="D214" s="9">
        <f>'№ 4 ведомственная'!G197</f>
        <v>0</v>
      </c>
      <c r="E214" s="110">
        <f t="shared" si="31"/>
        <v>0</v>
      </c>
      <c r="F214" s="2"/>
    </row>
    <row r="215" spans="1:6" ht="25.5" hidden="1" outlineLevel="3">
      <c r="A215" s="15" t="s">
        <v>78</v>
      </c>
      <c r="B215" s="17" t="s">
        <v>362</v>
      </c>
      <c r="C215" s="9" t="e">
        <f>C216</f>
        <v>#REF!</v>
      </c>
      <c r="D215" s="9" t="e">
        <f t="shared" ref="D215:D217" si="32">D216</f>
        <v>#REF!</v>
      </c>
      <c r="E215" s="110" t="e">
        <f t="shared" si="31"/>
        <v>#REF!</v>
      </c>
      <c r="F215" s="2"/>
    </row>
    <row r="216" spans="1:6" ht="25.5" hidden="1" outlineLevel="4">
      <c r="A216" s="15" t="s">
        <v>78</v>
      </c>
      <c r="B216" s="17" t="s">
        <v>381</v>
      </c>
      <c r="C216" s="9" t="e">
        <f>C217</f>
        <v>#REF!</v>
      </c>
      <c r="D216" s="9" t="e">
        <f t="shared" si="32"/>
        <v>#REF!</v>
      </c>
      <c r="E216" s="110" t="e">
        <f t="shared" si="31"/>
        <v>#REF!</v>
      </c>
      <c r="F216" s="2"/>
    </row>
    <row r="217" spans="1:6" ht="63.75" hidden="1" outlineLevel="5">
      <c r="A217" s="15" t="s">
        <v>78</v>
      </c>
      <c r="B217" s="17" t="s">
        <v>382</v>
      </c>
      <c r="C217" s="9" t="e">
        <f>C218</f>
        <v>#REF!</v>
      </c>
      <c r="D217" s="9" t="e">
        <f t="shared" si="32"/>
        <v>#REF!</v>
      </c>
      <c r="E217" s="110" t="e">
        <f t="shared" si="31"/>
        <v>#REF!</v>
      </c>
      <c r="F217" s="2"/>
    </row>
    <row r="218" spans="1:6" ht="25.5" hidden="1" outlineLevel="6">
      <c r="A218" s="15" t="s">
        <v>78</v>
      </c>
      <c r="B218" s="17" t="s">
        <v>300</v>
      </c>
      <c r="C218" s="9" t="e">
        <f>'№ 4 ведомственная'!#REF!</f>
        <v>#REF!</v>
      </c>
      <c r="D218" s="9" t="e">
        <f>'№ 4 ведомственная'!#REF!</f>
        <v>#REF!</v>
      </c>
      <c r="E218" s="110" t="e">
        <f t="shared" si="31"/>
        <v>#REF!</v>
      </c>
      <c r="F218" s="2"/>
    </row>
    <row r="219" spans="1:6" outlineLevel="1" collapsed="1">
      <c r="A219" s="15" t="s">
        <v>92</v>
      </c>
      <c r="B219" s="17" t="s">
        <v>269</v>
      </c>
      <c r="C219" s="9">
        <f>'№ 4 ведомственная'!F203</f>
        <v>100</v>
      </c>
      <c r="D219" s="9">
        <f>'№ 4 ведомственная'!G203</f>
        <v>42.2</v>
      </c>
      <c r="E219" s="110">
        <f t="shared" si="31"/>
        <v>42.2</v>
      </c>
      <c r="F219" s="2"/>
    </row>
    <row r="220" spans="1:6" ht="51" hidden="1" outlineLevel="2">
      <c r="A220" s="15" t="s">
        <v>92</v>
      </c>
      <c r="B220" s="17" t="s">
        <v>262</v>
      </c>
      <c r="C220" s="9" t="e">
        <f t="shared" ref="C220:D221" si="33">C221</f>
        <v>#REF!</v>
      </c>
      <c r="D220" s="9" t="e">
        <f t="shared" si="33"/>
        <v>#REF!</v>
      </c>
      <c r="E220" s="7" t="e">
        <f t="shared" si="31"/>
        <v>#REF!</v>
      </c>
      <c r="F220" s="2"/>
    </row>
    <row r="221" spans="1:6" ht="25.5" hidden="1" outlineLevel="3">
      <c r="A221" s="15" t="s">
        <v>92</v>
      </c>
      <c r="B221" s="17" t="s">
        <v>321</v>
      </c>
      <c r="C221" s="9" t="e">
        <f t="shared" si="33"/>
        <v>#REF!</v>
      </c>
      <c r="D221" s="9" t="e">
        <f t="shared" si="33"/>
        <v>#REF!</v>
      </c>
      <c r="E221" s="7" t="e">
        <f t="shared" si="31"/>
        <v>#REF!</v>
      </c>
      <c r="F221" s="2"/>
    </row>
    <row r="222" spans="1:6" ht="51" hidden="1" outlineLevel="4">
      <c r="A222" s="15" t="s">
        <v>92</v>
      </c>
      <c r="B222" s="17" t="s">
        <v>322</v>
      </c>
      <c r="C222" s="9" t="e">
        <f>C223+C225</f>
        <v>#REF!</v>
      </c>
      <c r="D222" s="9" t="e">
        <f>D223+D225</f>
        <v>#REF!</v>
      </c>
      <c r="E222" s="7" t="e">
        <f t="shared" si="31"/>
        <v>#REF!</v>
      </c>
      <c r="F222" s="2"/>
    </row>
    <row r="223" spans="1:6" hidden="1" outlineLevel="5">
      <c r="A223" s="15" t="s">
        <v>92</v>
      </c>
      <c r="B223" s="17" t="s">
        <v>383</v>
      </c>
      <c r="C223" s="9">
        <f>C224</f>
        <v>100</v>
      </c>
      <c r="D223" s="9">
        <f>D224</f>
        <v>42.2</v>
      </c>
      <c r="E223" s="7">
        <f t="shared" si="31"/>
        <v>42.2</v>
      </c>
      <c r="F223" s="2"/>
    </row>
    <row r="224" spans="1:6" ht="25.5" hidden="1" outlineLevel="6">
      <c r="A224" s="15" t="s">
        <v>92</v>
      </c>
      <c r="B224" s="17" t="s">
        <v>300</v>
      </c>
      <c r="C224" s="9">
        <f>'№ 4 ведомственная'!F208</f>
        <v>100</v>
      </c>
      <c r="D224" s="9">
        <f>'№ 4 ведомственная'!G208</f>
        <v>42.2</v>
      </c>
      <c r="E224" s="7">
        <f t="shared" si="31"/>
        <v>42.2</v>
      </c>
      <c r="F224" s="2"/>
    </row>
    <row r="225" spans="1:6" ht="25.5" hidden="1" outlineLevel="5">
      <c r="A225" s="15" t="s">
        <v>92</v>
      </c>
      <c r="B225" s="17" t="s">
        <v>384</v>
      </c>
      <c r="C225" s="9" t="e">
        <f>C226</f>
        <v>#REF!</v>
      </c>
      <c r="D225" s="9" t="e">
        <f>D226</f>
        <v>#REF!</v>
      </c>
      <c r="E225" s="7" t="e">
        <f t="shared" si="31"/>
        <v>#REF!</v>
      </c>
      <c r="F225" s="2"/>
    </row>
    <row r="226" spans="1:6" ht="25.5" hidden="1" outlineLevel="6">
      <c r="A226" s="15" t="s">
        <v>92</v>
      </c>
      <c r="B226" s="17" t="s">
        <v>300</v>
      </c>
      <c r="C226" s="9" t="e">
        <f>'№ 4 ведомственная'!#REF!</f>
        <v>#REF!</v>
      </c>
      <c r="D226" s="9" t="e">
        <f>'№ 4 ведомственная'!#REF!</f>
        <v>#REF!</v>
      </c>
      <c r="E226" s="7" t="e">
        <f t="shared" si="31"/>
        <v>#REF!</v>
      </c>
      <c r="F226" s="2"/>
    </row>
    <row r="227" spans="1:6" ht="38.25" hidden="1" outlineLevel="2">
      <c r="A227" s="15" t="s">
        <v>92</v>
      </c>
      <c r="B227" s="17" t="s">
        <v>292</v>
      </c>
      <c r="C227" s="9" t="e">
        <f t="shared" ref="C227:D228" si="34">C228</f>
        <v>#REF!</v>
      </c>
      <c r="D227" s="9" t="e">
        <f t="shared" si="34"/>
        <v>#REF!</v>
      </c>
      <c r="E227" s="7" t="e">
        <f t="shared" si="31"/>
        <v>#REF!</v>
      </c>
      <c r="F227" s="2"/>
    </row>
    <row r="228" spans="1:6" hidden="1" outlineLevel="3">
      <c r="A228" s="15" t="s">
        <v>92</v>
      </c>
      <c r="B228" s="17" t="s">
        <v>479</v>
      </c>
      <c r="C228" s="9" t="e">
        <f t="shared" si="34"/>
        <v>#REF!</v>
      </c>
      <c r="D228" s="9" t="e">
        <f t="shared" si="34"/>
        <v>#REF!</v>
      </c>
      <c r="E228" s="7" t="e">
        <f t="shared" si="31"/>
        <v>#REF!</v>
      </c>
      <c r="F228" s="2"/>
    </row>
    <row r="229" spans="1:6" ht="38.25" hidden="1" outlineLevel="4">
      <c r="A229" s="15" t="s">
        <v>92</v>
      </c>
      <c r="B229" s="17" t="s">
        <v>480</v>
      </c>
      <c r="C229" s="9" t="e">
        <f>C230+C232</f>
        <v>#REF!</v>
      </c>
      <c r="D229" s="9" t="e">
        <f>D230+D232</f>
        <v>#REF!</v>
      </c>
      <c r="E229" s="7" t="e">
        <f t="shared" si="31"/>
        <v>#REF!</v>
      </c>
      <c r="F229" s="2"/>
    </row>
    <row r="230" spans="1:6" ht="38.25" hidden="1" outlineLevel="5">
      <c r="A230" s="15" t="s">
        <v>92</v>
      </c>
      <c r="B230" s="17" t="s">
        <v>481</v>
      </c>
      <c r="C230" s="9" t="e">
        <f>C231</f>
        <v>#REF!</v>
      </c>
      <c r="D230" s="9" t="e">
        <f>D231</f>
        <v>#REF!</v>
      </c>
      <c r="E230" s="7" t="e">
        <f t="shared" si="31"/>
        <v>#REF!</v>
      </c>
      <c r="F230" s="2"/>
    </row>
    <row r="231" spans="1:6" ht="25.5" hidden="1" outlineLevel="6">
      <c r="A231" s="15" t="s">
        <v>92</v>
      </c>
      <c r="B231" s="17" t="s">
        <v>300</v>
      </c>
      <c r="C231" s="9" t="e">
        <f>'№ 4 ведомственная'!#REF!</f>
        <v>#REF!</v>
      </c>
      <c r="D231" s="9" t="e">
        <f>'№ 4 ведомственная'!#REF!</f>
        <v>#REF!</v>
      </c>
      <c r="E231" s="7" t="e">
        <f t="shared" si="31"/>
        <v>#REF!</v>
      </c>
      <c r="F231" s="2"/>
    </row>
    <row r="232" spans="1:6" hidden="1" outlineLevel="5">
      <c r="A232" s="15" t="s">
        <v>92</v>
      </c>
      <c r="B232" s="17" t="s">
        <v>482</v>
      </c>
      <c r="C232" s="9" t="e">
        <f>C233</f>
        <v>#REF!</v>
      </c>
      <c r="D232" s="9" t="e">
        <f>D233</f>
        <v>#REF!</v>
      </c>
      <c r="E232" s="7" t="e">
        <f t="shared" si="31"/>
        <v>#REF!</v>
      </c>
      <c r="F232" s="2"/>
    </row>
    <row r="233" spans="1:6" ht="25.5" hidden="1" outlineLevel="6">
      <c r="A233" s="15" t="s">
        <v>92</v>
      </c>
      <c r="B233" s="17" t="s">
        <v>300</v>
      </c>
      <c r="C233" s="9" t="e">
        <f>'№ 4 ведомственная'!#REF!</f>
        <v>#REF!</v>
      </c>
      <c r="D233" s="9" t="e">
        <f>'№ 4 ведомственная'!#REF!</f>
        <v>#REF!</v>
      </c>
      <c r="E233" s="7" t="e">
        <f t="shared" si="31"/>
        <v>#REF!</v>
      </c>
      <c r="F233" s="2"/>
    </row>
    <row r="234" spans="1:6" s="26" customFormat="1" collapsed="1">
      <c r="A234" s="19" t="s">
        <v>94</v>
      </c>
      <c r="B234" s="20" t="s">
        <v>249</v>
      </c>
      <c r="C234" s="8">
        <f>C235+C252+C272+C312</f>
        <v>127955.5</v>
      </c>
      <c r="D234" s="8">
        <f t="shared" ref="D234" si="35">D235+D252+D272+D312</f>
        <v>40365.800000000003</v>
      </c>
      <c r="E234" s="7">
        <f t="shared" si="31"/>
        <v>31.546748674343817</v>
      </c>
      <c r="F234" s="4"/>
    </row>
    <row r="235" spans="1:6" outlineLevel="1">
      <c r="A235" s="15" t="s">
        <v>95</v>
      </c>
      <c r="B235" s="17" t="s">
        <v>270</v>
      </c>
      <c r="C235" s="9">
        <f>'№ 4 ведомственная'!F210</f>
        <v>4333.3</v>
      </c>
      <c r="D235" s="9">
        <f>'№ 4 ведомственная'!G210</f>
        <v>1053</v>
      </c>
      <c r="E235" s="110">
        <f t="shared" si="31"/>
        <v>24.300186924514801</v>
      </c>
      <c r="F235" s="2"/>
    </row>
    <row r="236" spans="1:6" ht="51" hidden="1" outlineLevel="2">
      <c r="A236" s="15" t="s">
        <v>95</v>
      </c>
      <c r="B236" s="17" t="s">
        <v>266</v>
      </c>
      <c r="C236" s="9">
        <f t="shared" ref="C236:D237" si="36">C237</f>
        <v>3133.3</v>
      </c>
      <c r="D236" s="9">
        <f t="shared" si="36"/>
        <v>1049</v>
      </c>
      <c r="E236" s="110">
        <f t="shared" si="31"/>
        <v>33.479079564676219</v>
      </c>
      <c r="F236" s="2"/>
    </row>
    <row r="237" spans="1:6" ht="25.5" hidden="1" outlineLevel="3">
      <c r="A237" s="15" t="s">
        <v>95</v>
      </c>
      <c r="B237" s="17" t="s">
        <v>385</v>
      </c>
      <c r="C237" s="9">
        <f t="shared" si="36"/>
        <v>3133.3</v>
      </c>
      <c r="D237" s="9">
        <f t="shared" si="36"/>
        <v>1049</v>
      </c>
      <c r="E237" s="110">
        <f t="shared" si="31"/>
        <v>33.479079564676219</v>
      </c>
      <c r="F237" s="2"/>
    </row>
    <row r="238" spans="1:6" ht="25.5" hidden="1" outlineLevel="4">
      <c r="A238" s="15" t="s">
        <v>95</v>
      </c>
      <c r="B238" s="17" t="s">
        <v>386</v>
      </c>
      <c r="C238" s="9">
        <f>C239+C241</f>
        <v>3133.3</v>
      </c>
      <c r="D238" s="9">
        <f>D239+D241</f>
        <v>1049</v>
      </c>
      <c r="E238" s="110">
        <f t="shared" si="31"/>
        <v>33.479079564676219</v>
      </c>
      <c r="F238" s="2"/>
    </row>
    <row r="239" spans="1:6" ht="25.5" hidden="1" outlineLevel="5">
      <c r="A239" s="15" t="s">
        <v>95</v>
      </c>
      <c r="B239" s="17" t="s">
        <v>387</v>
      </c>
      <c r="C239" s="9">
        <f>C240</f>
        <v>1000</v>
      </c>
      <c r="D239" s="9">
        <f>D240</f>
        <v>252.9</v>
      </c>
      <c r="E239" s="110">
        <f t="shared" si="31"/>
        <v>25.290000000000003</v>
      </c>
      <c r="F239" s="2"/>
    </row>
    <row r="240" spans="1:6" hidden="1" outlineLevel="6">
      <c r="A240" s="15" t="s">
        <v>95</v>
      </c>
      <c r="B240" s="17" t="s">
        <v>301</v>
      </c>
      <c r="C240" s="9">
        <f>'№ 4 ведомственная'!F217</f>
        <v>1000</v>
      </c>
      <c r="D240" s="9">
        <f>'№ 4 ведомственная'!G217</f>
        <v>252.9</v>
      </c>
      <c r="E240" s="110">
        <f t="shared" si="31"/>
        <v>25.290000000000003</v>
      </c>
      <c r="F240" s="2"/>
    </row>
    <row r="241" spans="1:6" ht="38.25" hidden="1" outlineLevel="5">
      <c r="A241" s="15" t="s">
        <v>95</v>
      </c>
      <c r="B241" s="17" t="s">
        <v>388</v>
      </c>
      <c r="C241" s="9">
        <f>C242</f>
        <v>2133.3000000000002</v>
      </c>
      <c r="D241" s="9">
        <f>D242</f>
        <v>796.1</v>
      </c>
      <c r="E241" s="110">
        <f t="shared" si="31"/>
        <v>37.317770590165466</v>
      </c>
      <c r="F241" s="2"/>
    </row>
    <row r="242" spans="1:6" ht="25.5" hidden="1" outlineLevel="6">
      <c r="A242" s="15" t="s">
        <v>95</v>
      </c>
      <c r="B242" s="17" t="s">
        <v>300</v>
      </c>
      <c r="C242" s="9">
        <f>'№ 4 ведомственная'!F215</f>
        <v>2133.3000000000002</v>
      </c>
      <c r="D242" s="9">
        <f>'№ 4 ведомственная'!G215</f>
        <v>796.1</v>
      </c>
      <c r="E242" s="110">
        <f t="shared" si="31"/>
        <v>37.317770590165466</v>
      </c>
      <c r="F242" s="2"/>
    </row>
    <row r="243" spans="1:6" ht="51" hidden="1" outlineLevel="2">
      <c r="A243" s="15" t="s">
        <v>95</v>
      </c>
      <c r="B243" s="17" t="s">
        <v>271</v>
      </c>
      <c r="C243" s="9" t="e">
        <f t="shared" ref="C243:D244" si="37">C244</f>
        <v>#REF!</v>
      </c>
      <c r="D243" s="9" t="e">
        <f t="shared" si="37"/>
        <v>#REF!</v>
      </c>
      <c r="E243" s="110" t="e">
        <f t="shared" si="31"/>
        <v>#REF!</v>
      </c>
      <c r="F243" s="2"/>
    </row>
    <row r="244" spans="1:6" ht="25.5" hidden="1" outlineLevel="3">
      <c r="A244" s="15" t="s">
        <v>95</v>
      </c>
      <c r="B244" s="17" t="s">
        <v>389</v>
      </c>
      <c r="C244" s="9" t="e">
        <f t="shared" si="37"/>
        <v>#REF!</v>
      </c>
      <c r="D244" s="9" t="e">
        <f t="shared" si="37"/>
        <v>#REF!</v>
      </c>
      <c r="E244" s="110" t="e">
        <f t="shared" si="31"/>
        <v>#REF!</v>
      </c>
      <c r="F244" s="2"/>
    </row>
    <row r="245" spans="1:6" ht="25.5" hidden="1" outlineLevel="4">
      <c r="A245" s="15" t="s">
        <v>95</v>
      </c>
      <c r="B245" s="17" t="s">
        <v>390</v>
      </c>
      <c r="C245" s="9" t="e">
        <f>C246+C248+C250</f>
        <v>#REF!</v>
      </c>
      <c r="D245" s="9" t="e">
        <f>D246+D248+D250</f>
        <v>#REF!</v>
      </c>
      <c r="E245" s="110" t="e">
        <f t="shared" si="31"/>
        <v>#REF!</v>
      </c>
      <c r="F245" s="2"/>
    </row>
    <row r="246" spans="1:6" hidden="1" outlineLevel="5">
      <c r="A246" s="15" t="s">
        <v>95</v>
      </c>
      <c r="B246" s="17" t="s">
        <v>528</v>
      </c>
      <c r="C246" s="9">
        <f>C247</f>
        <v>1196</v>
      </c>
      <c r="D246" s="9">
        <f>D247</f>
        <v>0</v>
      </c>
      <c r="E246" s="110">
        <f t="shared" si="31"/>
        <v>0</v>
      </c>
      <c r="F246" s="2"/>
    </row>
    <row r="247" spans="1:6" ht="25.5" hidden="1" outlineLevel="6">
      <c r="A247" s="15" t="s">
        <v>95</v>
      </c>
      <c r="B247" s="17" t="s">
        <v>300</v>
      </c>
      <c r="C247" s="9">
        <f>'№ 4 ведомственная'!F222</f>
        <v>1196</v>
      </c>
      <c r="D247" s="9">
        <f>'№ 4 ведомственная'!G222</f>
        <v>0</v>
      </c>
      <c r="E247" s="110">
        <f t="shared" si="31"/>
        <v>0</v>
      </c>
      <c r="F247" s="2"/>
    </row>
    <row r="248" spans="1:6" ht="38.25" hidden="1" outlineLevel="5">
      <c r="A248" s="15" t="s">
        <v>95</v>
      </c>
      <c r="B248" s="17" t="s">
        <v>391</v>
      </c>
      <c r="C248" s="9" t="e">
        <f>C249</f>
        <v>#REF!</v>
      </c>
      <c r="D248" s="9" t="e">
        <f>D249</f>
        <v>#REF!</v>
      </c>
      <c r="E248" s="110" t="e">
        <f t="shared" si="31"/>
        <v>#REF!</v>
      </c>
      <c r="F248" s="2"/>
    </row>
    <row r="249" spans="1:6" ht="25.5" hidden="1" outlineLevel="6">
      <c r="A249" s="15" t="s">
        <v>95</v>
      </c>
      <c r="B249" s="17" t="s">
        <v>392</v>
      </c>
      <c r="C249" s="9" t="e">
        <f>'№ 4 ведомственная'!#REF!</f>
        <v>#REF!</v>
      </c>
      <c r="D249" s="9" t="e">
        <f>'№ 4 ведомственная'!#REF!</f>
        <v>#REF!</v>
      </c>
      <c r="E249" s="110" t="e">
        <f t="shared" si="31"/>
        <v>#REF!</v>
      </c>
      <c r="F249" s="2"/>
    </row>
    <row r="250" spans="1:6" ht="38.25" hidden="1" outlineLevel="5">
      <c r="A250" s="15" t="s">
        <v>95</v>
      </c>
      <c r="B250" s="17" t="s">
        <v>393</v>
      </c>
      <c r="C250" s="9" t="e">
        <f>C251</f>
        <v>#REF!</v>
      </c>
      <c r="D250" s="9" t="e">
        <f>D251</f>
        <v>#REF!</v>
      </c>
      <c r="E250" s="110" t="e">
        <f t="shared" si="31"/>
        <v>#REF!</v>
      </c>
      <c r="F250" s="2"/>
    </row>
    <row r="251" spans="1:6" ht="25.5" hidden="1" outlineLevel="6">
      <c r="A251" s="15" t="s">
        <v>95</v>
      </c>
      <c r="B251" s="17" t="s">
        <v>392</v>
      </c>
      <c r="C251" s="9" t="e">
        <f>'№ 4 ведомственная'!#REF!</f>
        <v>#REF!</v>
      </c>
      <c r="D251" s="9" t="e">
        <f>'№ 4 ведомственная'!#REF!</f>
        <v>#REF!</v>
      </c>
      <c r="E251" s="110" t="e">
        <f t="shared" si="31"/>
        <v>#REF!</v>
      </c>
      <c r="F251" s="2"/>
    </row>
    <row r="252" spans="1:6" outlineLevel="1" collapsed="1">
      <c r="A252" s="15" t="s">
        <v>103</v>
      </c>
      <c r="B252" s="17" t="s">
        <v>272</v>
      </c>
      <c r="C252" s="9">
        <f>'№ 4 ведомственная'!F225</f>
        <v>45436</v>
      </c>
      <c r="D252" s="9">
        <f>'№ 4 ведомственная'!G225</f>
        <v>1117.9000000000001</v>
      </c>
      <c r="E252" s="110">
        <f t="shared" si="31"/>
        <v>2.460383836605335</v>
      </c>
      <c r="F252" s="2"/>
    </row>
    <row r="253" spans="1:6" ht="51" hidden="1" outlineLevel="2">
      <c r="A253" s="15" t="s">
        <v>103</v>
      </c>
      <c r="B253" s="17" t="s">
        <v>266</v>
      </c>
      <c r="C253" s="9" t="e">
        <f>C254</f>
        <v>#REF!</v>
      </c>
      <c r="D253" s="9" t="e">
        <f>D254</f>
        <v>#REF!</v>
      </c>
      <c r="E253" s="110" t="e">
        <f t="shared" si="31"/>
        <v>#REF!</v>
      </c>
      <c r="F253" s="2"/>
    </row>
    <row r="254" spans="1:6" ht="25.5" hidden="1" outlineLevel="3">
      <c r="A254" s="15" t="s">
        <v>103</v>
      </c>
      <c r="B254" s="17" t="s">
        <v>385</v>
      </c>
      <c r="C254" s="9" t="e">
        <f>C255+C260+C269</f>
        <v>#REF!</v>
      </c>
      <c r="D254" s="9" t="e">
        <f>D255+D260+D269</f>
        <v>#REF!</v>
      </c>
      <c r="E254" s="110" t="e">
        <f t="shared" si="31"/>
        <v>#REF!</v>
      </c>
      <c r="F254" s="2"/>
    </row>
    <row r="255" spans="1:6" ht="25.5" hidden="1" outlineLevel="4">
      <c r="A255" s="15" t="s">
        <v>103</v>
      </c>
      <c r="B255" s="17" t="s">
        <v>394</v>
      </c>
      <c r="C255" s="9">
        <f>C256+C258</f>
        <v>1333.6</v>
      </c>
      <c r="D255" s="9">
        <f>D256+D258</f>
        <v>260.7</v>
      </c>
      <c r="E255" s="110">
        <f t="shared" si="31"/>
        <v>19.548590281943611</v>
      </c>
      <c r="F255" s="2"/>
    </row>
    <row r="256" spans="1:6" ht="25.5" hidden="1" outlineLevel="5">
      <c r="A256" s="15" t="s">
        <v>103</v>
      </c>
      <c r="B256" s="17" t="s">
        <v>395</v>
      </c>
      <c r="C256" s="9">
        <f>C257</f>
        <v>533.6</v>
      </c>
      <c r="D256" s="9">
        <f>D257</f>
        <v>42.7</v>
      </c>
      <c r="E256" s="110">
        <f t="shared" si="31"/>
        <v>8.0022488755622199</v>
      </c>
      <c r="F256" s="2"/>
    </row>
    <row r="257" spans="1:6" ht="25.5" hidden="1" outlineLevel="6">
      <c r="A257" s="15" t="s">
        <v>103</v>
      </c>
      <c r="B257" s="17" t="s">
        <v>300</v>
      </c>
      <c r="C257" s="9">
        <f>'№ 4 ведомственная'!F230</f>
        <v>533.6</v>
      </c>
      <c r="D257" s="9">
        <f>'№ 4 ведомственная'!G230</f>
        <v>42.7</v>
      </c>
      <c r="E257" s="110">
        <f t="shared" si="31"/>
        <v>8.0022488755622199</v>
      </c>
      <c r="F257" s="2"/>
    </row>
    <row r="258" spans="1:6" hidden="1" outlineLevel="5">
      <c r="A258" s="15" t="s">
        <v>103</v>
      </c>
      <c r="B258" s="17" t="s">
        <v>396</v>
      </c>
      <c r="C258" s="9">
        <f>C259</f>
        <v>800</v>
      </c>
      <c r="D258" s="9">
        <f>D259</f>
        <v>218</v>
      </c>
      <c r="E258" s="110">
        <f t="shared" si="31"/>
        <v>27.250000000000004</v>
      </c>
      <c r="F258" s="2"/>
    </row>
    <row r="259" spans="1:6" ht="25.5" hidden="1" outlineLevel="6">
      <c r="A259" s="15" t="s">
        <v>103</v>
      </c>
      <c r="B259" s="17" t="s">
        <v>300</v>
      </c>
      <c r="C259" s="9">
        <f>'№ 4 ведомственная'!F232</f>
        <v>800</v>
      </c>
      <c r="D259" s="9">
        <f>'№ 4 ведомственная'!G232</f>
        <v>218</v>
      </c>
      <c r="E259" s="110">
        <f t="shared" si="31"/>
        <v>27.250000000000004</v>
      </c>
      <c r="F259" s="2"/>
    </row>
    <row r="260" spans="1:6" ht="25.5" hidden="1" outlineLevel="4">
      <c r="A260" s="15" t="s">
        <v>103</v>
      </c>
      <c r="B260" s="17" t="s">
        <v>397</v>
      </c>
      <c r="C260" s="9" t="e">
        <f>C261+C263+C265+C267</f>
        <v>#REF!</v>
      </c>
      <c r="D260" s="9" t="e">
        <f>D261+D263+D265+D267</f>
        <v>#REF!</v>
      </c>
      <c r="E260" s="110" t="e">
        <f t="shared" si="31"/>
        <v>#REF!</v>
      </c>
      <c r="F260" s="2"/>
    </row>
    <row r="261" spans="1:6" hidden="1" outlineLevel="5">
      <c r="A261" s="15" t="s">
        <v>103</v>
      </c>
      <c r="B261" s="17" t="s">
        <v>398</v>
      </c>
      <c r="C261" s="9">
        <f>C262</f>
        <v>2000</v>
      </c>
      <c r="D261" s="9">
        <f>D262</f>
        <v>0</v>
      </c>
      <c r="E261" s="110">
        <f t="shared" si="31"/>
        <v>0</v>
      </c>
      <c r="F261" s="2"/>
    </row>
    <row r="262" spans="1:6" ht="25.5" hidden="1" outlineLevel="6">
      <c r="A262" s="15" t="s">
        <v>103</v>
      </c>
      <c r="B262" s="17" t="s">
        <v>300</v>
      </c>
      <c r="C262" s="9">
        <f>'№ 4 ведомственная'!F237</f>
        <v>2000</v>
      </c>
      <c r="D262" s="9">
        <f>'№ 4 ведомственная'!G237</f>
        <v>0</v>
      </c>
      <c r="E262" s="110">
        <f t="shared" si="31"/>
        <v>0</v>
      </c>
      <c r="F262" s="2"/>
    </row>
    <row r="263" spans="1:6" ht="25.5" hidden="1" outlineLevel="5">
      <c r="A263" s="15" t="s">
        <v>103</v>
      </c>
      <c r="B263" s="17" t="s">
        <v>546</v>
      </c>
      <c r="C263" s="9">
        <f>C264</f>
        <v>2000</v>
      </c>
      <c r="D263" s="9">
        <f>D264</f>
        <v>0</v>
      </c>
      <c r="E263" s="110">
        <f t="shared" si="31"/>
        <v>0</v>
      </c>
      <c r="F263" s="2"/>
    </row>
    <row r="264" spans="1:6" ht="25.5" hidden="1" outlineLevel="6">
      <c r="A264" s="15" t="s">
        <v>103</v>
      </c>
      <c r="B264" s="17" t="s">
        <v>300</v>
      </c>
      <c r="C264" s="9">
        <f>'№ 4 ведомственная'!F239</f>
        <v>2000</v>
      </c>
      <c r="D264" s="9">
        <f>'№ 4 ведомственная'!G239</f>
        <v>0</v>
      </c>
      <c r="E264" s="110">
        <f t="shared" si="31"/>
        <v>0</v>
      </c>
      <c r="F264" s="2"/>
    </row>
    <row r="265" spans="1:6" ht="38.25" hidden="1" outlineLevel="5">
      <c r="A265" s="15" t="s">
        <v>103</v>
      </c>
      <c r="B265" s="17" t="s">
        <v>399</v>
      </c>
      <c r="C265" s="9">
        <f>C266</f>
        <v>650</v>
      </c>
      <c r="D265" s="9">
        <f>D266</f>
        <v>650</v>
      </c>
      <c r="E265" s="110">
        <f t="shared" si="31"/>
        <v>100</v>
      </c>
      <c r="F265" s="2"/>
    </row>
    <row r="266" spans="1:6" ht="25.5" hidden="1" outlineLevel="6">
      <c r="A266" s="15" t="s">
        <v>103</v>
      </c>
      <c r="B266" s="17" t="s">
        <v>300</v>
      </c>
      <c r="C266" s="9">
        <f>'№ 4 ведомственная'!F241</f>
        <v>650</v>
      </c>
      <c r="D266" s="9">
        <f>'№ 4 ведомственная'!G241</f>
        <v>650</v>
      </c>
      <c r="E266" s="110">
        <f t="shared" si="31"/>
        <v>100</v>
      </c>
      <c r="F266" s="2"/>
    </row>
    <row r="267" spans="1:6" ht="63.75" hidden="1" outlineLevel="5">
      <c r="A267" s="15" t="s">
        <v>103</v>
      </c>
      <c r="B267" s="17" t="s">
        <v>547</v>
      </c>
      <c r="C267" s="9" t="e">
        <f>C268</f>
        <v>#REF!</v>
      </c>
      <c r="D267" s="9" t="e">
        <f>D268</f>
        <v>#REF!</v>
      </c>
      <c r="E267" s="110" t="e">
        <f t="shared" si="31"/>
        <v>#REF!</v>
      </c>
      <c r="F267" s="2"/>
    </row>
    <row r="268" spans="1:6" hidden="1" outlineLevel="6">
      <c r="A268" s="15" t="s">
        <v>103</v>
      </c>
      <c r="B268" s="17" t="s">
        <v>301</v>
      </c>
      <c r="C268" s="9" t="e">
        <f>'№ 4 ведомственная'!#REF!</f>
        <v>#REF!</v>
      </c>
      <c r="D268" s="9" t="e">
        <f>'№ 4 ведомственная'!#REF!</f>
        <v>#REF!</v>
      </c>
      <c r="E268" s="110" t="e">
        <f t="shared" si="31"/>
        <v>#REF!</v>
      </c>
      <c r="F268" s="2"/>
    </row>
    <row r="269" spans="1:6" ht="25.5" hidden="1" outlineLevel="4">
      <c r="A269" s="15" t="s">
        <v>103</v>
      </c>
      <c r="B269" s="17" t="s">
        <v>400</v>
      </c>
      <c r="C269" s="9">
        <f t="shared" ref="C269:D270" si="38">C270</f>
        <v>1767.2</v>
      </c>
      <c r="D269" s="9">
        <f t="shared" si="38"/>
        <v>0</v>
      </c>
      <c r="E269" s="110">
        <f t="shared" si="31"/>
        <v>0</v>
      </c>
      <c r="F269" s="2"/>
    </row>
    <row r="270" spans="1:6" hidden="1" outlineLevel="5">
      <c r="A270" s="15" t="s">
        <v>103</v>
      </c>
      <c r="B270" s="17" t="s">
        <v>401</v>
      </c>
      <c r="C270" s="9">
        <f t="shared" si="38"/>
        <v>1767.2</v>
      </c>
      <c r="D270" s="9">
        <f t="shared" si="38"/>
        <v>0</v>
      </c>
      <c r="E270" s="110">
        <f t="shared" si="31"/>
        <v>0</v>
      </c>
      <c r="F270" s="2"/>
    </row>
    <row r="271" spans="1:6" ht="25.5" hidden="1" outlineLevel="6">
      <c r="A271" s="15" t="s">
        <v>103</v>
      </c>
      <c r="B271" s="17" t="s">
        <v>300</v>
      </c>
      <c r="C271" s="9">
        <f>'№ 4 ведомственная'!F260</f>
        <v>1767.2</v>
      </c>
      <c r="D271" s="9">
        <f>'№ 4 ведомственная'!G260</f>
        <v>0</v>
      </c>
      <c r="E271" s="110">
        <f t="shared" si="31"/>
        <v>0</v>
      </c>
      <c r="F271" s="2"/>
    </row>
    <row r="272" spans="1:6" outlineLevel="1" collapsed="1">
      <c r="A272" s="15" t="s">
        <v>112</v>
      </c>
      <c r="B272" s="17" t="s">
        <v>273</v>
      </c>
      <c r="C272" s="9">
        <f>'№ 4 ведомственная'!F261+'№ 4 ведомственная'!F553</f>
        <v>43622.7</v>
      </c>
      <c r="D272" s="9">
        <f>'№ 4 ведомственная'!G261+'№ 4 ведомственная'!G553</f>
        <v>23232.9</v>
      </c>
      <c r="E272" s="110">
        <f t="shared" si="31"/>
        <v>53.258739142694068</v>
      </c>
      <c r="F272" s="2"/>
    </row>
    <row r="273" spans="1:6" ht="51" hidden="1" outlineLevel="2">
      <c r="A273" s="15" t="s">
        <v>112</v>
      </c>
      <c r="B273" s="17" t="s">
        <v>266</v>
      </c>
      <c r="C273" s="9" t="e">
        <f>C274</f>
        <v>#REF!</v>
      </c>
      <c r="D273" s="9" t="e">
        <f>D274</f>
        <v>#REF!</v>
      </c>
      <c r="E273" s="110" t="e">
        <f t="shared" si="31"/>
        <v>#REF!</v>
      </c>
      <c r="F273" s="2"/>
    </row>
    <row r="274" spans="1:6" ht="25.5" hidden="1" outlineLevel="3">
      <c r="A274" s="15" t="s">
        <v>112</v>
      </c>
      <c r="B274" s="17" t="s">
        <v>362</v>
      </c>
      <c r="C274" s="9" t="e">
        <f>C275+C284+C297</f>
        <v>#REF!</v>
      </c>
      <c r="D274" s="9" t="e">
        <f>D275+D284+D297</f>
        <v>#REF!</v>
      </c>
      <c r="E274" s="110" t="e">
        <f t="shared" si="31"/>
        <v>#REF!</v>
      </c>
      <c r="F274" s="2"/>
    </row>
    <row r="275" spans="1:6" hidden="1" outlineLevel="4">
      <c r="A275" s="15" t="s">
        <v>112</v>
      </c>
      <c r="B275" s="17" t="s">
        <v>402</v>
      </c>
      <c r="C275" s="9" t="e">
        <f>C276+C278+C280+C282</f>
        <v>#REF!</v>
      </c>
      <c r="D275" s="9" t="e">
        <f>D276+D278+D280+D282</f>
        <v>#REF!</v>
      </c>
      <c r="E275" s="110" t="e">
        <f t="shared" si="31"/>
        <v>#REF!</v>
      </c>
      <c r="F275" s="2"/>
    </row>
    <row r="276" spans="1:6" ht="25.5" hidden="1" outlineLevel="5">
      <c r="A276" s="15" t="s">
        <v>112</v>
      </c>
      <c r="B276" s="17" t="s">
        <v>403</v>
      </c>
      <c r="C276" s="9">
        <f>C277</f>
        <v>8500</v>
      </c>
      <c r="D276" s="9">
        <f>D277</f>
        <v>3870.6</v>
      </c>
      <c r="E276" s="110">
        <f t="shared" ref="E276:E339" si="39">D276/C276*100</f>
        <v>45.536470588235296</v>
      </c>
      <c r="F276" s="2"/>
    </row>
    <row r="277" spans="1:6" ht="25.5" hidden="1" outlineLevel="6">
      <c r="A277" s="15" t="s">
        <v>112</v>
      </c>
      <c r="B277" s="17" t="s">
        <v>300</v>
      </c>
      <c r="C277" s="9">
        <f>'№ 4 ведомственная'!F266</f>
        <v>8500</v>
      </c>
      <c r="D277" s="9">
        <f>'№ 4 ведомственная'!G266</f>
        <v>3870.6</v>
      </c>
      <c r="E277" s="110">
        <f t="shared" si="39"/>
        <v>45.536470588235296</v>
      </c>
      <c r="F277" s="2"/>
    </row>
    <row r="278" spans="1:6" hidden="1" outlineLevel="5">
      <c r="A278" s="15" t="s">
        <v>112</v>
      </c>
      <c r="B278" s="17" t="s">
        <v>404</v>
      </c>
      <c r="C278" s="9">
        <f>C279</f>
        <v>1800</v>
      </c>
      <c r="D278" s="9">
        <f>D279</f>
        <v>1300</v>
      </c>
      <c r="E278" s="110">
        <f t="shared" si="39"/>
        <v>72.222222222222214</v>
      </c>
      <c r="F278" s="2"/>
    </row>
    <row r="279" spans="1:6" ht="25.5" hidden="1" outlineLevel="6">
      <c r="A279" s="15" t="s">
        <v>112</v>
      </c>
      <c r="B279" s="17" t="s">
        <v>326</v>
      </c>
      <c r="C279" s="9">
        <f>'№ 4 ведомственная'!F268</f>
        <v>1800</v>
      </c>
      <c r="D279" s="9">
        <f>'№ 4 ведомственная'!G268</f>
        <v>1300</v>
      </c>
      <c r="E279" s="110">
        <f t="shared" si="39"/>
        <v>72.222222222222214</v>
      </c>
      <c r="F279" s="2"/>
    </row>
    <row r="280" spans="1:6" ht="38.25" hidden="1" outlineLevel="5">
      <c r="A280" s="15" t="s">
        <v>112</v>
      </c>
      <c r="B280" s="17" t="s">
        <v>405</v>
      </c>
      <c r="C280" s="9">
        <f>C281</f>
        <v>2000</v>
      </c>
      <c r="D280" s="9">
        <f>D281</f>
        <v>1124.5</v>
      </c>
      <c r="E280" s="110">
        <f t="shared" si="39"/>
        <v>56.225000000000001</v>
      </c>
      <c r="F280" s="2"/>
    </row>
    <row r="281" spans="1:6" ht="25.5" hidden="1" outlineLevel="6">
      <c r="A281" s="15" t="s">
        <v>112</v>
      </c>
      <c r="B281" s="17" t="s">
        <v>300</v>
      </c>
      <c r="C281" s="9">
        <f>'№ 4 ведомственная'!F270</f>
        <v>2000</v>
      </c>
      <c r="D281" s="9">
        <f>'№ 4 ведомственная'!G270</f>
        <v>1124.5</v>
      </c>
      <c r="E281" s="110">
        <f t="shared" si="39"/>
        <v>56.225000000000001</v>
      </c>
      <c r="F281" s="2"/>
    </row>
    <row r="282" spans="1:6" ht="38.25" hidden="1" outlineLevel="5">
      <c r="A282" s="15" t="s">
        <v>112</v>
      </c>
      <c r="B282" s="17" t="s">
        <v>406</v>
      </c>
      <c r="C282" s="9" t="e">
        <f>C283</f>
        <v>#REF!</v>
      </c>
      <c r="D282" s="9" t="e">
        <f>D283</f>
        <v>#REF!</v>
      </c>
      <c r="E282" s="110" t="e">
        <f t="shared" si="39"/>
        <v>#REF!</v>
      </c>
      <c r="F282" s="2"/>
    </row>
    <row r="283" spans="1:6" ht="25.5" hidden="1" outlineLevel="6">
      <c r="A283" s="15" t="s">
        <v>112</v>
      </c>
      <c r="B283" s="17" t="s">
        <v>300</v>
      </c>
      <c r="C283" s="9" t="e">
        <f>'№ 4 ведомственная'!#REF!</f>
        <v>#REF!</v>
      </c>
      <c r="D283" s="9" t="e">
        <f>'№ 4 ведомственная'!#REF!</f>
        <v>#REF!</v>
      </c>
      <c r="E283" s="110" t="e">
        <f t="shared" si="39"/>
        <v>#REF!</v>
      </c>
      <c r="F283" s="2"/>
    </row>
    <row r="284" spans="1:6" ht="25.5" hidden="1" outlineLevel="4">
      <c r="A284" s="15" t="s">
        <v>112</v>
      </c>
      <c r="B284" s="17" t="s">
        <v>363</v>
      </c>
      <c r="C284" s="9" t="e">
        <f>C285+C287+C289+C291+C293+C295</f>
        <v>#REF!</v>
      </c>
      <c r="D284" s="9" t="e">
        <f>D285+D287+D289+D291+D293+D295</f>
        <v>#REF!</v>
      </c>
      <c r="E284" s="110" t="e">
        <f t="shared" si="39"/>
        <v>#REF!</v>
      </c>
      <c r="F284" s="2"/>
    </row>
    <row r="285" spans="1:6" hidden="1" outlineLevel="5">
      <c r="A285" s="15" t="s">
        <v>112</v>
      </c>
      <c r="B285" s="17" t="s">
        <v>407</v>
      </c>
      <c r="C285" s="9">
        <f>C286</f>
        <v>5600</v>
      </c>
      <c r="D285" s="9">
        <f>D286</f>
        <v>3100</v>
      </c>
      <c r="E285" s="110">
        <f t="shared" si="39"/>
        <v>55.357142857142861</v>
      </c>
      <c r="F285" s="2"/>
    </row>
    <row r="286" spans="1:6" ht="25.5" hidden="1" outlineLevel="6">
      <c r="A286" s="15" t="s">
        <v>112</v>
      </c>
      <c r="B286" s="17" t="s">
        <v>326</v>
      </c>
      <c r="C286" s="9">
        <f>'№ 4 ведомственная'!F273</f>
        <v>5600</v>
      </c>
      <c r="D286" s="9">
        <f>'№ 4 ведомственная'!G273</f>
        <v>3100</v>
      </c>
      <c r="E286" s="110">
        <f t="shared" si="39"/>
        <v>55.357142857142861</v>
      </c>
      <c r="F286" s="2"/>
    </row>
    <row r="287" spans="1:6" hidden="1" outlineLevel="5">
      <c r="A287" s="15" t="s">
        <v>112</v>
      </c>
      <c r="B287" s="17" t="s">
        <v>408</v>
      </c>
      <c r="C287" s="9">
        <f>C288</f>
        <v>1000</v>
      </c>
      <c r="D287" s="9">
        <f>D288</f>
        <v>0</v>
      </c>
      <c r="E287" s="110">
        <f t="shared" si="39"/>
        <v>0</v>
      </c>
      <c r="F287" s="2"/>
    </row>
    <row r="288" spans="1:6" ht="25.5" hidden="1" outlineLevel="6">
      <c r="A288" s="15" t="s">
        <v>112</v>
      </c>
      <c r="B288" s="17" t="s">
        <v>300</v>
      </c>
      <c r="C288" s="9">
        <f>'№ 4 ведомственная'!F275</f>
        <v>1000</v>
      </c>
      <c r="D288" s="9">
        <f>'№ 4 ведомственная'!G275</f>
        <v>0</v>
      </c>
      <c r="E288" s="110">
        <f t="shared" si="39"/>
        <v>0</v>
      </c>
      <c r="F288" s="2"/>
    </row>
    <row r="289" spans="1:6" ht="51" hidden="1" outlineLevel="5">
      <c r="A289" s="15" t="s">
        <v>112</v>
      </c>
      <c r="B289" s="17" t="s">
        <v>409</v>
      </c>
      <c r="C289" s="9" t="e">
        <f>C290</f>
        <v>#REF!</v>
      </c>
      <c r="D289" s="9" t="e">
        <f>D290</f>
        <v>#REF!</v>
      </c>
      <c r="E289" s="110" t="e">
        <f t="shared" si="39"/>
        <v>#REF!</v>
      </c>
      <c r="F289" s="2"/>
    </row>
    <row r="290" spans="1:6" hidden="1" outlineLevel="6">
      <c r="A290" s="15" t="s">
        <v>112</v>
      </c>
      <c r="B290" s="17" t="s">
        <v>301</v>
      </c>
      <c r="C290" s="9" t="e">
        <f>'№ 4 ведомственная'!#REF!</f>
        <v>#REF!</v>
      </c>
      <c r="D290" s="9" t="e">
        <f>'№ 4 ведомственная'!#REF!</f>
        <v>#REF!</v>
      </c>
      <c r="E290" s="110" t="e">
        <f t="shared" si="39"/>
        <v>#REF!</v>
      </c>
      <c r="F290" s="2"/>
    </row>
    <row r="291" spans="1:6" hidden="1" outlineLevel="5">
      <c r="A291" s="15" t="s">
        <v>112</v>
      </c>
      <c r="B291" s="17" t="s">
        <v>410</v>
      </c>
      <c r="C291" s="9" t="e">
        <f>C292</f>
        <v>#REF!</v>
      </c>
      <c r="D291" s="9" t="e">
        <f>D292</f>
        <v>#REF!</v>
      </c>
      <c r="E291" s="110" t="e">
        <f t="shared" si="39"/>
        <v>#REF!</v>
      </c>
      <c r="F291" s="2"/>
    </row>
    <row r="292" spans="1:6" ht="25.5" hidden="1" outlineLevel="6">
      <c r="A292" s="15" t="s">
        <v>112</v>
      </c>
      <c r="B292" s="17" t="s">
        <v>300</v>
      </c>
      <c r="C292" s="9" t="e">
        <f>'№ 4 ведомственная'!#REF!</f>
        <v>#REF!</v>
      </c>
      <c r="D292" s="9" t="e">
        <f>'№ 4 ведомственная'!#REF!</f>
        <v>#REF!</v>
      </c>
      <c r="E292" s="110" t="e">
        <f t="shared" si="39"/>
        <v>#REF!</v>
      </c>
      <c r="F292" s="2"/>
    </row>
    <row r="293" spans="1:6" ht="38.25" hidden="1" outlineLevel="5">
      <c r="A293" s="15" t="s">
        <v>112</v>
      </c>
      <c r="B293" s="17" t="s">
        <v>411</v>
      </c>
      <c r="C293" s="9">
        <f>C294</f>
        <v>2400</v>
      </c>
      <c r="D293" s="9">
        <f>D294</f>
        <v>432.6</v>
      </c>
      <c r="E293" s="110">
        <f t="shared" si="39"/>
        <v>18.025000000000002</v>
      </c>
      <c r="F293" s="2"/>
    </row>
    <row r="294" spans="1:6" ht="25.5" hidden="1" outlineLevel="6">
      <c r="A294" s="15" t="s">
        <v>112</v>
      </c>
      <c r="B294" s="17" t="s">
        <v>300</v>
      </c>
      <c r="C294" s="9">
        <f>'№ 4 ведомственная'!F277</f>
        <v>2400</v>
      </c>
      <c r="D294" s="9">
        <f>'№ 4 ведомственная'!G277</f>
        <v>432.6</v>
      </c>
      <c r="E294" s="110">
        <f t="shared" si="39"/>
        <v>18.025000000000002</v>
      </c>
      <c r="F294" s="2"/>
    </row>
    <row r="295" spans="1:6" hidden="1" outlineLevel="5">
      <c r="A295" s="15" t="s">
        <v>112</v>
      </c>
      <c r="B295" s="17" t="s">
        <v>412</v>
      </c>
      <c r="C295" s="9">
        <f>C296</f>
        <v>1000</v>
      </c>
      <c r="D295" s="9">
        <f>D296</f>
        <v>10</v>
      </c>
      <c r="E295" s="110">
        <f t="shared" si="39"/>
        <v>1</v>
      </c>
      <c r="F295" s="2"/>
    </row>
    <row r="296" spans="1:6" ht="25.5" hidden="1" outlineLevel="6">
      <c r="A296" s="15" t="s">
        <v>112</v>
      </c>
      <c r="B296" s="17" t="s">
        <v>300</v>
      </c>
      <c r="C296" s="9">
        <f>'№ 4 ведомственная'!F279</f>
        <v>1000</v>
      </c>
      <c r="D296" s="9">
        <f>'№ 4 ведомственная'!G279</f>
        <v>10</v>
      </c>
      <c r="E296" s="110">
        <f t="shared" si="39"/>
        <v>1</v>
      </c>
      <c r="F296" s="2"/>
    </row>
    <row r="297" spans="1:6" ht="25.5" hidden="1" outlineLevel="4">
      <c r="A297" s="15" t="s">
        <v>112</v>
      </c>
      <c r="B297" s="17" t="s">
        <v>381</v>
      </c>
      <c r="C297" s="9" t="e">
        <f>C298+C300+C302</f>
        <v>#REF!</v>
      </c>
      <c r="D297" s="9" t="e">
        <f>D298+D300+D302</f>
        <v>#REF!</v>
      </c>
      <c r="E297" s="110" t="e">
        <f t="shared" si="39"/>
        <v>#REF!</v>
      </c>
      <c r="F297" s="2"/>
    </row>
    <row r="298" spans="1:6" ht="76.5" hidden="1" outlineLevel="5">
      <c r="A298" s="15" t="s">
        <v>112</v>
      </c>
      <c r="B298" s="17" t="s">
        <v>413</v>
      </c>
      <c r="C298" s="9" t="e">
        <f>C299</f>
        <v>#REF!</v>
      </c>
      <c r="D298" s="9" t="e">
        <f>D299</f>
        <v>#REF!</v>
      </c>
      <c r="E298" s="110" t="e">
        <f t="shared" si="39"/>
        <v>#REF!</v>
      </c>
      <c r="F298" s="2"/>
    </row>
    <row r="299" spans="1:6" ht="25.5" hidden="1" outlineLevel="6">
      <c r="A299" s="15" t="s">
        <v>112</v>
      </c>
      <c r="B299" s="17" t="s">
        <v>300</v>
      </c>
      <c r="C299" s="9" t="e">
        <f>'№ 4 ведомственная'!#REF!</f>
        <v>#REF!</v>
      </c>
      <c r="D299" s="9" t="e">
        <f>'№ 4 ведомственная'!#REF!</f>
        <v>#REF!</v>
      </c>
      <c r="E299" s="110" t="e">
        <f t="shared" si="39"/>
        <v>#REF!</v>
      </c>
      <c r="F299" s="2"/>
    </row>
    <row r="300" spans="1:6" ht="63.75" hidden="1" outlineLevel="5">
      <c r="A300" s="15" t="s">
        <v>112</v>
      </c>
      <c r="B300" s="17" t="s">
        <v>524</v>
      </c>
      <c r="C300" s="9" t="e">
        <f>C301</f>
        <v>#REF!</v>
      </c>
      <c r="D300" s="9" t="e">
        <f>D301</f>
        <v>#REF!</v>
      </c>
      <c r="E300" s="110" t="e">
        <f t="shared" si="39"/>
        <v>#REF!</v>
      </c>
      <c r="F300" s="2"/>
    </row>
    <row r="301" spans="1:6" ht="25.5" hidden="1" outlineLevel="6">
      <c r="A301" s="15" t="s">
        <v>112</v>
      </c>
      <c r="B301" s="17" t="s">
        <v>300</v>
      </c>
      <c r="C301" s="9" t="e">
        <f>'№ 4 ведомственная'!#REF!</f>
        <v>#REF!</v>
      </c>
      <c r="D301" s="9" t="e">
        <f>'№ 4 ведомственная'!#REF!</f>
        <v>#REF!</v>
      </c>
      <c r="E301" s="110" t="e">
        <f t="shared" si="39"/>
        <v>#REF!</v>
      </c>
      <c r="F301" s="2"/>
    </row>
    <row r="302" spans="1:6" ht="63.75" hidden="1" outlineLevel="5">
      <c r="A302" s="15" t="s">
        <v>112</v>
      </c>
      <c r="B302" s="17" t="s">
        <v>414</v>
      </c>
      <c r="C302" s="9" t="e">
        <f>C303</f>
        <v>#REF!</v>
      </c>
      <c r="D302" s="9" t="e">
        <f>D303</f>
        <v>#REF!</v>
      </c>
      <c r="E302" s="110" t="e">
        <f t="shared" si="39"/>
        <v>#REF!</v>
      </c>
      <c r="F302" s="2"/>
    </row>
    <row r="303" spans="1:6" ht="25.5" hidden="1" outlineLevel="6">
      <c r="A303" s="15" t="s">
        <v>112</v>
      </c>
      <c r="B303" s="17" t="s">
        <v>300</v>
      </c>
      <c r="C303" s="9" t="e">
        <f>'№ 4 ведомственная'!#REF!</f>
        <v>#REF!</v>
      </c>
      <c r="D303" s="9" t="e">
        <f>'№ 4 ведомственная'!#REF!</f>
        <v>#REF!</v>
      </c>
      <c r="E303" s="110" t="e">
        <f t="shared" si="39"/>
        <v>#REF!</v>
      </c>
      <c r="F303" s="2"/>
    </row>
    <row r="304" spans="1:6" ht="38.25" hidden="1" outlineLevel="2">
      <c r="A304" s="15" t="s">
        <v>112</v>
      </c>
      <c r="B304" s="17" t="s">
        <v>274</v>
      </c>
      <c r="C304" s="9">
        <f>C305</f>
        <v>10722.2</v>
      </c>
      <c r="D304" s="9">
        <f>D305</f>
        <v>5774.5</v>
      </c>
      <c r="E304" s="110">
        <f t="shared" si="39"/>
        <v>53.85555203223219</v>
      </c>
      <c r="F304" s="2"/>
    </row>
    <row r="305" spans="1:6" ht="25.5" hidden="1" outlineLevel="3">
      <c r="A305" s="15" t="s">
        <v>112</v>
      </c>
      <c r="B305" s="17" t="s">
        <v>415</v>
      </c>
      <c r="C305" s="9">
        <f>C306+C309</f>
        <v>10722.2</v>
      </c>
      <c r="D305" s="9">
        <f>D306+D309</f>
        <v>5774.5</v>
      </c>
      <c r="E305" s="110">
        <f t="shared" si="39"/>
        <v>53.85555203223219</v>
      </c>
      <c r="F305" s="2"/>
    </row>
    <row r="306" spans="1:6" ht="25.5" hidden="1" outlineLevel="4">
      <c r="A306" s="15" t="s">
        <v>112</v>
      </c>
      <c r="B306" s="17" t="s">
        <v>535</v>
      </c>
      <c r="C306" s="9">
        <f t="shared" ref="C306:D307" si="40">C307</f>
        <v>700</v>
      </c>
      <c r="D306" s="9">
        <f t="shared" si="40"/>
        <v>330.8</v>
      </c>
      <c r="E306" s="110">
        <f t="shared" si="39"/>
        <v>47.25714285714286</v>
      </c>
      <c r="F306" s="2"/>
    </row>
    <row r="307" spans="1:6" ht="51" hidden="1" outlineLevel="5">
      <c r="A307" s="15" t="s">
        <v>112</v>
      </c>
      <c r="B307" s="17" t="s">
        <v>416</v>
      </c>
      <c r="C307" s="9">
        <f t="shared" si="40"/>
        <v>700</v>
      </c>
      <c r="D307" s="9">
        <f t="shared" si="40"/>
        <v>330.8</v>
      </c>
      <c r="E307" s="110">
        <f t="shared" si="39"/>
        <v>47.25714285714286</v>
      </c>
      <c r="F307" s="2"/>
    </row>
    <row r="308" spans="1:6" ht="25.5" hidden="1" outlineLevel="6">
      <c r="A308" s="15" t="s">
        <v>112</v>
      </c>
      <c r="B308" s="17" t="s">
        <v>300</v>
      </c>
      <c r="C308" s="9">
        <f>'№ 4 ведомственная'!F311</f>
        <v>700</v>
      </c>
      <c r="D308" s="9">
        <f>'№ 4 ведомственная'!G311</f>
        <v>330.8</v>
      </c>
      <c r="E308" s="110">
        <f t="shared" si="39"/>
        <v>47.25714285714286</v>
      </c>
      <c r="F308" s="2"/>
    </row>
    <row r="309" spans="1:6" ht="38.25" hidden="1" outlineLevel="4">
      <c r="A309" s="15" t="s">
        <v>112</v>
      </c>
      <c r="B309" s="17" t="s">
        <v>417</v>
      </c>
      <c r="C309" s="9">
        <f t="shared" ref="C309:D310" si="41">C310</f>
        <v>10022.200000000001</v>
      </c>
      <c r="D309" s="9">
        <f t="shared" si="41"/>
        <v>5443.7</v>
      </c>
      <c r="E309" s="110">
        <f t="shared" si="39"/>
        <v>54.316417553032259</v>
      </c>
      <c r="F309" s="2"/>
    </row>
    <row r="310" spans="1:6" ht="38.25" hidden="1" outlineLevel="5">
      <c r="A310" s="15" t="s">
        <v>112</v>
      </c>
      <c r="B310" s="17" t="s">
        <v>418</v>
      </c>
      <c r="C310" s="9">
        <f t="shared" si="41"/>
        <v>10022.200000000001</v>
      </c>
      <c r="D310" s="9">
        <f t="shared" si="41"/>
        <v>5443.7</v>
      </c>
      <c r="E310" s="110">
        <f t="shared" si="39"/>
        <v>54.316417553032259</v>
      </c>
      <c r="F310" s="2"/>
    </row>
    <row r="311" spans="1:6" ht="25.5" hidden="1" outlineLevel="6">
      <c r="A311" s="15" t="s">
        <v>112</v>
      </c>
      <c r="B311" s="17" t="s">
        <v>300</v>
      </c>
      <c r="C311" s="9">
        <f>'№ 4 ведомственная'!F318</f>
        <v>10022.200000000001</v>
      </c>
      <c r="D311" s="9">
        <f>'№ 4 ведомственная'!G318</f>
        <v>5443.7</v>
      </c>
      <c r="E311" s="110">
        <f t="shared" si="39"/>
        <v>54.316417553032259</v>
      </c>
      <c r="F311" s="2"/>
    </row>
    <row r="312" spans="1:6" outlineLevel="1" collapsed="1">
      <c r="A312" s="15" t="s">
        <v>127</v>
      </c>
      <c r="B312" s="17" t="s">
        <v>275</v>
      </c>
      <c r="C312" s="9">
        <f>'№ 4 ведомственная'!F319</f>
        <v>34563.5</v>
      </c>
      <c r="D312" s="9">
        <f>'№ 4 ведомственная'!G319</f>
        <v>14962</v>
      </c>
      <c r="E312" s="110">
        <f t="shared" si="39"/>
        <v>43.288440117464958</v>
      </c>
      <c r="F312" s="2"/>
    </row>
    <row r="313" spans="1:6" ht="51" hidden="1" outlineLevel="2">
      <c r="A313" s="15" t="s">
        <v>127</v>
      </c>
      <c r="B313" s="17" t="s">
        <v>266</v>
      </c>
      <c r="C313" s="9">
        <f>C314</f>
        <v>23241.599999999999</v>
      </c>
      <c r="D313" s="9">
        <f t="shared" ref="D313:D316" si="42">D314</f>
        <v>10200</v>
      </c>
      <c r="E313" s="7">
        <f t="shared" si="39"/>
        <v>43.886823626600581</v>
      </c>
      <c r="F313" s="2"/>
    </row>
    <row r="314" spans="1:6" ht="25.5" hidden="1" outlineLevel="3">
      <c r="A314" s="15" t="s">
        <v>127</v>
      </c>
      <c r="B314" s="17" t="s">
        <v>385</v>
      </c>
      <c r="C314" s="9">
        <f>C315</f>
        <v>23241.599999999999</v>
      </c>
      <c r="D314" s="9">
        <f t="shared" si="42"/>
        <v>10200</v>
      </c>
      <c r="E314" s="7">
        <f t="shared" si="39"/>
        <v>43.886823626600581</v>
      </c>
      <c r="F314" s="2"/>
    </row>
    <row r="315" spans="1:6" ht="25.5" hidden="1" outlineLevel="4">
      <c r="A315" s="15" t="s">
        <v>127</v>
      </c>
      <c r="B315" s="17" t="s">
        <v>397</v>
      </c>
      <c r="C315" s="9">
        <f>C316</f>
        <v>23241.599999999999</v>
      </c>
      <c r="D315" s="9">
        <f t="shared" si="42"/>
        <v>10200</v>
      </c>
      <c r="E315" s="7">
        <f t="shared" si="39"/>
        <v>43.886823626600581</v>
      </c>
      <c r="F315" s="2"/>
    </row>
    <row r="316" spans="1:6" ht="25.5" hidden="1" outlineLevel="5">
      <c r="A316" s="15" t="s">
        <v>127</v>
      </c>
      <c r="B316" s="17" t="s">
        <v>419</v>
      </c>
      <c r="C316" s="9">
        <f>C317</f>
        <v>23241.599999999999</v>
      </c>
      <c r="D316" s="9">
        <f t="shared" si="42"/>
        <v>10200</v>
      </c>
      <c r="E316" s="7">
        <f t="shared" si="39"/>
        <v>43.886823626600581</v>
      </c>
      <c r="F316" s="2"/>
    </row>
    <row r="317" spans="1:6" ht="25.5" hidden="1" outlineLevel="6">
      <c r="A317" s="15" t="s">
        <v>127</v>
      </c>
      <c r="B317" s="17" t="s">
        <v>326</v>
      </c>
      <c r="C317" s="9">
        <f>'№ 4 ведомственная'!F324</f>
        <v>23241.599999999999</v>
      </c>
      <c r="D317" s="9">
        <f>'№ 4 ведомственная'!G324</f>
        <v>10200</v>
      </c>
      <c r="E317" s="7">
        <f t="shared" si="39"/>
        <v>43.886823626600581</v>
      </c>
      <c r="F317" s="2"/>
    </row>
    <row r="318" spans="1:6" s="26" customFormat="1" outlineLevel="6">
      <c r="A318" s="44" t="s">
        <v>663</v>
      </c>
      <c r="B318" s="20" t="s">
        <v>672</v>
      </c>
      <c r="C318" s="8">
        <f>C319</f>
        <v>1175.5999999999999</v>
      </c>
      <c r="D318" s="8">
        <f t="shared" ref="D318" si="43">D319</f>
        <v>12.4</v>
      </c>
      <c r="E318" s="7">
        <f t="shared" si="39"/>
        <v>1.0547805375978225</v>
      </c>
      <c r="F318" s="4"/>
    </row>
    <row r="319" spans="1:6" outlineLevel="6">
      <c r="A319" s="16" t="s">
        <v>664</v>
      </c>
      <c r="B319" s="17" t="s">
        <v>673</v>
      </c>
      <c r="C319" s="9">
        <f>'№ 4 ведомственная'!F330</f>
        <v>1175.5999999999999</v>
      </c>
      <c r="D319" s="9">
        <f>'№ 4 ведомственная'!G330</f>
        <v>12.4</v>
      </c>
      <c r="E319" s="110">
        <f t="shared" si="39"/>
        <v>1.0547805375978225</v>
      </c>
      <c r="F319" s="2"/>
    </row>
    <row r="320" spans="1:6" s="26" customFormat="1">
      <c r="A320" s="19" t="s">
        <v>156</v>
      </c>
      <c r="B320" s="20" t="s">
        <v>253</v>
      </c>
      <c r="C320" s="8">
        <f>C321+C333+C359+C370+C380+C410</f>
        <v>507045.3</v>
      </c>
      <c r="D320" s="8">
        <f>D321+D333+D359+D370+D380+D410</f>
        <v>247582.1</v>
      </c>
      <c r="E320" s="7">
        <f t="shared" si="39"/>
        <v>48.828398567149719</v>
      </c>
      <c r="F320" s="4"/>
    </row>
    <row r="321" spans="1:6" outlineLevel="1">
      <c r="A321" s="15" t="s">
        <v>157</v>
      </c>
      <c r="B321" s="17" t="s">
        <v>284</v>
      </c>
      <c r="C321" s="9">
        <f>'№ 4 ведомственная'!F401</f>
        <v>164165.59999999998</v>
      </c>
      <c r="D321" s="9">
        <f>'№ 4 ведомственная'!G401</f>
        <v>75312.500000000015</v>
      </c>
      <c r="E321" s="110">
        <f t="shared" si="39"/>
        <v>45.875932594892006</v>
      </c>
      <c r="F321" s="2"/>
    </row>
    <row r="322" spans="1:6" ht="38.25" hidden="1" outlineLevel="2">
      <c r="A322" s="15" t="s">
        <v>157</v>
      </c>
      <c r="B322" s="17" t="s">
        <v>285</v>
      </c>
      <c r="C322" s="9" t="e">
        <f t="shared" ref="C322:D323" si="44">C323</f>
        <v>#REF!</v>
      </c>
      <c r="D322" s="9" t="e">
        <f t="shared" si="44"/>
        <v>#REF!</v>
      </c>
      <c r="E322" s="110" t="e">
        <f t="shared" si="39"/>
        <v>#REF!</v>
      </c>
      <c r="F322" s="2"/>
    </row>
    <row r="323" spans="1:6" ht="25.5" hidden="1" outlineLevel="3">
      <c r="A323" s="15" t="s">
        <v>157</v>
      </c>
      <c r="B323" s="17" t="s">
        <v>440</v>
      </c>
      <c r="C323" s="9" t="e">
        <f t="shared" si="44"/>
        <v>#REF!</v>
      </c>
      <c r="D323" s="9" t="e">
        <f t="shared" si="44"/>
        <v>#REF!</v>
      </c>
      <c r="E323" s="110" t="e">
        <f t="shared" si="39"/>
        <v>#REF!</v>
      </c>
      <c r="F323" s="2"/>
    </row>
    <row r="324" spans="1:6" ht="25.5" hidden="1" outlineLevel="4">
      <c r="A324" s="15" t="s">
        <v>157</v>
      </c>
      <c r="B324" s="17" t="s">
        <v>441</v>
      </c>
      <c r="C324" s="9" t="e">
        <f>C325+C327+C329+C331</f>
        <v>#REF!</v>
      </c>
      <c r="D324" s="9" t="e">
        <f>D325+D327+D329+D331</f>
        <v>#REF!</v>
      </c>
      <c r="E324" s="110" t="e">
        <f t="shared" si="39"/>
        <v>#REF!</v>
      </c>
      <c r="F324" s="2"/>
    </row>
    <row r="325" spans="1:6" ht="51" hidden="1" outlineLevel="5">
      <c r="A325" s="15" t="s">
        <v>157</v>
      </c>
      <c r="B325" s="17" t="s">
        <v>442</v>
      </c>
      <c r="C325" s="9">
        <f>C326</f>
        <v>65697.899999999994</v>
      </c>
      <c r="D325" s="9">
        <f>D326</f>
        <v>33170.6</v>
      </c>
      <c r="E325" s="110">
        <f t="shared" si="39"/>
        <v>50.489589469374216</v>
      </c>
      <c r="F325" s="2"/>
    </row>
    <row r="326" spans="1:6" ht="25.5" hidden="1" outlineLevel="6">
      <c r="A326" s="15" t="s">
        <v>157</v>
      </c>
      <c r="B326" s="17" t="s">
        <v>326</v>
      </c>
      <c r="C326" s="9">
        <f>'№ 4 ведомственная'!F409</f>
        <v>65697.899999999994</v>
      </c>
      <c r="D326" s="9">
        <f>'№ 4 ведомственная'!G409</f>
        <v>33170.6</v>
      </c>
      <c r="E326" s="110">
        <f t="shared" si="39"/>
        <v>50.489589469374216</v>
      </c>
      <c r="F326" s="2"/>
    </row>
    <row r="327" spans="1:6" ht="51" hidden="1" outlineLevel="5">
      <c r="A327" s="31" t="s">
        <v>157</v>
      </c>
      <c r="B327" s="32" t="s">
        <v>443</v>
      </c>
      <c r="C327" s="33">
        <f>C328</f>
        <v>79732.7</v>
      </c>
      <c r="D327" s="33">
        <f>D328</f>
        <v>35767.9</v>
      </c>
      <c r="E327" s="110">
        <f t="shared" si="39"/>
        <v>44.859762682061444</v>
      </c>
      <c r="F327" s="2"/>
    </row>
    <row r="328" spans="1:6" ht="25.5" hidden="1" outlineLevel="6">
      <c r="A328" s="15" t="s">
        <v>157</v>
      </c>
      <c r="B328" s="17" t="s">
        <v>326</v>
      </c>
      <c r="C328" s="9">
        <f>'№ 4 ведомственная'!F411</f>
        <v>79732.7</v>
      </c>
      <c r="D328" s="9">
        <f>'№ 4 ведомственная'!G411</f>
        <v>35767.9</v>
      </c>
      <c r="E328" s="110">
        <f t="shared" si="39"/>
        <v>44.859762682061444</v>
      </c>
      <c r="F328" s="2"/>
    </row>
    <row r="329" spans="1:6" ht="25.5" hidden="1" outlineLevel="5">
      <c r="A329" s="15" t="s">
        <v>157</v>
      </c>
      <c r="B329" s="17" t="s">
        <v>444</v>
      </c>
      <c r="C329" s="9">
        <f>C330</f>
        <v>2760.5</v>
      </c>
      <c r="D329" s="9">
        <f>D330</f>
        <v>1207.5999999999999</v>
      </c>
      <c r="E329" s="110">
        <f t="shared" si="39"/>
        <v>43.745698243071907</v>
      </c>
      <c r="F329" s="2"/>
    </row>
    <row r="330" spans="1:6" ht="25.5" hidden="1" outlineLevel="6">
      <c r="A330" s="15" t="s">
        <v>157</v>
      </c>
      <c r="B330" s="17" t="s">
        <v>326</v>
      </c>
      <c r="C330" s="9">
        <f>'№ 4 ведомственная'!F413</f>
        <v>2760.5</v>
      </c>
      <c r="D330" s="9">
        <f>'№ 4 ведомственная'!G413</f>
        <v>1207.5999999999999</v>
      </c>
      <c r="E330" s="110">
        <f t="shared" si="39"/>
        <v>43.745698243071907</v>
      </c>
      <c r="F330" s="2"/>
    </row>
    <row r="331" spans="1:6" ht="25.5" hidden="1" outlineLevel="5">
      <c r="A331" s="15" t="s">
        <v>157</v>
      </c>
      <c r="B331" s="17" t="s">
        <v>445</v>
      </c>
      <c r="C331" s="30" t="e">
        <f>C332</f>
        <v>#REF!</v>
      </c>
      <c r="D331" s="30" t="e">
        <f>D332</f>
        <v>#REF!</v>
      </c>
      <c r="E331" s="110" t="e">
        <f t="shared" si="39"/>
        <v>#REF!</v>
      </c>
      <c r="F331" s="2"/>
    </row>
    <row r="332" spans="1:6" ht="25.5" hidden="1" outlineLevel="6">
      <c r="A332" s="28" t="s">
        <v>157</v>
      </c>
      <c r="B332" s="29" t="s">
        <v>326</v>
      </c>
      <c r="C332" s="30" t="e">
        <f>'№ 4 ведомственная'!#REF!</f>
        <v>#REF!</v>
      </c>
      <c r="D332" s="30" t="e">
        <f>'№ 4 ведомственная'!#REF!</f>
        <v>#REF!</v>
      </c>
      <c r="E332" s="110" t="e">
        <f t="shared" si="39"/>
        <v>#REF!</v>
      </c>
      <c r="F332" s="2"/>
    </row>
    <row r="333" spans="1:6" outlineLevel="1" collapsed="1">
      <c r="A333" s="39" t="s">
        <v>164</v>
      </c>
      <c r="B333" s="40" t="s">
        <v>286</v>
      </c>
      <c r="C333" s="18">
        <f>'№ 4 ведомственная'!F419</f>
        <v>281788.80000000005</v>
      </c>
      <c r="D333" s="18">
        <f>'№ 4 ведомственная'!G419</f>
        <v>144373.20000000001</v>
      </c>
      <c r="E333" s="110">
        <f t="shared" si="39"/>
        <v>51.234541614145058</v>
      </c>
      <c r="F333" s="2"/>
    </row>
    <row r="334" spans="1:6" ht="38.25" hidden="1" outlineLevel="2">
      <c r="A334" s="31" t="s">
        <v>164</v>
      </c>
      <c r="B334" s="32" t="s">
        <v>285</v>
      </c>
      <c r="C334" s="33" t="e">
        <f>C335</f>
        <v>#REF!</v>
      </c>
      <c r="D334" s="33" t="e">
        <f>D335</f>
        <v>#REF!</v>
      </c>
      <c r="E334" s="110" t="e">
        <f t="shared" si="39"/>
        <v>#REF!</v>
      </c>
      <c r="F334" s="2"/>
    </row>
    <row r="335" spans="1:6" ht="25.5" hidden="1" outlineLevel="3">
      <c r="A335" s="15" t="s">
        <v>164</v>
      </c>
      <c r="B335" s="17" t="s">
        <v>446</v>
      </c>
      <c r="C335" s="9" t="e">
        <f>C336+C345</f>
        <v>#REF!</v>
      </c>
      <c r="D335" s="9" t="e">
        <f>D336+D345</f>
        <v>#REF!</v>
      </c>
      <c r="E335" s="110" t="e">
        <f t="shared" si="39"/>
        <v>#REF!</v>
      </c>
      <c r="F335" s="2"/>
    </row>
    <row r="336" spans="1:6" ht="38.25" hidden="1" outlineLevel="4">
      <c r="A336" s="15" t="s">
        <v>164</v>
      </c>
      <c r="B336" s="17" t="s">
        <v>447</v>
      </c>
      <c r="C336" s="9" t="e">
        <f>C337+C339+C341+C343</f>
        <v>#REF!</v>
      </c>
      <c r="D336" s="9" t="e">
        <f>D337+D339+D341+D343</f>
        <v>#REF!</v>
      </c>
      <c r="E336" s="110" t="e">
        <f t="shared" si="39"/>
        <v>#REF!</v>
      </c>
      <c r="F336" s="2"/>
    </row>
    <row r="337" spans="1:6" ht="51" hidden="1" outlineLevel="5">
      <c r="A337" s="15" t="s">
        <v>164</v>
      </c>
      <c r="B337" s="17" t="s">
        <v>448</v>
      </c>
      <c r="C337" s="9">
        <f>C338</f>
        <v>157381.6</v>
      </c>
      <c r="D337" s="9">
        <f>D338</f>
        <v>91881.7</v>
      </c>
      <c r="E337" s="110">
        <f t="shared" si="39"/>
        <v>58.381475344004627</v>
      </c>
      <c r="F337" s="2"/>
    </row>
    <row r="338" spans="1:6" ht="25.5" hidden="1" outlineLevel="6">
      <c r="A338" s="15" t="s">
        <v>164</v>
      </c>
      <c r="B338" s="17" t="s">
        <v>326</v>
      </c>
      <c r="C338" s="9">
        <f>'№ 4 ведомственная'!F426</f>
        <v>157381.6</v>
      </c>
      <c r="D338" s="9">
        <f>'№ 4 ведомственная'!G426</f>
        <v>91881.7</v>
      </c>
      <c r="E338" s="110">
        <f t="shared" si="39"/>
        <v>58.381475344004627</v>
      </c>
      <c r="F338" s="2"/>
    </row>
    <row r="339" spans="1:6" ht="51" hidden="1" outlineLevel="5">
      <c r="A339" s="31" t="s">
        <v>164</v>
      </c>
      <c r="B339" s="32" t="s">
        <v>449</v>
      </c>
      <c r="C339" s="33">
        <f>C340</f>
        <v>69957.3</v>
      </c>
      <c r="D339" s="33">
        <f>D340</f>
        <v>29324.3</v>
      </c>
      <c r="E339" s="110">
        <f t="shared" si="39"/>
        <v>41.917426773188787</v>
      </c>
      <c r="F339" s="2"/>
    </row>
    <row r="340" spans="1:6" ht="25.5" hidden="1" outlineLevel="6">
      <c r="A340" s="15" t="s">
        <v>164</v>
      </c>
      <c r="B340" s="17" t="s">
        <v>326</v>
      </c>
      <c r="C340" s="9">
        <f>'№ 4 ведомственная'!F432</f>
        <v>69957.3</v>
      </c>
      <c r="D340" s="9">
        <f>'№ 4 ведомственная'!G432</f>
        <v>29324.3</v>
      </c>
      <c r="E340" s="110">
        <f t="shared" ref="E340:E403" si="45">D340/C340*100</f>
        <v>41.917426773188787</v>
      </c>
      <c r="F340" s="2"/>
    </row>
    <row r="341" spans="1:6" ht="25.5" hidden="1" outlineLevel="5">
      <c r="A341" s="15" t="s">
        <v>164</v>
      </c>
      <c r="B341" s="17" t="s">
        <v>450</v>
      </c>
      <c r="C341" s="9" t="e">
        <f>C342</f>
        <v>#REF!</v>
      </c>
      <c r="D341" s="9" t="e">
        <f>D342</f>
        <v>#REF!</v>
      </c>
      <c r="E341" s="110" t="e">
        <f t="shared" si="45"/>
        <v>#REF!</v>
      </c>
      <c r="F341" s="2"/>
    </row>
    <row r="342" spans="1:6" ht="25.5" hidden="1" outlineLevel="6">
      <c r="A342" s="15" t="s">
        <v>164</v>
      </c>
      <c r="B342" s="17" t="s">
        <v>326</v>
      </c>
      <c r="C342" s="9" t="e">
        <f>'№ 4 ведомственная'!#REF!</f>
        <v>#REF!</v>
      </c>
      <c r="D342" s="9" t="e">
        <f>'№ 4 ведомственная'!#REF!</f>
        <v>#REF!</v>
      </c>
      <c r="E342" s="110" t="e">
        <f t="shared" si="45"/>
        <v>#REF!</v>
      </c>
      <c r="F342" s="2"/>
    </row>
    <row r="343" spans="1:6" ht="25.5" hidden="1" outlineLevel="5">
      <c r="A343" s="15" t="s">
        <v>164</v>
      </c>
      <c r="B343" s="17" t="s">
        <v>451</v>
      </c>
      <c r="C343" s="9" t="e">
        <f>C344</f>
        <v>#REF!</v>
      </c>
      <c r="D343" s="9" t="e">
        <f>D344</f>
        <v>#REF!</v>
      </c>
      <c r="E343" s="110" t="e">
        <f t="shared" si="45"/>
        <v>#REF!</v>
      </c>
      <c r="F343" s="2"/>
    </row>
    <row r="344" spans="1:6" ht="25.5" hidden="1" outlineLevel="6">
      <c r="A344" s="15" t="s">
        <v>164</v>
      </c>
      <c r="B344" s="17" t="s">
        <v>326</v>
      </c>
      <c r="C344" s="9" t="e">
        <f>'№ 4 ведомственная'!#REF!</f>
        <v>#REF!</v>
      </c>
      <c r="D344" s="9" t="e">
        <f>'№ 4 ведомственная'!#REF!</f>
        <v>#REF!</v>
      </c>
      <c r="E344" s="110" t="e">
        <f t="shared" si="45"/>
        <v>#REF!</v>
      </c>
      <c r="F344" s="2"/>
    </row>
    <row r="345" spans="1:6" hidden="1" outlineLevel="4">
      <c r="A345" s="31" t="s">
        <v>164</v>
      </c>
      <c r="B345" s="32" t="s">
        <v>452</v>
      </c>
      <c r="C345" s="33">
        <f>C346+C348</f>
        <v>12742.7</v>
      </c>
      <c r="D345" s="33">
        <f>D346+D348</f>
        <v>6077.9</v>
      </c>
      <c r="E345" s="110">
        <f t="shared" si="45"/>
        <v>47.697112856772897</v>
      </c>
      <c r="F345" s="2"/>
    </row>
    <row r="346" spans="1:6" ht="25.5" hidden="1" outlineLevel="5">
      <c r="A346" s="15" t="s">
        <v>164</v>
      </c>
      <c r="B346" s="17" t="s">
        <v>453</v>
      </c>
      <c r="C346" s="9">
        <f>C347</f>
        <v>6242.7</v>
      </c>
      <c r="D346" s="9">
        <f>D347</f>
        <v>2917.7</v>
      </c>
      <c r="E346" s="110">
        <f t="shared" si="45"/>
        <v>46.737789738414463</v>
      </c>
      <c r="F346" s="2"/>
    </row>
    <row r="347" spans="1:6" ht="25.5" hidden="1" outlineLevel="6">
      <c r="A347" s="15" t="s">
        <v>164</v>
      </c>
      <c r="B347" s="17" t="s">
        <v>326</v>
      </c>
      <c r="C347" s="9">
        <f>'№ 4 ведомственная'!F451</f>
        <v>6242.7</v>
      </c>
      <c r="D347" s="9">
        <f>'№ 4 ведомственная'!G451</f>
        <v>2917.7</v>
      </c>
      <c r="E347" s="110">
        <f t="shared" si="45"/>
        <v>46.737789738414463</v>
      </c>
      <c r="F347" s="2"/>
    </row>
    <row r="348" spans="1:6" ht="25.5" hidden="1" outlineLevel="5">
      <c r="A348" s="15" t="s">
        <v>164</v>
      </c>
      <c r="B348" s="17" t="s">
        <v>454</v>
      </c>
      <c r="C348" s="9">
        <f>C349</f>
        <v>6500</v>
      </c>
      <c r="D348" s="9">
        <f>D349</f>
        <v>3160.2</v>
      </c>
      <c r="E348" s="110">
        <f t="shared" si="45"/>
        <v>48.618461538461538</v>
      </c>
      <c r="F348" s="2"/>
    </row>
    <row r="349" spans="1:6" ht="25.5" hidden="1" outlineLevel="6">
      <c r="A349" s="15" t="s">
        <v>164</v>
      </c>
      <c r="B349" s="17" t="s">
        <v>326</v>
      </c>
      <c r="C349" s="9">
        <f>'№ 4 ведомственная'!F453</f>
        <v>6500</v>
      </c>
      <c r="D349" s="9">
        <f>'№ 4 ведомственная'!G453</f>
        <v>3160.2</v>
      </c>
      <c r="E349" s="110">
        <f t="shared" si="45"/>
        <v>48.618461538461538</v>
      </c>
      <c r="F349" s="2"/>
    </row>
    <row r="350" spans="1:6" ht="38.25" hidden="1" outlineLevel="2">
      <c r="A350" s="15" t="s">
        <v>164</v>
      </c>
      <c r="B350" s="17" t="s">
        <v>263</v>
      </c>
      <c r="C350" s="9" t="e">
        <f>C351+C355</f>
        <v>#REF!</v>
      </c>
      <c r="D350" s="9" t="e">
        <f>D351+D355</f>
        <v>#REF!</v>
      </c>
      <c r="E350" s="110" t="e">
        <f t="shared" si="45"/>
        <v>#REF!</v>
      </c>
      <c r="F350" s="2"/>
    </row>
    <row r="351" spans="1:6" ht="25.5" hidden="1" outlineLevel="3">
      <c r="A351" s="15" t="s">
        <v>164</v>
      </c>
      <c r="B351" s="17" t="s">
        <v>455</v>
      </c>
      <c r="C351" s="9">
        <f>C352</f>
        <v>512</v>
      </c>
      <c r="D351" s="9">
        <f t="shared" ref="D351:D353" si="46">D352</f>
        <v>300.60000000000002</v>
      </c>
      <c r="E351" s="110">
        <f t="shared" si="45"/>
        <v>58.710937500000007</v>
      </c>
      <c r="F351" s="2"/>
    </row>
    <row r="352" spans="1:6" ht="51" hidden="1" outlineLevel="4">
      <c r="A352" s="15" t="s">
        <v>164</v>
      </c>
      <c r="B352" s="17" t="s">
        <v>456</v>
      </c>
      <c r="C352" s="9">
        <f>C353</f>
        <v>512</v>
      </c>
      <c r="D352" s="9">
        <f t="shared" si="46"/>
        <v>300.60000000000002</v>
      </c>
      <c r="E352" s="110">
        <f t="shared" si="45"/>
        <v>58.710937500000007</v>
      </c>
      <c r="F352" s="2"/>
    </row>
    <row r="353" spans="1:6" hidden="1" outlineLevel="5">
      <c r="A353" s="15" t="s">
        <v>164</v>
      </c>
      <c r="B353" s="17" t="s">
        <v>457</v>
      </c>
      <c r="C353" s="9">
        <f>C354</f>
        <v>512</v>
      </c>
      <c r="D353" s="9">
        <f t="shared" si="46"/>
        <v>300.60000000000002</v>
      </c>
      <c r="E353" s="110">
        <f t="shared" si="45"/>
        <v>58.710937500000007</v>
      </c>
      <c r="F353" s="2"/>
    </row>
    <row r="354" spans="1:6" ht="25.5" hidden="1" outlineLevel="6">
      <c r="A354" s="15" t="s">
        <v>164</v>
      </c>
      <c r="B354" s="17" t="s">
        <v>326</v>
      </c>
      <c r="C354" s="9">
        <f>'№ 4 ведомственная'!F464</f>
        <v>512</v>
      </c>
      <c r="D354" s="9">
        <f>'№ 4 ведомственная'!G464</f>
        <v>300.60000000000002</v>
      </c>
      <c r="E354" s="110">
        <f t="shared" si="45"/>
        <v>58.710937500000007</v>
      </c>
      <c r="F354" s="2"/>
    </row>
    <row r="355" spans="1:6" ht="51" hidden="1" outlineLevel="3">
      <c r="A355" s="15" t="s">
        <v>164</v>
      </c>
      <c r="B355" s="17" t="s">
        <v>458</v>
      </c>
      <c r="C355" s="9" t="e">
        <f>C356</f>
        <v>#REF!</v>
      </c>
      <c r="D355" s="9" t="e">
        <f t="shared" ref="D355:D357" si="47">D356</f>
        <v>#REF!</v>
      </c>
      <c r="E355" s="110" t="e">
        <f t="shared" si="45"/>
        <v>#REF!</v>
      </c>
      <c r="F355" s="2"/>
    </row>
    <row r="356" spans="1:6" ht="25.5" hidden="1" outlineLevel="4">
      <c r="A356" s="15" t="s">
        <v>164</v>
      </c>
      <c r="B356" s="17" t="s">
        <v>459</v>
      </c>
      <c r="C356" s="9" t="e">
        <f>C357</f>
        <v>#REF!</v>
      </c>
      <c r="D356" s="9" t="e">
        <f t="shared" si="47"/>
        <v>#REF!</v>
      </c>
      <c r="E356" s="110" t="e">
        <f t="shared" si="45"/>
        <v>#REF!</v>
      </c>
      <c r="F356" s="2"/>
    </row>
    <row r="357" spans="1:6" ht="25.5" hidden="1" outlineLevel="5">
      <c r="A357" s="15" t="s">
        <v>164</v>
      </c>
      <c r="B357" s="17" t="s">
        <v>460</v>
      </c>
      <c r="C357" s="9" t="e">
        <f>C358</f>
        <v>#REF!</v>
      </c>
      <c r="D357" s="9" t="e">
        <f t="shared" si="47"/>
        <v>#REF!</v>
      </c>
      <c r="E357" s="110" t="e">
        <f t="shared" si="45"/>
        <v>#REF!</v>
      </c>
      <c r="F357" s="2"/>
    </row>
    <row r="358" spans="1:6" ht="25.5" hidden="1" outlineLevel="6">
      <c r="A358" s="15" t="s">
        <v>164</v>
      </c>
      <c r="B358" s="17" t="s">
        <v>326</v>
      </c>
      <c r="C358" s="9" t="e">
        <f>'№ 4 ведомственная'!#REF!</f>
        <v>#REF!</v>
      </c>
      <c r="D358" s="9" t="e">
        <f>'№ 4 ведомственная'!#REF!</f>
        <v>#REF!</v>
      </c>
      <c r="E358" s="110" t="e">
        <f t="shared" si="45"/>
        <v>#REF!</v>
      </c>
      <c r="F358" s="2"/>
    </row>
    <row r="359" spans="1:6" outlineLevel="1" collapsed="1">
      <c r="A359" s="15" t="s">
        <v>178</v>
      </c>
      <c r="B359" s="17" t="s">
        <v>287</v>
      </c>
      <c r="C359" s="9">
        <f>'№ 4 ведомственная'!F465+'№ 4 ведомственная'!F560</f>
        <v>32830</v>
      </c>
      <c r="D359" s="9">
        <f>'№ 4 ведомственная'!G465+'№ 4 ведомственная'!G560</f>
        <v>20523.3</v>
      </c>
      <c r="E359" s="110">
        <f t="shared" si="45"/>
        <v>62.513859275053306</v>
      </c>
      <c r="F359" s="2"/>
    </row>
    <row r="360" spans="1:6" ht="38.25" hidden="1" outlineLevel="2">
      <c r="A360" s="15" t="s">
        <v>178</v>
      </c>
      <c r="B360" s="17" t="s">
        <v>285</v>
      </c>
      <c r="C360" s="9">
        <f>C361</f>
        <v>17398.400000000001</v>
      </c>
      <c r="D360" s="9">
        <f t="shared" ref="D360:D363" si="48">D361</f>
        <v>9773.7999999999993</v>
      </c>
      <c r="E360" s="110">
        <f t="shared" si="45"/>
        <v>56.176430016553233</v>
      </c>
      <c r="F360" s="2"/>
    </row>
    <row r="361" spans="1:6" ht="25.5" hidden="1" outlineLevel="3">
      <c r="A361" s="15" t="s">
        <v>178</v>
      </c>
      <c r="B361" s="17" t="s">
        <v>461</v>
      </c>
      <c r="C361" s="9">
        <f>C362</f>
        <v>17398.400000000001</v>
      </c>
      <c r="D361" s="9">
        <f t="shared" si="48"/>
        <v>9773.7999999999993</v>
      </c>
      <c r="E361" s="110">
        <f t="shared" si="45"/>
        <v>56.176430016553233</v>
      </c>
      <c r="F361" s="2"/>
    </row>
    <row r="362" spans="1:6" ht="25.5" hidden="1" outlineLevel="4">
      <c r="A362" s="15" t="s">
        <v>178</v>
      </c>
      <c r="B362" s="17" t="s">
        <v>462</v>
      </c>
      <c r="C362" s="9">
        <f>C363</f>
        <v>17398.400000000001</v>
      </c>
      <c r="D362" s="9">
        <f t="shared" si="48"/>
        <v>9773.7999999999993</v>
      </c>
      <c r="E362" s="110">
        <f t="shared" si="45"/>
        <v>56.176430016553233</v>
      </c>
      <c r="F362" s="2"/>
    </row>
    <row r="363" spans="1:6" ht="38.25" hidden="1" outlineLevel="5">
      <c r="A363" s="31" t="s">
        <v>178</v>
      </c>
      <c r="B363" s="32" t="s">
        <v>463</v>
      </c>
      <c r="C363" s="33">
        <f>C364</f>
        <v>17398.400000000001</v>
      </c>
      <c r="D363" s="33">
        <f t="shared" si="48"/>
        <v>9773.7999999999993</v>
      </c>
      <c r="E363" s="110">
        <f t="shared" si="45"/>
        <v>56.176430016553233</v>
      </c>
      <c r="F363" s="2"/>
    </row>
    <row r="364" spans="1:6" ht="25.5" hidden="1" outlineLevel="6">
      <c r="A364" s="15" t="s">
        <v>178</v>
      </c>
      <c r="B364" s="17" t="s">
        <v>326</v>
      </c>
      <c r="C364" s="9">
        <f>'№ 4 ведомственная'!F472</f>
        <v>17398.400000000001</v>
      </c>
      <c r="D364" s="9">
        <f>'№ 4 ведомственная'!G472</f>
        <v>9773.7999999999993</v>
      </c>
      <c r="E364" s="110">
        <f t="shared" si="45"/>
        <v>56.176430016553233</v>
      </c>
      <c r="F364" s="2"/>
    </row>
    <row r="365" spans="1:6" ht="38.25" hidden="1" outlineLevel="2">
      <c r="A365" s="31" t="s">
        <v>178</v>
      </c>
      <c r="B365" s="32" t="s">
        <v>293</v>
      </c>
      <c r="C365" s="33">
        <f>C366</f>
        <v>5884.4</v>
      </c>
      <c r="D365" s="33">
        <f t="shared" ref="D365:D368" si="49">D366</f>
        <v>3300</v>
      </c>
      <c r="E365" s="110">
        <f t="shared" si="45"/>
        <v>56.080483991570937</v>
      </c>
      <c r="F365" s="2"/>
    </row>
    <row r="366" spans="1:6" ht="38.25" hidden="1" outlineLevel="3">
      <c r="A366" s="15" t="s">
        <v>178</v>
      </c>
      <c r="B366" s="17" t="s">
        <v>484</v>
      </c>
      <c r="C366" s="9">
        <f>C367</f>
        <v>5884.4</v>
      </c>
      <c r="D366" s="9">
        <f t="shared" si="49"/>
        <v>3300</v>
      </c>
      <c r="E366" s="110">
        <f t="shared" si="45"/>
        <v>56.080483991570937</v>
      </c>
      <c r="F366" s="2"/>
    </row>
    <row r="367" spans="1:6" ht="25.5" hidden="1" outlineLevel="4">
      <c r="A367" s="15" t="s">
        <v>178</v>
      </c>
      <c r="B367" s="17" t="s">
        <v>485</v>
      </c>
      <c r="C367" s="9">
        <f>C368</f>
        <v>5884.4</v>
      </c>
      <c r="D367" s="9">
        <f t="shared" si="49"/>
        <v>3300</v>
      </c>
      <c r="E367" s="110">
        <f t="shared" si="45"/>
        <v>56.080483991570937</v>
      </c>
      <c r="F367" s="2"/>
    </row>
    <row r="368" spans="1:6" ht="51" hidden="1" outlineLevel="5">
      <c r="A368" s="31" t="s">
        <v>178</v>
      </c>
      <c r="B368" s="32" t="s">
        <v>486</v>
      </c>
      <c r="C368" s="33">
        <f>C369</f>
        <v>5884.4</v>
      </c>
      <c r="D368" s="33">
        <f t="shared" si="49"/>
        <v>3300</v>
      </c>
      <c r="E368" s="110">
        <f t="shared" si="45"/>
        <v>56.080483991570937</v>
      </c>
      <c r="F368" s="2"/>
    </row>
    <row r="369" spans="1:6" ht="25.5" hidden="1" outlineLevel="6">
      <c r="A369" s="15" t="s">
        <v>178</v>
      </c>
      <c r="B369" s="17" t="s">
        <v>326</v>
      </c>
      <c r="C369" s="9">
        <f>'№ 4 ведомственная'!F567</f>
        <v>5884.4</v>
      </c>
      <c r="D369" s="9">
        <f>'№ 4 ведомственная'!G567</f>
        <v>3300</v>
      </c>
      <c r="E369" s="110">
        <f t="shared" si="45"/>
        <v>56.080483991570937</v>
      </c>
      <c r="F369" s="2"/>
    </row>
    <row r="370" spans="1:6" ht="25.5" outlineLevel="1" collapsed="1">
      <c r="A370" s="31" t="s">
        <v>182</v>
      </c>
      <c r="B370" s="32" t="s">
        <v>288</v>
      </c>
      <c r="C370" s="33">
        <f>'№ 4 ведомственная'!F483</f>
        <v>100</v>
      </c>
      <c r="D370" s="33">
        <f>'№ 4 ведомственная'!G483</f>
        <v>0</v>
      </c>
      <c r="E370" s="110">
        <f t="shared" si="45"/>
        <v>0</v>
      </c>
      <c r="F370" s="2"/>
    </row>
    <row r="371" spans="1:6" ht="38.25" hidden="1" outlineLevel="2">
      <c r="A371" s="15" t="s">
        <v>182</v>
      </c>
      <c r="B371" s="17" t="s">
        <v>285</v>
      </c>
      <c r="C371" s="9">
        <f>C372+C376</f>
        <v>100</v>
      </c>
      <c r="D371" s="9">
        <f>D372+D376</f>
        <v>0</v>
      </c>
      <c r="E371" s="110">
        <f t="shared" si="45"/>
        <v>0</v>
      </c>
      <c r="F371" s="2"/>
    </row>
    <row r="372" spans="1:6" ht="25.5" hidden="1" outlineLevel="3">
      <c r="A372" s="15" t="s">
        <v>182</v>
      </c>
      <c r="B372" s="17" t="s">
        <v>440</v>
      </c>
      <c r="C372" s="9">
        <f>C373</f>
        <v>50</v>
      </c>
      <c r="D372" s="9">
        <f t="shared" ref="D372:D374" si="50">D373</f>
        <v>0</v>
      </c>
      <c r="E372" s="110">
        <f t="shared" si="45"/>
        <v>0</v>
      </c>
      <c r="F372" s="2"/>
    </row>
    <row r="373" spans="1:6" ht="25.5" hidden="1" outlineLevel="4">
      <c r="A373" s="15" t="s">
        <v>182</v>
      </c>
      <c r="B373" s="17" t="s">
        <v>464</v>
      </c>
      <c r="C373" s="9">
        <f>C374</f>
        <v>50</v>
      </c>
      <c r="D373" s="9">
        <f t="shared" si="50"/>
        <v>0</v>
      </c>
      <c r="E373" s="110">
        <f t="shared" si="45"/>
        <v>0</v>
      </c>
      <c r="F373" s="2"/>
    </row>
    <row r="374" spans="1:6" hidden="1" outlineLevel="5">
      <c r="A374" s="15" t="s">
        <v>182</v>
      </c>
      <c r="B374" s="17" t="s">
        <v>465</v>
      </c>
      <c r="C374" s="9">
        <f>C375</f>
        <v>50</v>
      </c>
      <c r="D374" s="9">
        <f t="shared" si="50"/>
        <v>0</v>
      </c>
      <c r="E374" s="110">
        <f t="shared" si="45"/>
        <v>0</v>
      </c>
      <c r="F374" s="2"/>
    </row>
    <row r="375" spans="1:6" ht="25.5" hidden="1" outlineLevel="6">
      <c r="A375" s="15" t="s">
        <v>182</v>
      </c>
      <c r="B375" s="17" t="s">
        <v>326</v>
      </c>
      <c r="C375" s="9">
        <f>'№ 4 ведомственная'!F488</f>
        <v>50</v>
      </c>
      <c r="D375" s="9">
        <f>'№ 4 ведомственная'!G488</f>
        <v>0</v>
      </c>
      <c r="E375" s="110">
        <f t="shared" si="45"/>
        <v>0</v>
      </c>
      <c r="F375" s="2"/>
    </row>
    <row r="376" spans="1:6" ht="25.5" hidden="1" outlineLevel="3">
      <c r="A376" s="15" t="s">
        <v>182</v>
      </c>
      <c r="B376" s="17" t="s">
        <v>446</v>
      </c>
      <c r="C376" s="9">
        <f>C377</f>
        <v>50</v>
      </c>
      <c r="D376" s="9">
        <f t="shared" ref="D376:D378" si="51">D377</f>
        <v>0</v>
      </c>
      <c r="E376" s="110">
        <f t="shared" si="45"/>
        <v>0</v>
      </c>
      <c r="F376" s="2"/>
    </row>
    <row r="377" spans="1:6" ht="38.25" hidden="1" outlineLevel="4">
      <c r="A377" s="15" t="s">
        <v>182</v>
      </c>
      <c r="B377" s="17" t="s">
        <v>447</v>
      </c>
      <c r="C377" s="9">
        <f>C378</f>
        <v>50</v>
      </c>
      <c r="D377" s="9">
        <f t="shared" si="51"/>
        <v>0</v>
      </c>
      <c r="E377" s="110">
        <f t="shared" si="45"/>
        <v>0</v>
      </c>
      <c r="F377" s="2"/>
    </row>
    <row r="378" spans="1:6" hidden="1" outlineLevel="5">
      <c r="A378" s="15" t="s">
        <v>182</v>
      </c>
      <c r="B378" s="17" t="s">
        <v>466</v>
      </c>
      <c r="C378" s="9">
        <f>C379</f>
        <v>50</v>
      </c>
      <c r="D378" s="9">
        <f t="shared" si="51"/>
        <v>0</v>
      </c>
      <c r="E378" s="110">
        <f t="shared" si="45"/>
        <v>0</v>
      </c>
      <c r="F378" s="2"/>
    </row>
    <row r="379" spans="1:6" ht="25.5" hidden="1" outlineLevel="6">
      <c r="A379" s="15" t="s">
        <v>182</v>
      </c>
      <c r="B379" s="17" t="s">
        <v>326</v>
      </c>
      <c r="C379" s="9">
        <f>'№ 4 ведомственная'!F492</f>
        <v>50</v>
      </c>
      <c r="D379" s="9">
        <f>'№ 4 ведомственная'!G492</f>
        <v>0</v>
      </c>
      <c r="E379" s="110">
        <f t="shared" si="45"/>
        <v>0</v>
      </c>
      <c r="F379" s="2"/>
    </row>
    <row r="380" spans="1:6" outlineLevel="1" collapsed="1">
      <c r="A380" s="15" t="s">
        <v>186</v>
      </c>
      <c r="B380" s="17" t="s">
        <v>289</v>
      </c>
      <c r="C380" s="9">
        <f>'№ 4 ведомственная'!F570</f>
        <v>266.8</v>
      </c>
      <c r="D380" s="9">
        <f>'№ 4 ведомственная'!G570</f>
        <v>41.9</v>
      </c>
      <c r="E380" s="110">
        <f t="shared" si="45"/>
        <v>15.704647676161917</v>
      </c>
      <c r="F380" s="2"/>
    </row>
    <row r="381" spans="1:6" ht="38.25" hidden="1" outlineLevel="2">
      <c r="A381" s="15" t="s">
        <v>186</v>
      </c>
      <c r="B381" s="17" t="s">
        <v>285</v>
      </c>
      <c r="C381" s="9" t="e">
        <f t="shared" ref="C381:D382" si="52">C382</f>
        <v>#REF!</v>
      </c>
      <c r="D381" s="9" t="e">
        <f t="shared" si="52"/>
        <v>#REF!</v>
      </c>
      <c r="E381" s="110" t="e">
        <f t="shared" si="45"/>
        <v>#REF!</v>
      </c>
      <c r="F381" s="2"/>
    </row>
    <row r="382" spans="1:6" ht="25.5" hidden="1" outlineLevel="3">
      <c r="A382" s="15" t="s">
        <v>186</v>
      </c>
      <c r="B382" s="17" t="s">
        <v>467</v>
      </c>
      <c r="C382" s="9" t="e">
        <f t="shared" si="52"/>
        <v>#REF!</v>
      </c>
      <c r="D382" s="9" t="e">
        <f t="shared" si="52"/>
        <v>#REF!</v>
      </c>
      <c r="E382" s="110" t="e">
        <f t="shared" si="45"/>
        <v>#REF!</v>
      </c>
      <c r="F382" s="2"/>
    </row>
    <row r="383" spans="1:6" ht="25.5" hidden="1" outlineLevel="4">
      <c r="A383" s="15" t="s">
        <v>186</v>
      </c>
      <c r="B383" s="17" t="s">
        <v>468</v>
      </c>
      <c r="C383" s="9" t="e">
        <f>C384+C386</f>
        <v>#REF!</v>
      </c>
      <c r="D383" s="9" t="e">
        <f>D384+D386</f>
        <v>#REF!</v>
      </c>
      <c r="E383" s="110" t="e">
        <f t="shared" si="45"/>
        <v>#REF!</v>
      </c>
      <c r="F383" s="2"/>
    </row>
    <row r="384" spans="1:6" ht="38.25" hidden="1" outlineLevel="5">
      <c r="A384" s="31" t="s">
        <v>186</v>
      </c>
      <c r="B384" s="32" t="s">
        <v>469</v>
      </c>
      <c r="C384" s="33" t="e">
        <f>C385</f>
        <v>#REF!</v>
      </c>
      <c r="D384" s="33" t="e">
        <f>D385</f>
        <v>#REF!</v>
      </c>
      <c r="E384" s="110" t="e">
        <f t="shared" si="45"/>
        <v>#REF!</v>
      </c>
      <c r="F384" s="2"/>
    </row>
    <row r="385" spans="1:6" ht="25.5" hidden="1" outlineLevel="6">
      <c r="A385" s="15" t="s">
        <v>186</v>
      </c>
      <c r="B385" s="17" t="s">
        <v>326</v>
      </c>
      <c r="C385" s="9" t="e">
        <f>'№ 4 ведомственная'!#REF!</f>
        <v>#REF!</v>
      </c>
      <c r="D385" s="9" t="e">
        <f>'№ 4 ведомственная'!#REF!</f>
        <v>#REF!</v>
      </c>
      <c r="E385" s="110" t="e">
        <f t="shared" si="45"/>
        <v>#REF!</v>
      </c>
      <c r="F385" s="2"/>
    </row>
    <row r="386" spans="1:6" ht="25.5" hidden="1" outlineLevel="5">
      <c r="A386" s="28" t="s">
        <v>186</v>
      </c>
      <c r="B386" s="29" t="s">
        <v>536</v>
      </c>
      <c r="C386" s="30" t="e">
        <f>C387</f>
        <v>#REF!</v>
      </c>
      <c r="D386" s="30" t="e">
        <f>D387</f>
        <v>#REF!</v>
      </c>
      <c r="E386" s="110" t="e">
        <f t="shared" si="45"/>
        <v>#REF!</v>
      </c>
      <c r="F386" s="2"/>
    </row>
    <row r="387" spans="1:6" ht="25.5" hidden="1" outlineLevel="6">
      <c r="A387" s="39" t="s">
        <v>186</v>
      </c>
      <c r="B387" s="40" t="s">
        <v>326</v>
      </c>
      <c r="C387" s="18" t="e">
        <f>'№ 4 ведомственная'!#REF!</f>
        <v>#REF!</v>
      </c>
      <c r="D387" s="18" t="e">
        <f>'№ 4 ведомственная'!#REF!</f>
        <v>#REF!</v>
      </c>
      <c r="E387" s="110" t="e">
        <f t="shared" si="45"/>
        <v>#REF!</v>
      </c>
      <c r="F387" s="2"/>
    </row>
    <row r="388" spans="1:6" ht="38.25" hidden="1" outlineLevel="2">
      <c r="A388" s="15" t="s">
        <v>186</v>
      </c>
      <c r="B388" s="17" t="s">
        <v>280</v>
      </c>
      <c r="C388" s="9">
        <f>C389</f>
        <v>266.8</v>
      </c>
      <c r="D388" s="9">
        <f>D389</f>
        <v>41.9</v>
      </c>
      <c r="E388" s="110">
        <f t="shared" si="45"/>
        <v>15.704647676161917</v>
      </c>
      <c r="F388" s="2"/>
    </row>
    <row r="389" spans="1:6" ht="25.5" hidden="1" outlineLevel="3">
      <c r="A389" s="15" t="s">
        <v>186</v>
      </c>
      <c r="B389" s="17" t="s">
        <v>483</v>
      </c>
      <c r="C389" s="9">
        <f>C390+C393+C398+C401+C404+C407</f>
        <v>266.8</v>
      </c>
      <c r="D389" s="9">
        <f>D390+D393+D398+D401+D404+D407</f>
        <v>41.9</v>
      </c>
      <c r="E389" s="110">
        <f t="shared" si="45"/>
        <v>15.704647676161917</v>
      </c>
      <c r="F389" s="2"/>
    </row>
    <row r="390" spans="1:6" hidden="1" outlineLevel="4">
      <c r="A390" s="15" t="s">
        <v>186</v>
      </c>
      <c r="B390" s="17" t="s">
        <v>487</v>
      </c>
      <c r="C390" s="9">
        <f t="shared" ref="C390:D391" si="53">C391</f>
        <v>57</v>
      </c>
      <c r="D390" s="9">
        <f t="shared" si="53"/>
        <v>13.4</v>
      </c>
      <c r="E390" s="110">
        <f t="shared" si="45"/>
        <v>23.508771929824562</v>
      </c>
      <c r="F390" s="2"/>
    </row>
    <row r="391" spans="1:6" ht="38.25" hidden="1" outlineLevel="5">
      <c r="A391" s="15" t="s">
        <v>186</v>
      </c>
      <c r="B391" s="17" t="s">
        <v>488</v>
      </c>
      <c r="C391" s="9">
        <f t="shared" si="53"/>
        <v>57</v>
      </c>
      <c r="D391" s="9">
        <f t="shared" si="53"/>
        <v>13.4</v>
      </c>
      <c r="E391" s="110">
        <f t="shared" si="45"/>
        <v>23.508771929824562</v>
      </c>
      <c r="F391" s="2"/>
    </row>
    <row r="392" spans="1:6" ht="25.5" hidden="1" outlineLevel="6">
      <c r="A392" s="15" t="s">
        <v>186</v>
      </c>
      <c r="B392" s="17" t="s">
        <v>300</v>
      </c>
      <c r="C392" s="9">
        <f>'№ 4 ведомственная'!F575</f>
        <v>57</v>
      </c>
      <c r="D392" s="9">
        <f>'№ 4 ведомственная'!G575</f>
        <v>13.4</v>
      </c>
      <c r="E392" s="110">
        <f t="shared" si="45"/>
        <v>23.508771929824562</v>
      </c>
      <c r="F392" s="2"/>
    </row>
    <row r="393" spans="1:6" ht="25.5" hidden="1" outlineLevel="4">
      <c r="A393" s="15" t="s">
        <v>186</v>
      </c>
      <c r="B393" s="17" t="s">
        <v>489</v>
      </c>
      <c r="C393" s="9">
        <f>C394+C396</f>
        <v>55</v>
      </c>
      <c r="D393" s="9">
        <f>D394+D396</f>
        <v>16.100000000000001</v>
      </c>
      <c r="E393" s="110">
        <f t="shared" si="45"/>
        <v>29.272727272727277</v>
      </c>
      <c r="F393" s="2"/>
    </row>
    <row r="394" spans="1:6" ht="38.25" hidden="1" outlineLevel="5">
      <c r="A394" s="15" t="s">
        <v>186</v>
      </c>
      <c r="B394" s="17" t="s">
        <v>490</v>
      </c>
      <c r="C394" s="9">
        <f>C395</f>
        <v>51</v>
      </c>
      <c r="D394" s="9">
        <f>D395</f>
        <v>16.100000000000001</v>
      </c>
      <c r="E394" s="110">
        <f t="shared" si="45"/>
        <v>31.568627450980397</v>
      </c>
      <c r="F394" s="2"/>
    </row>
    <row r="395" spans="1:6" ht="25.5" hidden="1" outlineLevel="6">
      <c r="A395" s="15" t="s">
        <v>186</v>
      </c>
      <c r="B395" s="17" t="s">
        <v>300</v>
      </c>
      <c r="C395" s="9">
        <f>'№ 4 ведомственная'!F578</f>
        <v>51</v>
      </c>
      <c r="D395" s="9">
        <f>'№ 4 ведомственная'!G578</f>
        <v>16.100000000000001</v>
      </c>
      <c r="E395" s="110">
        <f t="shared" si="45"/>
        <v>31.568627450980397</v>
      </c>
      <c r="F395" s="2"/>
    </row>
    <row r="396" spans="1:6" ht="25.5" hidden="1" outlineLevel="5">
      <c r="A396" s="15" t="s">
        <v>186</v>
      </c>
      <c r="B396" s="17" t="s">
        <v>491</v>
      </c>
      <c r="C396" s="9">
        <f>C397</f>
        <v>4</v>
      </c>
      <c r="D396" s="9">
        <f>D397</f>
        <v>0</v>
      </c>
      <c r="E396" s="110">
        <f t="shared" si="45"/>
        <v>0</v>
      </c>
      <c r="F396" s="2"/>
    </row>
    <row r="397" spans="1:6" ht="25.5" hidden="1" outlineLevel="6">
      <c r="A397" s="15" t="s">
        <v>186</v>
      </c>
      <c r="B397" s="17" t="s">
        <v>300</v>
      </c>
      <c r="C397" s="9">
        <f>'№ 4 ведомственная'!F580</f>
        <v>4</v>
      </c>
      <c r="D397" s="9">
        <f>'№ 4 ведомственная'!G580</f>
        <v>0</v>
      </c>
      <c r="E397" s="110">
        <f t="shared" si="45"/>
        <v>0</v>
      </c>
      <c r="F397" s="2"/>
    </row>
    <row r="398" spans="1:6" ht="25.5" hidden="1" outlineLevel="4">
      <c r="A398" s="15" t="s">
        <v>186</v>
      </c>
      <c r="B398" s="17" t="s">
        <v>492</v>
      </c>
      <c r="C398" s="9">
        <f t="shared" ref="C398:D399" si="54">C399</f>
        <v>22.8</v>
      </c>
      <c r="D398" s="9">
        <f t="shared" si="54"/>
        <v>10</v>
      </c>
      <c r="E398" s="110">
        <f t="shared" si="45"/>
        <v>43.859649122807014</v>
      </c>
      <c r="F398" s="2"/>
    </row>
    <row r="399" spans="1:6" ht="25.5" hidden="1" outlineLevel="5">
      <c r="A399" s="15" t="s">
        <v>186</v>
      </c>
      <c r="B399" s="17" t="s">
        <v>493</v>
      </c>
      <c r="C399" s="9">
        <f t="shared" si="54"/>
        <v>22.8</v>
      </c>
      <c r="D399" s="9">
        <f t="shared" si="54"/>
        <v>10</v>
      </c>
      <c r="E399" s="110">
        <f t="shared" si="45"/>
        <v>43.859649122807014</v>
      </c>
      <c r="F399" s="2"/>
    </row>
    <row r="400" spans="1:6" ht="25.5" hidden="1" outlineLevel="6">
      <c r="A400" s="15" t="s">
        <v>186</v>
      </c>
      <c r="B400" s="17" t="s">
        <v>300</v>
      </c>
      <c r="C400" s="9">
        <f>'№ 4 ведомственная'!F583</f>
        <v>22.8</v>
      </c>
      <c r="D400" s="9">
        <f>'№ 4 ведомственная'!G583</f>
        <v>10</v>
      </c>
      <c r="E400" s="110">
        <f t="shared" si="45"/>
        <v>43.859649122807014</v>
      </c>
      <c r="F400" s="2"/>
    </row>
    <row r="401" spans="1:6" ht="38.25" hidden="1" outlineLevel="4">
      <c r="A401" s="15" t="s">
        <v>186</v>
      </c>
      <c r="B401" s="17" t="s">
        <v>494</v>
      </c>
      <c r="C401" s="9">
        <f t="shared" ref="C401:D402" si="55">C402</f>
        <v>22</v>
      </c>
      <c r="D401" s="9">
        <f t="shared" si="55"/>
        <v>0</v>
      </c>
      <c r="E401" s="110">
        <f t="shared" si="45"/>
        <v>0</v>
      </c>
      <c r="F401" s="2"/>
    </row>
    <row r="402" spans="1:6" ht="38.25" hidden="1" outlineLevel="5">
      <c r="A402" s="15" t="s">
        <v>186</v>
      </c>
      <c r="B402" s="17" t="s">
        <v>495</v>
      </c>
      <c r="C402" s="9">
        <f t="shared" si="55"/>
        <v>22</v>
      </c>
      <c r="D402" s="9">
        <f t="shared" si="55"/>
        <v>0</v>
      </c>
      <c r="E402" s="110">
        <f t="shared" si="45"/>
        <v>0</v>
      </c>
      <c r="F402" s="2"/>
    </row>
    <row r="403" spans="1:6" ht="25.5" hidden="1" outlineLevel="6">
      <c r="A403" s="15" t="s">
        <v>186</v>
      </c>
      <c r="B403" s="17" t="s">
        <v>300</v>
      </c>
      <c r="C403" s="9">
        <f>'№ 4 ведомственная'!F586</f>
        <v>22</v>
      </c>
      <c r="D403" s="9">
        <f>'№ 4 ведомственная'!G586</f>
        <v>0</v>
      </c>
      <c r="E403" s="110">
        <f t="shared" si="45"/>
        <v>0</v>
      </c>
      <c r="F403" s="2"/>
    </row>
    <row r="404" spans="1:6" ht="25.5" hidden="1" outlineLevel="4">
      <c r="A404" s="15" t="s">
        <v>186</v>
      </c>
      <c r="B404" s="17" t="s">
        <v>496</v>
      </c>
      <c r="C404" s="9">
        <f t="shared" ref="C404:D405" si="56">C405</f>
        <v>80</v>
      </c>
      <c r="D404" s="9">
        <f t="shared" si="56"/>
        <v>0</v>
      </c>
      <c r="E404" s="110">
        <f t="shared" ref="E404:E467" si="57">D404/C404*100</f>
        <v>0</v>
      </c>
      <c r="F404" s="2"/>
    </row>
    <row r="405" spans="1:6" ht="25.5" hidden="1" outlineLevel="5">
      <c r="A405" s="15" t="s">
        <v>186</v>
      </c>
      <c r="B405" s="17" t="s">
        <v>497</v>
      </c>
      <c r="C405" s="9">
        <f t="shared" si="56"/>
        <v>80</v>
      </c>
      <c r="D405" s="9">
        <f t="shared" si="56"/>
        <v>0</v>
      </c>
      <c r="E405" s="110">
        <f t="shared" si="57"/>
        <v>0</v>
      </c>
      <c r="F405" s="2"/>
    </row>
    <row r="406" spans="1:6" ht="25.5" hidden="1" outlineLevel="6">
      <c r="A406" s="15" t="s">
        <v>186</v>
      </c>
      <c r="B406" s="17" t="s">
        <v>300</v>
      </c>
      <c r="C406" s="9">
        <f>'№ 4 ведомственная'!F589</f>
        <v>80</v>
      </c>
      <c r="D406" s="9">
        <f>'№ 4 ведомственная'!G589</f>
        <v>0</v>
      </c>
      <c r="E406" s="110">
        <f t="shared" si="57"/>
        <v>0</v>
      </c>
      <c r="F406" s="2"/>
    </row>
    <row r="407" spans="1:6" ht="25.5" hidden="1" outlineLevel="4">
      <c r="A407" s="15" t="s">
        <v>186</v>
      </c>
      <c r="B407" s="17" t="s">
        <v>498</v>
      </c>
      <c r="C407" s="9">
        <f t="shared" ref="C407:D408" si="58">C408</f>
        <v>30</v>
      </c>
      <c r="D407" s="9">
        <f t="shared" si="58"/>
        <v>2.4</v>
      </c>
      <c r="E407" s="110">
        <f t="shared" si="57"/>
        <v>8</v>
      </c>
      <c r="F407" s="2"/>
    </row>
    <row r="408" spans="1:6" ht="25.5" hidden="1" outlineLevel="5">
      <c r="A408" s="15" t="s">
        <v>186</v>
      </c>
      <c r="B408" s="17" t="s">
        <v>499</v>
      </c>
      <c r="C408" s="9">
        <f t="shared" si="58"/>
        <v>30</v>
      </c>
      <c r="D408" s="9">
        <f t="shared" si="58"/>
        <v>2.4</v>
      </c>
      <c r="E408" s="110">
        <f t="shared" si="57"/>
        <v>8</v>
      </c>
      <c r="F408" s="2"/>
    </row>
    <row r="409" spans="1:6" ht="25.5" hidden="1" outlineLevel="6">
      <c r="A409" s="15" t="s">
        <v>186</v>
      </c>
      <c r="B409" s="17" t="s">
        <v>300</v>
      </c>
      <c r="C409" s="9">
        <f>'№ 4 ведомственная'!F592</f>
        <v>30</v>
      </c>
      <c r="D409" s="9">
        <f>'№ 4 ведомственная'!G592</f>
        <v>2.4</v>
      </c>
      <c r="E409" s="110">
        <f t="shared" si="57"/>
        <v>8</v>
      </c>
      <c r="F409" s="2"/>
    </row>
    <row r="410" spans="1:6" outlineLevel="1" collapsed="1">
      <c r="A410" s="15" t="s">
        <v>190</v>
      </c>
      <c r="B410" s="17" t="s">
        <v>290</v>
      </c>
      <c r="C410" s="9">
        <f>'№ 4 ведомственная'!F493</f>
        <v>27894.1</v>
      </c>
      <c r="D410" s="9">
        <f>'№ 4 ведомственная'!G493</f>
        <v>7331.2000000000007</v>
      </c>
      <c r="E410" s="110">
        <f t="shared" si="57"/>
        <v>26.282260406322489</v>
      </c>
      <c r="F410" s="2"/>
    </row>
    <row r="411" spans="1:6" ht="38.25" hidden="1" outlineLevel="2">
      <c r="A411" s="15" t="s">
        <v>190</v>
      </c>
      <c r="B411" s="17" t="s">
        <v>285</v>
      </c>
      <c r="C411" s="9" t="e">
        <f t="shared" ref="C411:D412" si="59">C412</f>
        <v>#REF!</v>
      </c>
      <c r="D411" s="9" t="e">
        <f t="shared" si="59"/>
        <v>#REF!</v>
      </c>
      <c r="E411" s="7" t="e">
        <f t="shared" si="57"/>
        <v>#REF!</v>
      </c>
      <c r="F411" s="2"/>
    </row>
    <row r="412" spans="1:6" ht="38.25" hidden="1" outlineLevel="3">
      <c r="A412" s="28" t="s">
        <v>190</v>
      </c>
      <c r="B412" s="29" t="s">
        <v>470</v>
      </c>
      <c r="C412" s="30" t="e">
        <f t="shared" si="59"/>
        <v>#REF!</v>
      </c>
      <c r="D412" s="30" t="e">
        <f t="shared" si="59"/>
        <v>#REF!</v>
      </c>
      <c r="E412" s="7" t="e">
        <f t="shared" si="57"/>
        <v>#REF!</v>
      </c>
      <c r="F412" s="2"/>
    </row>
    <row r="413" spans="1:6" ht="25.5" hidden="1" outlineLevel="4">
      <c r="A413" s="39" t="s">
        <v>190</v>
      </c>
      <c r="B413" s="40" t="s">
        <v>471</v>
      </c>
      <c r="C413" s="18" t="e">
        <f>C414+C418</f>
        <v>#REF!</v>
      </c>
      <c r="D413" s="18" t="e">
        <f>D414+D418</f>
        <v>#REF!</v>
      </c>
      <c r="E413" s="7" t="e">
        <f t="shared" si="57"/>
        <v>#REF!</v>
      </c>
      <c r="F413" s="2"/>
    </row>
    <row r="414" spans="1:6" ht="25.5" hidden="1" outlineLevel="5">
      <c r="A414" s="31" t="s">
        <v>190</v>
      </c>
      <c r="B414" s="32" t="s">
        <v>472</v>
      </c>
      <c r="C414" s="33" t="e">
        <f>C415+C416+C417</f>
        <v>#REF!</v>
      </c>
      <c r="D414" s="33" t="e">
        <f>D415+D416+D417</f>
        <v>#REF!</v>
      </c>
      <c r="E414" s="7" t="e">
        <f t="shared" si="57"/>
        <v>#REF!</v>
      </c>
      <c r="F414" s="2"/>
    </row>
    <row r="415" spans="1:6" ht="51" hidden="1" outlineLevel="6">
      <c r="A415" s="15" t="s">
        <v>190</v>
      </c>
      <c r="B415" s="17" t="s">
        <v>299</v>
      </c>
      <c r="C415" s="9" t="e">
        <f>'№ 4 ведомственная'!#REF!</f>
        <v>#REF!</v>
      </c>
      <c r="D415" s="9" t="e">
        <f>'№ 4 ведомственная'!#REF!</f>
        <v>#REF!</v>
      </c>
      <c r="E415" s="7" t="e">
        <f t="shared" si="57"/>
        <v>#REF!</v>
      </c>
      <c r="F415" s="2"/>
    </row>
    <row r="416" spans="1:6" ht="25.5" hidden="1" outlineLevel="6">
      <c r="A416" s="15" t="s">
        <v>190</v>
      </c>
      <c r="B416" s="17" t="s">
        <v>300</v>
      </c>
      <c r="C416" s="9" t="e">
        <f>'№ 4 ведомственная'!#REF!</f>
        <v>#REF!</v>
      </c>
      <c r="D416" s="9" t="e">
        <f>'№ 4 ведомственная'!#REF!</f>
        <v>#REF!</v>
      </c>
      <c r="E416" s="7" t="e">
        <f t="shared" si="57"/>
        <v>#REF!</v>
      </c>
      <c r="F416" s="2"/>
    </row>
    <row r="417" spans="1:6" hidden="1" outlineLevel="6">
      <c r="A417" s="15" t="s">
        <v>190</v>
      </c>
      <c r="B417" s="17" t="s">
        <v>301</v>
      </c>
      <c r="C417" s="9" t="e">
        <f>'№ 4 ведомственная'!#REF!</f>
        <v>#REF!</v>
      </c>
      <c r="D417" s="9" t="e">
        <f>'№ 4 ведомственная'!#REF!</f>
        <v>#REF!</v>
      </c>
      <c r="E417" s="7" t="e">
        <f t="shared" si="57"/>
        <v>#REF!</v>
      </c>
      <c r="F417" s="2"/>
    </row>
    <row r="418" spans="1:6" ht="25.5" hidden="1" outlineLevel="5">
      <c r="A418" s="15" t="s">
        <v>190</v>
      </c>
      <c r="B418" s="17" t="s">
        <v>473</v>
      </c>
      <c r="C418" s="9">
        <f>C419+C420</f>
        <v>5526</v>
      </c>
      <c r="D418" s="9">
        <f>D419+D420</f>
        <v>2375.6000000000004</v>
      </c>
      <c r="E418" s="7">
        <f t="shared" si="57"/>
        <v>42.989504162142609</v>
      </c>
      <c r="F418" s="2"/>
    </row>
    <row r="419" spans="1:6" ht="51" hidden="1" outlineLevel="6">
      <c r="A419" s="15" t="s">
        <v>190</v>
      </c>
      <c r="B419" s="17" t="s">
        <v>299</v>
      </c>
      <c r="C419" s="9">
        <f>'№ 4 ведомственная'!F515</f>
        <v>5453</v>
      </c>
      <c r="D419" s="9">
        <f>'№ 4 ведомственная'!G515</f>
        <v>2358.8000000000002</v>
      </c>
      <c r="E419" s="7">
        <f t="shared" si="57"/>
        <v>43.256922794791862</v>
      </c>
      <c r="F419" s="2"/>
    </row>
    <row r="420" spans="1:6" ht="25.5" hidden="1" outlineLevel="6">
      <c r="A420" s="28" t="s">
        <v>190</v>
      </c>
      <c r="B420" s="29" t="s">
        <v>300</v>
      </c>
      <c r="C420" s="30">
        <f>'№ 4 ведомственная'!F516</f>
        <v>73</v>
      </c>
      <c r="D420" s="30">
        <f>'№ 4 ведомственная'!G516</f>
        <v>16.8</v>
      </c>
      <c r="E420" s="7">
        <f t="shared" si="57"/>
        <v>23.013698630136986</v>
      </c>
      <c r="F420" s="2"/>
    </row>
    <row r="421" spans="1:6" s="26" customFormat="1" collapsed="1">
      <c r="A421" s="41" t="s">
        <v>129</v>
      </c>
      <c r="B421" s="42" t="s">
        <v>250</v>
      </c>
      <c r="C421" s="43">
        <f>C422+C435</f>
        <v>66725.3</v>
      </c>
      <c r="D421" s="43">
        <f>D422+D435</f>
        <v>33237.800000000003</v>
      </c>
      <c r="E421" s="7">
        <f t="shared" si="57"/>
        <v>49.812889563628794</v>
      </c>
      <c r="F421" s="4"/>
    </row>
    <row r="422" spans="1:6" outlineLevel="1">
      <c r="A422" s="31" t="s">
        <v>130</v>
      </c>
      <c r="B422" s="32" t="s">
        <v>276</v>
      </c>
      <c r="C422" s="33">
        <f>'№ 4 ведомственная'!F594</f>
        <v>62682.7</v>
      </c>
      <c r="D422" s="33">
        <f>'№ 4 ведомственная'!G594</f>
        <v>31393</v>
      </c>
      <c r="E422" s="110">
        <f t="shared" si="57"/>
        <v>50.082399130860665</v>
      </c>
      <c r="F422" s="2"/>
    </row>
    <row r="423" spans="1:6" ht="38.25" hidden="1" outlineLevel="2">
      <c r="A423" s="15" t="s">
        <v>130</v>
      </c>
      <c r="B423" s="17" t="s">
        <v>293</v>
      </c>
      <c r="C423" s="9" t="e">
        <f>C424</f>
        <v>#REF!</v>
      </c>
      <c r="D423" s="9" t="e">
        <f>D424</f>
        <v>#REF!</v>
      </c>
      <c r="E423" s="110" t="e">
        <f t="shared" si="57"/>
        <v>#REF!</v>
      </c>
      <c r="F423" s="2"/>
    </row>
    <row r="424" spans="1:6" ht="25.5" hidden="1" outlineLevel="3">
      <c r="A424" s="15" t="s">
        <v>130</v>
      </c>
      <c r="B424" s="17" t="s">
        <v>500</v>
      </c>
      <c r="C424" s="9" t="e">
        <f>C425+C432</f>
        <v>#REF!</v>
      </c>
      <c r="D424" s="9" t="e">
        <f>D425+D432</f>
        <v>#REF!</v>
      </c>
      <c r="E424" s="110" t="e">
        <f t="shared" si="57"/>
        <v>#REF!</v>
      </c>
      <c r="F424" s="2"/>
    </row>
    <row r="425" spans="1:6" hidden="1" outlineLevel="4">
      <c r="A425" s="15" t="s">
        <v>130</v>
      </c>
      <c r="B425" s="17" t="s">
        <v>501</v>
      </c>
      <c r="C425" s="9" t="e">
        <f>C426+C430</f>
        <v>#REF!</v>
      </c>
      <c r="D425" s="9" t="e">
        <f>D426+D430</f>
        <v>#REF!</v>
      </c>
      <c r="E425" s="110" t="e">
        <f t="shared" si="57"/>
        <v>#REF!</v>
      </c>
      <c r="F425" s="2"/>
    </row>
    <row r="426" spans="1:6" hidden="1" outlineLevel="5">
      <c r="A426" s="15" t="s">
        <v>130</v>
      </c>
      <c r="B426" s="17" t="s">
        <v>502</v>
      </c>
      <c r="C426" s="9">
        <f>C427+C428+C429</f>
        <v>10725.4</v>
      </c>
      <c r="D426" s="9">
        <f>D427+D428+D429</f>
        <v>5140.2</v>
      </c>
      <c r="E426" s="110">
        <f t="shared" si="57"/>
        <v>47.925485296585677</v>
      </c>
      <c r="F426" s="2"/>
    </row>
    <row r="427" spans="1:6" ht="51" hidden="1" outlineLevel="6">
      <c r="A427" s="15" t="s">
        <v>130</v>
      </c>
      <c r="B427" s="17" t="s">
        <v>299</v>
      </c>
      <c r="C427" s="9">
        <f>'№ 4 ведомственная'!F603</f>
        <v>5923.4</v>
      </c>
      <c r="D427" s="9">
        <f>'№ 4 ведомственная'!G603</f>
        <v>2155.5</v>
      </c>
      <c r="E427" s="110">
        <f t="shared" si="57"/>
        <v>36.389573555728134</v>
      </c>
      <c r="F427" s="2"/>
    </row>
    <row r="428" spans="1:6" ht="25.5" hidden="1" outlineLevel="6">
      <c r="A428" s="15" t="s">
        <v>130</v>
      </c>
      <c r="B428" s="17" t="s">
        <v>300</v>
      </c>
      <c r="C428" s="9">
        <f>'№ 4 ведомственная'!F604</f>
        <v>4772</v>
      </c>
      <c r="D428" s="9">
        <f>'№ 4 ведомственная'!G604</f>
        <v>2965.9</v>
      </c>
      <c r="E428" s="110">
        <f t="shared" si="57"/>
        <v>62.152137468566636</v>
      </c>
      <c r="F428" s="2"/>
    </row>
    <row r="429" spans="1:6" hidden="1" outlineLevel="6">
      <c r="A429" s="15" t="s">
        <v>130</v>
      </c>
      <c r="B429" s="17" t="s">
        <v>301</v>
      </c>
      <c r="C429" s="9">
        <f>'№ 4 ведомственная'!F605</f>
        <v>30</v>
      </c>
      <c r="D429" s="9">
        <f>'№ 4 ведомственная'!G605</f>
        <v>18.8</v>
      </c>
      <c r="E429" s="110">
        <f t="shared" si="57"/>
        <v>62.666666666666671</v>
      </c>
      <c r="F429" s="2"/>
    </row>
    <row r="430" spans="1:6" ht="38.25" hidden="1" outlineLevel="5">
      <c r="A430" s="15" t="s">
        <v>130</v>
      </c>
      <c r="B430" s="17" t="s">
        <v>525</v>
      </c>
      <c r="C430" s="9" t="e">
        <f>C431</f>
        <v>#REF!</v>
      </c>
      <c r="D430" s="9" t="e">
        <f>D431</f>
        <v>#REF!</v>
      </c>
      <c r="E430" s="110" t="e">
        <f t="shared" si="57"/>
        <v>#REF!</v>
      </c>
      <c r="F430" s="2"/>
    </row>
    <row r="431" spans="1:6" ht="25.5" hidden="1" outlineLevel="6">
      <c r="A431" s="15" t="s">
        <v>130</v>
      </c>
      <c r="B431" s="17" t="s">
        <v>300</v>
      </c>
      <c r="C431" s="9" t="e">
        <f>'№ 4 ведомственная'!#REF!</f>
        <v>#REF!</v>
      </c>
      <c r="D431" s="9" t="e">
        <f>'№ 4 ведомственная'!#REF!</f>
        <v>#REF!</v>
      </c>
      <c r="E431" s="110" t="e">
        <f t="shared" si="57"/>
        <v>#REF!</v>
      </c>
      <c r="F431" s="2"/>
    </row>
    <row r="432" spans="1:6" ht="25.5" hidden="1" outlineLevel="4">
      <c r="A432" s="15" t="s">
        <v>130</v>
      </c>
      <c r="B432" s="17" t="s">
        <v>503</v>
      </c>
      <c r="C432" s="9">
        <f t="shared" ref="C432:D433" si="60">C433</f>
        <v>23459.200000000001</v>
      </c>
      <c r="D432" s="9">
        <f t="shared" si="60"/>
        <v>10677.9</v>
      </c>
      <c r="E432" s="110">
        <f t="shared" si="57"/>
        <v>45.516897421906968</v>
      </c>
      <c r="F432" s="2"/>
    </row>
    <row r="433" spans="1:6" ht="25.5" hidden="1" outlineLevel="5">
      <c r="A433" s="15" t="s">
        <v>130</v>
      </c>
      <c r="B433" s="17" t="s">
        <v>504</v>
      </c>
      <c r="C433" s="9">
        <f t="shared" si="60"/>
        <v>23459.200000000001</v>
      </c>
      <c r="D433" s="9">
        <f t="shared" si="60"/>
        <v>10677.9</v>
      </c>
      <c r="E433" s="110">
        <f t="shared" si="57"/>
        <v>45.516897421906968</v>
      </c>
      <c r="F433" s="2"/>
    </row>
    <row r="434" spans="1:6" ht="25.5" hidden="1" outlineLevel="6">
      <c r="A434" s="15" t="s">
        <v>130</v>
      </c>
      <c r="B434" s="17" t="s">
        <v>326</v>
      </c>
      <c r="C434" s="9">
        <f>'№ 4 ведомственная'!F614</f>
        <v>23459.200000000001</v>
      </c>
      <c r="D434" s="9">
        <f>'№ 4 ведомственная'!G614</f>
        <v>10677.9</v>
      </c>
      <c r="E434" s="110">
        <f t="shared" si="57"/>
        <v>45.516897421906968</v>
      </c>
      <c r="F434" s="2"/>
    </row>
    <row r="435" spans="1:6" outlineLevel="1" collapsed="1">
      <c r="A435" s="15" t="s">
        <v>227</v>
      </c>
      <c r="B435" s="17" t="s">
        <v>294</v>
      </c>
      <c r="C435" s="9">
        <f>'№ 4 ведомственная'!F628</f>
        <v>4042.6</v>
      </c>
      <c r="D435" s="9">
        <f>'№ 4 ведомственная'!G628</f>
        <v>1844.8</v>
      </c>
      <c r="E435" s="110">
        <f t="shared" si="57"/>
        <v>45.633997922129325</v>
      </c>
      <c r="F435" s="2"/>
    </row>
    <row r="436" spans="1:6" ht="38.25" hidden="1" outlineLevel="2">
      <c r="A436" s="15" t="s">
        <v>227</v>
      </c>
      <c r="B436" s="17" t="s">
        <v>293</v>
      </c>
      <c r="C436" s="9" t="e">
        <f t="shared" ref="C436:D437" si="61">C437</f>
        <v>#REF!</v>
      </c>
      <c r="D436" s="9" t="e">
        <f t="shared" si="61"/>
        <v>#REF!</v>
      </c>
      <c r="E436" s="7" t="e">
        <f t="shared" si="57"/>
        <v>#REF!</v>
      </c>
      <c r="F436" s="2"/>
    </row>
    <row r="437" spans="1:6" ht="38.25" hidden="1" outlineLevel="3">
      <c r="A437" s="15" t="s">
        <v>227</v>
      </c>
      <c r="B437" s="17" t="s">
        <v>537</v>
      </c>
      <c r="C437" s="9" t="e">
        <f t="shared" si="61"/>
        <v>#REF!</v>
      </c>
      <c r="D437" s="9" t="e">
        <f t="shared" si="61"/>
        <v>#REF!</v>
      </c>
      <c r="E437" s="7" t="e">
        <f t="shared" si="57"/>
        <v>#REF!</v>
      </c>
      <c r="F437" s="2"/>
    </row>
    <row r="438" spans="1:6" ht="38.25" hidden="1" outlineLevel="5">
      <c r="A438" s="15" t="s">
        <v>227</v>
      </c>
      <c r="B438" s="17" t="s">
        <v>505</v>
      </c>
      <c r="C438" s="9" t="e">
        <f>C439+C440+C441</f>
        <v>#REF!</v>
      </c>
      <c r="D438" s="9" t="e">
        <f>D439+D440+D441</f>
        <v>#REF!</v>
      </c>
      <c r="E438" s="7" t="e">
        <f t="shared" si="57"/>
        <v>#REF!</v>
      </c>
      <c r="F438" s="2"/>
    </row>
    <row r="439" spans="1:6" ht="51" hidden="1" outlineLevel="6">
      <c r="A439" s="15" t="s">
        <v>227</v>
      </c>
      <c r="B439" s="17" t="s">
        <v>299</v>
      </c>
      <c r="C439" s="9">
        <f>'№ 4 ведомственная'!F633</f>
        <v>3817.6</v>
      </c>
      <c r="D439" s="9">
        <f>'№ 4 ведомственная'!G633</f>
        <v>1792.8</v>
      </c>
      <c r="E439" s="7">
        <f t="shared" si="57"/>
        <v>46.961441743503777</v>
      </c>
      <c r="F439" s="2"/>
    </row>
    <row r="440" spans="1:6" ht="25.5" hidden="1" outlineLevel="6">
      <c r="A440" s="15" t="s">
        <v>227</v>
      </c>
      <c r="B440" s="17" t="s">
        <v>300</v>
      </c>
      <c r="C440" s="9">
        <f>'№ 4 ведомственная'!F634</f>
        <v>222.5</v>
      </c>
      <c r="D440" s="9">
        <f>'№ 4 ведомственная'!G634</f>
        <v>50.4</v>
      </c>
      <c r="E440" s="7">
        <f t="shared" si="57"/>
        <v>22.651685393258425</v>
      </c>
      <c r="F440" s="2"/>
    </row>
    <row r="441" spans="1:6" hidden="1" outlineLevel="6">
      <c r="A441" s="15" t="s">
        <v>227</v>
      </c>
      <c r="B441" s="17" t="s">
        <v>301</v>
      </c>
      <c r="C441" s="9" t="e">
        <f>'№ 4 ведомственная'!#REF!</f>
        <v>#REF!</v>
      </c>
      <c r="D441" s="9" t="e">
        <f>'№ 4 ведомственная'!#REF!</f>
        <v>#REF!</v>
      </c>
      <c r="E441" s="7" t="e">
        <f t="shared" si="57"/>
        <v>#REF!</v>
      </c>
      <c r="F441" s="2"/>
    </row>
    <row r="442" spans="1:6" s="26" customFormat="1" collapsed="1">
      <c r="A442" s="19" t="s">
        <v>131</v>
      </c>
      <c r="B442" s="20" t="s">
        <v>251</v>
      </c>
      <c r="C442" s="8">
        <f>C443+C449+C480</f>
        <v>16033.9</v>
      </c>
      <c r="D442" s="8">
        <f>D443+D449+D480</f>
        <v>6929.2000000000007</v>
      </c>
      <c r="E442" s="7">
        <f t="shared" si="57"/>
        <v>43.215936235101879</v>
      </c>
      <c r="F442" s="4"/>
    </row>
    <row r="443" spans="1:6" outlineLevel="1">
      <c r="A443" s="15" t="s">
        <v>132</v>
      </c>
      <c r="B443" s="17" t="s">
        <v>277</v>
      </c>
      <c r="C443" s="9">
        <f>'№ 4 ведомственная'!F341</f>
        <v>1376.4</v>
      </c>
      <c r="D443" s="9">
        <f>'№ 4 ведомственная'!G341</f>
        <v>856.1</v>
      </c>
      <c r="E443" s="110">
        <f t="shared" si="57"/>
        <v>62.198488811392039</v>
      </c>
      <c r="F443" s="2"/>
    </row>
    <row r="444" spans="1:6" ht="51" hidden="1" outlineLevel="2">
      <c r="A444" s="15" t="s">
        <v>132</v>
      </c>
      <c r="B444" s="17" t="s">
        <v>258</v>
      </c>
      <c r="C444" s="9">
        <f>C445</f>
        <v>0</v>
      </c>
      <c r="D444" s="9">
        <f t="shared" ref="D444:D447" si="62">D445</f>
        <v>0</v>
      </c>
      <c r="E444" s="110" t="e">
        <f t="shared" si="57"/>
        <v>#DIV/0!</v>
      </c>
      <c r="F444" s="2"/>
    </row>
    <row r="445" spans="1:6" ht="25.5" hidden="1" outlineLevel="3">
      <c r="A445" s="15" t="s">
        <v>132</v>
      </c>
      <c r="B445" s="17" t="s">
        <v>328</v>
      </c>
      <c r="C445" s="9">
        <f>C446</f>
        <v>0</v>
      </c>
      <c r="D445" s="9">
        <f t="shared" si="62"/>
        <v>0</v>
      </c>
      <c r="E445" s="110" t="e">
        <f t="shared" si="57"/>
        <v>#DIV/0!</v>
      </c>
      <c r="F445" s="2"/>
    </row>
    <row r="446" spans="1:6" ht="38.25" hidden="1" outlineLevel="4">
      <c r="A446" s="15" t="s">
        <v>132</v>
      </c>
      <c r="B446" s="17" t="s">
        <v>420</v>
      </c>
      <c r="C446" s="9">
        <f>C447</f>
        <v>0</v>
      </c>
      <c r="D446" s="9">
        <f t="shared" si="62"/>
        <v>0</v>
      </c>
      <c r="E446" s="110" t="e">
        <f t="shared" si="57"/>
        <v>#DIV/0!</v>
      </c>
      <c r="F446" s="2"/>
    </row>
    <row r="447" spans="1:6" ht="25.5" hidden="1" outlineLevel="5">
      <c r="A447" s="15" t="s">
        <v>132</v>
      </c>
      <c r="B447" s="17" t="s">
        <v>421</v>
      </c>
      <c r="C447" s="9">
        <f>C448</f>
        <v>0</v>
      </c>
      <c r="D447" s="9">
        <f t="shared" si="62"/>
        <v>0</v>
      </c>
      <c r="E447" s="110" t="e">
        <f t="shared" si="57"/>
        <v>#DIV/0!</v>
      </c>
      <c r="F447" s="2"/>
    </row>
    <row r="448" spans="1:6" hidden="1" outlineLevel="6">
      <c r="A448" s="15" t="s">
        <v>132</v>
      </c>
      <c r="B448" s="17" t="s">
        <v>311</v>
      </c>
      <c r="C448" s="9"/>
      <c r="D448" s="9"/>
      <c r="E448" s="110" t="e">
        <f t="shared" si="57"/>
        <v>#DIV/0!</v>
      </c>
      <c r="F448" s="2"/>
    </row>
    <row r="449" spans="1:6" outlineLevel="1" collapsed="1">
      <c r="A449" s="15" t="s">
        <v>135</v>
      </c>
      <c r="B449" s="17" t="s">
        <v>278</v>
      </c>
      <c r="C449" s="9">
        <f>'№ 4 ведомственная'!F347+'№ 4 ведомственная'!F523</f>
        <v>1628</v>
      </c>
      <c r="D449" s="9">
        <f>'№ 4 ведомственная'!G347+'№ 4 ведомственная'!G523</f>
        <v>781.5</v>
      </c>
      <c r="E449" s="110">
        <f t="shared" si="57"/>
        <v>48.003685503685503</v>
      </c>
      <c r="F449" s="2"/>
    </row>
    <row r="450" spans="1:6" ht="38.25" hidden="1" outlineLevel="2">
      <c r="A450" s="15" t="s">
        <v>135</v>
      </c>
      <c r="B450" s="17" t="s">
        <v>285</v>
      </c>
      <c r="C450" s="9">
        <f>C451+C455</f>
        <v>1368</v>
      </c>
      <c r="D450" s="9">
        <f>D451+D455</f>
        <v>646.5</v>
      </c>
      <c r="E450" s="110">
        <f t="shared" si="57"/>
        <v>47.258771929824562</v>
      </c>
      <c r="F450" s="2"/>
    </row>
    <row r="451" spans="1:6" ht="25.5" hidden="1" outlineLevel="3">
      <c r="A451" s="15" t="s">
        <v>135</v>
      </c>
      <c r="B451" s="17" t="s">
        <v>440</v>
      </c>
      <c r="C451" s="9">
        <f>C452</f>
        <v>306</v>
      </c>
      <c r="D451" s="9">
        <f t="shared" ref="D451:D453" si="63">D452</f>
        <v>136.5</v>
      </c>
      <c r="E451" s="110">
        <f t="shared" si="57"/>
        <v>44.607843137254903</v>
      </c>
      <c r="F451" s="2"/>
    </row>
    <row r="452" spans="1:6" ht="25.5" hidden="1" outlineLevel="4">
      <c r="A452" s="15" t="s">
        <v>135</v>
      </c>
      <c r="B452" s="17" t="s">
        <v>464</v>
      </c>
      <c r="C452" s="9">
        <f>C453</f>
        <v>306</v>
      </c>
      <c r="D452" s="9">
        <f t="shared" si="63"/>
        <v>136.5</v>
      </c>
      <c r="E452" s="110">
        <f t="shared" si="57"/>
        <v>44.607843137254903</v>
      </c>
      <c r="F452" s="2"/>
    </row>
    <row r="453" spans="1:6" ht="63.75" hidden="1" outlineLevel="5">
      <c r="A453" s="15" t="s">
        <v>135</v>
      </c>
      <c r="B453" s="17" t="s">
        <v>474</v>
      </c>
      <c r="C453" s="9">
        <f>C454</f>
        <v>306</v>
      </c>
      <c r="D453" s="9">
        <f t="shared" si="63"/>
        <v>136.5</v>
      </c>
      <c r="E453" s="110">
        <f t="shared" si="57"/>
        <v>44.607843137254903</v>
      </c>
      <c r="F453" s="2"/>
    </row>
    <row r="454" spans="1:6" hidden="1" outlineLevel="6">
      <c r="A454" s="15" t="s">
        <v>135</v>
      </c>
      <c r="B454" s="17" t="s">
        <v>311</v>
      </c>
      <c r="C454" s="9">
        <f>'№ 4 ведомственная'!F528</f>
        <v>306</v>
      </c>
      <c r="D454" s="9">
        <f>'№ 4 ведомственная'!G528</f>
        <v>136.5</v>
      </c>
      <c r="E454" s="110">
        <f t="shared" si="57"/>
        <v>44.607843137254903</v>
      </c>
      <c r="F454" s="2"/>
    </row>
    <row r="455" spans="1:6" ht="25.5" hidden="1" outlineLevel="3">
      <c r="A455" s="15" t="s">
        <v>135</v>
      </c>
      <c r="B455" s="17" t="s">
        <v>446</v>
      </c>
      <c r="C455" s="9">
        <f>C456</f>
        <v>1062</v>
      </c>
      <c r="D455" s="9">
        <f t="shared" ref="D455:D457" si="64">D456</f>
        <v>510</v>
      </c>
      <c r="E455" s="110">
        <f t="shared" si="57"/>
        <v>48.022598870056498</v>
      </c>
      <c r="F455" s="2"/>
    </row>
    <row r="456" spans="1:6" ht="38.25" hidden="1" outlineLevel="4">
      <c r="A456" s="15" t="s">
        <v>135</v>
      </c>
      <c r="B456" s="17" t="s">
        <v>447</v>
      </c>
      <c r="C456" s="9">
        <f>C457</f>
        <v>1062</v>
      </c>
      <c r="D456" s="9">
        <f t="shared" si="64"/>
        <v>510</v>
      </c>
      <c r="E456" s="110">
        <f t="shared" si="57"/>
        <v>48.022598870056498</v>
      </c>
      <c r="F456" s="2"/>
    </row>
    <row r="457" spans="1:6" ht="63.75" hidden="1" outlineLevel="5">
      <c r="A457" s="15" t="s">
        <v>135</v>
      </c>
      <c r="B457" s="17" t="s">
        <v>474</v>
      </c>
      <c r="C457" s="9">
        <f>C458</f>
        <v>1062</v>
      </c>
      <c r="D457" s="9">
        <f t="shared" si="64"/>
        <v>510</v>
      </c>
      <c r="E457" s="110">
        <f t="shared" si="57"/>
        <v>48.022598870056498</v>
      </c>
      <c r="F457" s="2"/>
    </row>
    <row r="458" spans="1:6" hidden="1" outlineLevel="6">
      <c r="A458" s="15" t="s">
        <v>135</v>
      </c>
      <c r="B458" s="17" t="s">
        <v>311</v>
      </c>
      <c r="C458" s="9">
        <f>'№ 4 ведомственная'!F532</f>
        <v>1062</v>
      </c>
      <c r="D458" s="9">
        <f>'№ 4 ведомственная'!G532</f>
        <v>510</v>
      </c>
      <c r="E458" s="110">
        <f t="shared" si="57"/>
        <v>48.022598870056498</v>
      </c>
      <c r="F458" s="2"/>
    </row>
    <row r="459" spans="1:6" ht="38.25" hidden="1" outlineLevel="2">
      <c r="A459" s="15" t="s">
        <v>135</v>
      </c>
      <c r="B459" s="17" t="s">
        <v>279</v>
      </c>
      <c r="C459" s="9" t="e">
        <f>C460</f>
        <v>#REF!</v>
      </c>
      <c r="D459" s="9" t="e">
        <f t="shared" ref="D459:D462" si="65">D460</f>
        <v>#REF!</v>
      </c>
      <c r="E459" s="110" t="e">
        <f t="shared" si="57"/>
        <v>#REF!</v>
      </c>
      <c r="F459" s="2"/>
    </row>
    <row r="460" spans="1:6" ht="25.5" hidden="1" outlineLevel="3">
      <c r="A460" s="15" t="s">
        <v>135</v>
      </c>
      <c r="B460" s="17" t="s">
        <v>422</v>
      </c>
      <c r="C460" s="9" t="e">
        <f>C461</f>
        <v>#REF!</v>
      </c>
      <c r="D460" s="9" t="e">
        <f t="shared" si="65"/>
        <v>#REF!</v>
      </c>
      <c r="E460" s="110" t="e">
        <f t="shared" si="57"/>
        <v>#REF!</v>
      </c>
      <c r="F460" s="2"/>
    </row>
    <row r="461" spans="1:6" ht="25.5" hidden="1" outlineLevel="4">
      <c r="A461" s="15" t="s">
        <v>135</v>
      </c>
      <c r="B461" s="17" t="s">
        <v>423</v>
      </c>
      <c r="C461" s="9" t="e">
        <f>C462</f>
        <v>#REF!</v>
      </c>
      <c r="D461" s="9" t="e">
        <f t="shared" si="65"/>
        <v>#REF!</v>
      </c>
      <c r="E461" s="110" t="e">
        <f t="shared" si="57"/>
        <v>#REF!</v>
      </c>
      <c r="F461" s="2"/>
    </row>
    <row r="462" spans="1:6" ht="38.25" hidden="1" outlineLevel="5">
      <c r="A462" s="15" t="s">
        <v>135</v>
      </c>
      <c r="B462" s="17" t="s">
        <v>424</v>
      </c>
      <c r="C462" s="9" t="e">
        <f>C463</f>
        <v>#REF!</v>
      </c>
      <c r="D462" s="9" t="e">
        <f t="shared" si="65"/>
        <v>#REF!</v>
      </c>
      <c r="E462" s="110" t="e">
        <f t="shared" si="57"/>
        <v>#REF!</v>
      </c>
      <c r="F462" s="2"/>
    </row>
    <row r="463" spans="1:6" hidden="1" outlineLevel="6">
      <c r="A463" s="15" t="s">
        <v>135</v>
      </c>
      <c r="B463" s="17" t="s">
        <v>311</v>
      </c>
      <c r="C463" s="9" t="e">
        <f>'№ 4 ведомственная'!#REF!</f>
        <v>#REF!</v>
      </c>
      <c r="D463" s="9" t="e">
        <f>'№ 4 ведомственная'!#REF!</f>
        <v>#REF!</v>
      </c>
      <c r="E463" s="110" t="e">
        <f t="shared" si="57"/>
        <v>#REF!</v>
      </c>
      <c r="F463" s="2"/>
    </row>
    <row r="464" spans="1:6" ht="51" hidden="1" outlineLevel="2">
      <c r="A464" s="15" t="s">
        <v>135</v>
      </c>
      <c r="B464" s="17" t="s">
        <v>258</v>
      </c>
      <c r="C464" s="9" t="e">
        <f t="shared" ref="C464:D465" si="66">C465</f>
        <v>#REF!</v>
      </c>
      <c r="D464" s="9" t="e">
        <f t="shared" si="66"/>
        <v>#REF!</v>
      </c>
      <c r="E464" s="110" t="e">
        <f t="shared" si="57"/>
        <v>#REF!</v>
      </c>
      <c r="F464" s="2"/>
    </row>
    <row r="465" spans="1:6" ht="25.5" hidden="1" outlineLevel="3">
      <c r="A465" s="15" t="s">
        <v>135</v>
      </c>
      <c r="B465" s="17" t="s">
        <v>328</v>
      </c>
      <c r="C465" s="9" t="e">
        <f t="shared" si="66"/>
        <v>#REF!</v>
      </c>
      <c r="D465" s="9" t="e">
        <f t="shared" si="66"/>
        <v>#REF!</v>
      </c>
      <c r="E465" s="110" t="e">
        <f t="shared" si="57"/>
        <v>#REF!</v>
      </c>
      <c r="F465" s="2"/>
    </row>
    <row r="466" spans="1:6" ht="38.25" hidden="1" outlineLevel="4">
      <c r="A466" s="15" t="s">
        <v>135</v>
      </c>
      <c r="B466" s="17" t="s">
        <v>420</v>
      </c>
      <c r="C466" s="9" t="e">
        <f>C467+C469</f>
        <v>#REF!</v>
      </c>
      <c r="D466" s="9" t="e">
        <f>D467+D469</f>
        <v>#REF!</v>
      </c>
      <c r="E466" s="110" t="e">
        <f t="shared" si="57"/>
        <v>#REF!</v>
      </c>
      <c r="F466" s="2"/>
    </row>
    <row r="467" spans="1:6" ht="25.5" hidden="1" outlineLevel="5">
      <c r="A467" s="15" t="s">
        <v>135</v>
      </c>
      <c r="B467" s="17" t="s">
        <v>425</v>
      </c>
      <c r="C467" s="9">
        <f>C468</f>
        <v>140</v>
      </c>
      <c r="D467" s="9">
        <f>D468</f>
        <v>135</v>
      </c>
      <c r="E467" s="110">
        <f t="shared" si="57"/>
        <v>96.428571428571431</v>
      </c>
      <c r="F467" s="2"/>
    </row>
    <row r="468" spans="1:6" hidden="1" outlineLevel="6">
      <c r="A468" s="15" t="s">
        <v>135</v>
      </c>
      <c r="B468" s="17" t="s">
        <v>311</v>
      </c>
      <c r="C468" s="9">
        <f>'№ 4 ведомственная'!F352</f>
        <v>140</v>
      </c>
      <c r="D468" s="9">
        <f>'№ 4 ведомственная'!G352</f>
        <v>135</v>
      </c>
      <c r="E468" s="110">
        <f t="shared" ref="E468:E526" si="67">D468/C468*100</f>
        <v>96.428571428571431</v>
      </c>
      <c r="F468" s="2"/>
    </row>
    <row r="469" spans="1:6" ht="25.5" hidden="1" outlineLevel="5">
      <c r="A469" s="15" t="s">
        <v>135</v>
      </c>
      <c r="B469" s="17" t="s">
        <v>529</v>
      </c>
      <c r="C469" s="9" t="e">
        <f>C470</f>
        <v>#REF!</v>
      </c>
      <c r="D469" s="9" t="e">
        <f>D470</f>
        <v>#REF!</v>
      </c>
      <c r="E469" s="110" t="e">
        <f t="shared" si="67"/>
        <v>#REF!</v>
      </c>
      <c r="F469" s="2"/>
    </row>
    <row r="470" spans="1:6" hidden="1" outlineLevel="6">
      <c r="A470" s="15" t="s">
        <v>135</v>
      </c>
      <c r="B470" s="17" t="s">
        <v>311</v>
      </c>
      <c r="C470" s="9" t="e">
        <f>'№ 4 ведомственная'!#REF!</f>
        <v>#REF!</v>
      </c>
      <c r="D470" s="9" t="e">
        <f>'№ 4 ведомственная'!#REF!</f>
        <v>#REF!</v>
      </c>
      <c r="E470" s="110" t="e">
        <f t="shared" si="67"/>
        <v>#REF!</v>
      </c>
      <c r="F470" s="2"/>
    </row>
    <row r="471" spans="1:6" ht="38.25" hidden="1" outlineLevel="2">
      <c r="A471" s="15" t="s">
        <v>135</v>
      </c>
      <c r="B471" s="17" t="s">
        <v>280</v>
      </c>
      <c r="C471" s="9" t="e">
        <f>C472+C476</f>
        <v>#REF!</v>
      </c>
      <c r="D471" s="9" t="e">
        <f>D472+D476</f>
        <v>#REF!</v>
      </c>
      <c r="E471" s="110" t="e">
        <f t="shared" si="67"/>
        <v>#REF!</v>
      </c>
      <c r="F471" s="2"/>
    </row>
    <row r="472" spans="1:6" ht="38.25" hidden="1" outlineLevel="3">
      <c r="A472" s="15" t="s">
        <v>135</v>
      </c>
      <c r="B472" s="17" t="s">
        <v>426</v>
      </c>
      <c r="C472" s="9">
        <f>C473</f>
        <v>120</v>
      </c>
      <c r="D472" s="9">
        <f t="shared" ref="D472:D474" si="68">D473</f>
        <v>0</v>
      </c>
      <c r="E472" s="110">
        <f t="shared" si="67"/>
        <v>0</v>
      </c>
      <c r="F472" s="2"/>
    </row>
    <row r="473" spans="1:6" ht="38.25" hidden="1" outlineLevel="4">
      <c r="A473" s="15" t="s">
        <v>135</v>
      </c>
      <c r="B473" s="17" t="s">
        <v>427</v>
      </c>
      <c r="C473" s="9">
        <f>C474</f>
        <v>120</v>
      </c>
      <c r="D473" s="9">
        <f t="shared" si="68"/>
        <v>0</v>
      </c>
      <c r="E473" s="110">
        <f t="shared" si="67"/>
        <v>0</v>
      </c>
      <c r="F473" s="2"/>
    </row>
    <row r="474" spans="1:6" ht="38.25" hidden="1" outlineLevel="5">
      <c r="A474" s="15" t="s">
        <v>135</v>
      </c>
      <c r="B474" s="17" t="s">
        <v>428</v>
      </c>
      <c r="C474" s="9">
        <f>C475</f>
        <v>120</v>
      </c>
      <c r="D474" s="9">
        <f t="shared" si="68"/>
        <v>0</v>
      </c>
      <c r="E474" s="110">
        <f t="shared" si="67"/>
        <v>0</v>
      </c>
      <c r="F474" s="2"/>
    </row>
    <row r="475" spans="1:6" hidden="1" outlineLevel="6">
      <c r="A475" s="15" t="s">
        <v>135</v>
      </c>
      <c r="B475" s="17" t="s">
        <v>311</v>
      </c>
      <c r="C475" s="9">
        <f>'№ 4 ведомственная'!F357</f>
        <v>120</v>
      </c>
      <c r="D475" s="9">
        <f>'№ 4 ведомственная'!G357</f>
        <v>0</v>
      </c>
      <c r="E475" s="110">
        <f t="shared" si="67"/>
        <v>0</v>
      </c>
      <c r="F475" s="2"/>
    </row>
    <row r="476" spans="1:6" ht="25.5" hidden="1" outlineLevel="3">
      <c r="A476" s="15" t="s">
        <v>135</v>
      </c>
      <c r="B476" s="17" t="s">
        <v>429</v>
      </c>
      <c r="C476" s="9" t="e">
        <f>C477</f>
        <v>#REF!</v>
      </c>
      <c r="D476" s="9" t="e">
        <f t="shared" ref="D476:D478" si="69">D477</f>
        <v>#REF!</v>
      </c>
      <c r="E476" s="110" t="e">
        <f t="shared" si="67"/>
        <v>#REF!</v>
      </c>
      <c r="F476" s="2"/>
    </row>
    <row r="477" spans="1:6" ht="25.5" hidden="1" outlineLevel="4">
      <c r="A477" s="15" t="s">
        <v>135</v>
      </c>
      <c r="B477" s="17" t="s">
        <v>430</v>
      </c>
      <c r="C477" s="9" t="e">
        <f>C478</f>
        <v>#REF!</v>
      </c>
      <c r="D477" s="9" t="e">
        <f t="shared" si="69"/>
        <v>#REF!</v>
      </c>
      <c r="E477" s="110" t="e">
        <f t="shared" si="67"/>
        <v>#REF!</v>
      </c>
      <c r="F477" s="2"/>
    </row>
    <row r="478" spans="1:6" ht="38.25" hidden="1" outlineLevel="5">
      <c r="A478" s="15" t="s">
        <v>135</v>
      </c>
      <c r="B478" s="17" t="s">
        <v>431</v>
      </c>
      <c r="C478" s="9" t="e">
        <f>C479</f>
        <v>#REF!</v>
      </c>
      <c r="D478" s="9" t="e">
        <f t="shared" si="69"/>
        <v>#REF!</v>
      </c>
      <c r="E478" s="110" t="e">
        <f t="shared" si="67"/>
        <v>#REF!</v>
      </c>
      <c r="F478" s="2"/>
    </row>
    <row r="479" spans="1:6" hidden="1" outlineLevel="6">
      <c r="A479" s="15" t="s">
        <v>135</v>
      </c>
      <c r="B479" s="17" t="s">
        <v>311</v>
      </c>
      <c r="C479" s="9" t="e">
        <f>'№ 4 ведомственная'!#REF!</f>
        <v>#REF!</v>
      </c>
      <c r="D479" s="9" t="e">
        <f>'№ 4 ведомственная'!#REF!</f>
        <v>#REF!</v>
      </c>
      <c r="E479" s="110" t="e">
        <f t="shared" si="67"/>
        <v>#REF!</v>
      </c>
      <c r="F479" s="2"/>
    </row>
    <row r="480" spans="1:6" outlineLevel="1" collapsed="1">
      <c r="A480" s="15" t="s">
        <v>145</v>
      </c>
      <c r="B480" s="17" t="s">
        <v>281</v>
      </c>
      <c r="C480" s="9">
        <f>'№ 4 ведомственная'!F358+'№ 4 ведомственная'!F533</f>
        <v>13029.5</v>
      </c>
      <c r="D480" s="9">
        <f>'№ 4 ведомственная'!G358+'№ 4 ведомственная'!G533</f>
        <v>5291.6</v>
      </c>
      <c r="E480" s="110">
        <f t="shared" si="67"/>
        <v>40.612456349054071</v>
      </c>
      <c r="F480" s="2"/>
    </row>
    <row r="481" spans="1:6" ht="38.25" hidden="1" outlineLevel="2">
      <c r="A481" s="15" t="s">
        <v>145</v>
      </c>
      <c r="B481" s="17" t="s">
        <v>285</v>
      </c>
      <c r="C481" s="9">
        <f>C482</f>
        <v>6149.5999999999995</v>
      </c>
      <c r="D481" s="9">
        <f t="shared" ref="D481:D483" si="70">D482</f>
        <v>2628.2999999999997</v>
      </c>
      <c r="E481" s="7">
        <f t="shared" si="67"/>
        <v>42.73936516196175</v>
      </c>
      <c r="F481" s="2"/>
    </row>
    <row r="482" spans="1:6" ht="25.5" hidden="1" outlineLevel="3">
      <c r="A482" s="15" t="s">
        <v>145</v>
      </c>
      <c r="B482" s="17" t="s">
        <v>440</v>
      </c>
      <c r="C482" s="9">
        <f>C483</f>
        <v>6149.5999999999995</v>
      </c>
      <c r="D482" s="9">
        <f t="shared" si="70"/>
        <v>2628.2999999999997</v>
      </c>
      <c r="E482" s="7">
        <f t="shared" si="67"/>
        <v>42.73936516196175</v>
      </c>
      <c r="F482" s="2"/>
    </row>
    <row r="483" spans="1:6" ht="25.5" hidden="1" outlineLevel="4">
      <c r="A483" s="15" t="s">
        <v>145</v>
      </c>
      <c r="B483" s="17" t="s">
        <v>441</v>
      </c>
      <c r="C483" s="9">
        <f>C484</f>
        <v>6149.5999999999995</v>
      </c>
      <c r="D483" s="9">
        <f t="shared" si="70"/>
        <v>2628.2999999999997</v>
      </c>
      <c r="E483" s="7">
        <f t="shared" si="67"/>
        <v>42.73936516196175</v>
      </c>
      <c r="F483" s="2"/>
    </row>
    <row r="484" spans="1:6" ht="51" hidden="1" outlineLevel="5">
      <c r="A484" s="15" t="s">
        <v>145</v>
      </c>
      <c r="B484" s="17" t="s">
        <v>475</v>
      </c>
      <c r="C484" s="9">
        <f>C485+C486</f>
        <v>6149.5999999999995</v>
      </c>
      <c r="D484" s="9">
        <f>D485+D486</f>
        <v>2628.2999999999997</v>
      </c>
      <c r="E484" s="7">
        <f t="shared" si="67"/>
        <v>42.73936516196175</v>
      </c>
      <c r="F484" s="2"/>
    </row>
    <row r="485" spans="1:6" ht="25.5" hidden="1" outlineLevel="6">
      <c r="A485" s="15" t="s">
        <v>145</v>
      </c>
      <c r="B485" s="17" t="s">
        <v>300</v>
      </c>
      <c r="C485" s="9">
        <f>'№ 4 ведомственная'!F538</f>
        <v>153.69999999999999</v>
      </c>
      <c r="D485" s="9">
        <f>'№ 4 ведомственная'!G538</f>
        <v>52.6</v>
      </c>
      <c r="E485" s="7">
        <f t="shared" si="67"/>
        <v>34.222511385816532</v>
      </c>
      <c r="F485" s="2"/>
    </row>
    <row r="486" spans="1:6" hidden="1" outlineLevel="6">
      <c r="A486" s="15" t="s">
        <v>145</v>
      </c>
      <c r="B486" s="17" t="s">
        <v>311</v>
      </c>
      <c r="C486" s="9">
        <f>'№ 4 ведомственная'!F539</f>
        <v>5995.9</v>
      </c>
      <c r="D486" s="9">
        <f>'№ 4 ведомственная'!G539</f>
        <v>2575.6999999999998</v>
      </c>
      <c r="E486" s="7">
        <f t="shared" si="67"/>
        <v>42.957687753298082</v>
      </c>
      <c r="F486" s="2"/>
    </row>
    <row r="487" spans="1:6" ht="38.25" hidden="1" outlineLevel="2">
      <c r="A487" s="15" t="s">
        <v>145</v>
      </c>
      <c r="B487" s="17" t="s">
        <v>282</v>
      </c>
      <c r="C487" s="9" t="e">
        <f>C488</f>
        <v>#REF!</v>
      </c>
      <c r="D487" s="9" t="e">
        <f t="shared" ref="D487:D490" si="71">D488</f>
        <v>#REF!</v>
      </c>
      <c r="E487" s="7" t="e">
        <f t="shared" si="67"/>
        <v>#REF!</v>
      </c>
      <c r="F487" s="2"/>
    </row>
    <row r="488" spans="1:6" ht="51" hidden="1" outlineLevel="3">
      <c r="A488" s="15" t="s">
        <v>145</v>
      </c>
      <c r="B488" s="17" t="s">
        <v>432</v>
      </c>
      <c r="C488" s="9" t="e">
        <f>C489</f>
        <v>#REF!</v>
      </c>
      <c r="D488" s="9" t="e">
        <f t="shared" si="71"/>
        <v>#REF!</v>
      </c>
      <c r="E488" s="7" t="e">
        <f t="shared" si="67"/>
        <v>#REF!</v>
      </c>
      <c r="F488" s="2"/>
    </row>
    <row r="489" spans="1:6" ht="76.5" hidden="1" outlineLevel="4">
      <c r="A489" s="15" t="s">
        <v>145</v>
      </c>
      <c r="B489" s="17" t="s">
        <v>433</v>
      </c>
      <c r="C489" s="9" t="e">
        <f>C490</f>
        <v>#REF!</v>
      </c>
      <c r="D489" s="9" t="e">
        <f t="shared" si="71"/>
        <v>#REF!</v>
      </c>
      <c r="E489" s="7" t="e">
        <f t="shared" si="67"/>
        <v>#REF!</v>
      </c>
      <c r="F489" s="2"/>
    </row>
    <row r="490" spans="1:6" ht="51" hidden="1" outlineLevel="5">
      <c r="A490" s="15" t="s">
        <v>145</v>
      </c>
      <c r="B490" s="17" t="s">
        <v>434</v>
      </c>
      <c r="C490" s="9" t="e">
        <f>C491</f>
        <v>#REF!</v>
      </c>
      <c r="D490" s="9" t="e">
        <f t="shared" si="71"/>
        <v>#REF!</v>
      </c>
      <c r="E490" s="7" t="e">
        <f t="shared" si="67"/>
        <v>#REF!</v>
      </c>
      <c r="F490" s="2"/>
    </row>
    <row r="491" spans="1:6" ht="25.5" hidden="1" outlineLevel="6">
      <c r="A491" s="15" t="s">
        <v>145</v>
      </c>
      <c r="B491" s="17" t="s">
        <v>392</v>
      </c>
      <c r="C491" s="9" t="e">
        <f>'№ 4 ведомственная'!#REF!</f>
        <v>#REF!</v>
      </c>
      <c r="D491" s="9" t="e">
        <f>'№ 4 ведомственная'!#REF!</f>
        <v>#REF!</v>
      </c>
      <c r="E491" s="7" t="e">
        <f t="shared" si="67"/>
        <v>#REF!</v>
      </c>
      <c r="F491" s="2"/>
    </row>
    <row r="492" spans="1:6" s="26" customFormat="1" collapsed="1">
      <c r="A492" s="19" t="s">
        <v>198</v>
      </c>
      <c r="B492" s="20" t="s">
        <v>254</v>
      </c>
      <c r="C492" s="8">
        <f>C494+C519+C493</f>
        <v>12531.4</v>
      </c>
      <c r="D492" s="8">
        <f>D494+D519+D493</f>
        <v>5499.2999999999993</v>
      </c>
      <c r="E492" s="7">
        <f t="shared" si="67"/>
        <v>43.884162982587739</v>
      </c>
      <c r="F492" s="4"/>
    </row>
    <row r="493" spans="1:6" s="48" customFormat="1">
      <c r="A493" s="15">
        <v>1101</v>
      </c>
      <c r="B493" s="17" t="s">
        <v>611</v>
      </c>
      <c r="C493" s="9">
        <f>'№ 4 ведомственная'!F637</f>
        <v>254.6</v>
      </c>
      <c r="D493" s="9">
        <f>'№ 4 ведомственная'!G637</f>
        <v>0</v>
      </c>
      <c r="E493" s="110">
        <f t="shared" si="67"/>
        <v>0</v>
      </c>
      <c r="F493" s="47"/>
    </row>
    <row r="494" spans="1:6" outlineLevel="1">
      <c r="A494" s="15" t="s">
        <v>229</v>
      </c>
      <c r="B494" s="17" t="s">
        <v>295</v>
      </c>
      <c r="C494" s="9">
        <f>'№ 4 ведомственная'!F645</f>
        <v>6202.2</v>
      </c>
      <c r="D494" s="9">
        <f>'№ 4 ведомственная'!G645</f>
        <v>2420.1</v>
      </c>
      <c r="E494" s="110">
        <f t="shared" si="67"/>
        <v>39.020025152365292</v>
      </c>
      <c r="F494" s="2"/>
    </row>
    <row r="495" spans="1:6" ht="38.25" hidden="1" outlineLevel="2">
      <c r="A495" s="15" t="s">
        <v>229</v>
      </c>
      <c r="B495" s="17" t="s">
        <v>296</v>
      </c>
      <c r="C495" s="9" t="e">
        <f>C496+C511</f>
        <v>#REF!</v>
      </c>
      <c r="D495" s="9" t="e">
        <f>D496+D511</f>
        <v>#REF!</v>
      </c>
      <c r="E495" s="110" t="e">
        <f t="shared" si="67"/>
        <v>#REF!</v>
      </c>
      <c r="F495" s="2"/>
    </row>
    <row r="496" spans="1:6" ht="25.5" hidden="1" outlineLevel="3">
      <c r="A496" s="15" t="s">
        <v>229</v>
      </c>
      <c r="B496" s="17" t="s">
        <v>506</v>
      </c>
      <c r="C496" s="9" t="e">
        <f>C497+C503+C508</f>
        <v>#REF!</v>
      </c>
      <c r="D496" s="9" t="e">
        <f>D497+D503+D508</f>
        <v>#REF!</v>
      </c>
      <c r="E496" s="110" t="e">
        <f t="shared" si="67"/>
        <v>#REF!</v>
      </c>
      <c r="F496" s="2"/>
    </row>
    <row r="497" spans="1:6" ht="63.75" hidden="1" outlineLevel="4">
      <c r="A497" s="15" t="s">
        <v>229</v>
      </c>
      <c r="B497" s="17" t="s">
        <v>507</v>
      </c>
      <c r="C497" s="9" t="e">
        <f>C498+C501</f>
        <v>#REF!</v>
      </c>
      <c r="D497" s="9" t="e">
        <f>D498+D501</f>
        <v>#REF!</v>
      </c>
      <c r="E497" s="110" t="e">
        <f t="shared" si="67"/>
        <v>#REF!</v>
      </c>
      <c r="F497" s="2"/>
    </row>
    <row r="498" spans="1:6" ht="89.25" hidden="1" outlineLevel="5">
      <c r="A498" s="15" t="s">
        <v>229</v>
      </c>
      <c r="B498" s="17" t="s">
        <v>508</v>
      </c>
      <c r="C498" s="9" t="e">
        <f>C499+C500</f>
        <v>#REF!</v>
      </c>
      <c r="D498" s="9" t="e">
        <f>D499+D500</f>
        <v>#REF!</v>
      </c>
      <c r="E498" s="110" t="e">
        <f t="shared" si="67"/>
        <v>#REF!</v>
      </c>
      <c r="F498" s="2"/>
    </row>
    <row r="499" spans="1:6" ht="51" hidden="1" outlineLevel="6">
      <c r="A499" s="15" t="s">
        <v>229</v>
      </c>
      <c r="B499" s="17" t="s">
        <v>299</v>
      </c>
      <c r="C499" s="9" t="e">
        <f>'№ 4 ведомственная'!#REF!</f>
        <v>#REF!</v>
      </c>
      <c r="D499" s="9" t="e">
        <f>'№ 4 ведомственная'!#REF!</f>
        <v>#REF!</v>
      </c>
      <c r="E499" s="110" t="e">
        <f t="shared" si="67"/>
        <v>#REF!</v>
      </c>
      <c r="F499" s="2"/>
    </row>
    <row r="500" spans="1:6" ht="25.5" hidden="1" outlineLevel="6">
      <c r="A500" s="15" t="s">
        <v>229</v>
      </c>
      <c r="B500" s="17" t="s">
        <v>300</v>
      </c>
      <c r="C500" s="9">
        <f>'№ 4 ведомственная'!F650</f>
        <v>600</v>
      </c>
      <c r="D500" s="9">
        <f>'№ 4 ведомственная'!G650</f>
        <v>434.5</v>
      </c>
      <c r="E500" s="110">
        <f t="shared" si="67"/>
        <v>72.416666666666657</v>
      </c>
      <c r="F500" s="2"/>
    </row>
    <row r="501" spans="1:6" ht="25.5" hidden="1" outlineLevel="5">
      <c r="A501" s="15" t="s">
        <v>229</v>
      </c>
      <c r="B501" s="17" t="s">
        <v>509</v>
      </c>
      <c r="C501" s="9" t="e">
        <f>C502</f>
        <v>#REF!</v>
      </c>
      <c r="D501" s="9" t="e">
        <f>D502</f>
        <v>#REF!</v>
      </c>
      <c r="E501" s="110" t="e">
        <f t="shared" si="67"/>
        <v>#REF!</v>
      </c>
      <c r="F501" s="2"/>
    </row>
    <row r="502" spans="1:6" ht="25.5" hidden="1" outlineLevel="6">
      <c r="A502" s="15" t="s">
        <v>229</v>
      </c>
      <c r="B502" s="17" t="s">
        <v>300</v>
      </c>
      <c r="C502" s="9" t="e">
        <f>'№ 4 ведомственная'!#REF!</f>
        <v>#REF!</v>
      </c>
      <c r="D502" s="9" t="e">
        <f>'№ 4 ведомственная'!#REF!</f>
        <v>#REF!</v>
      </c>
      <c r="E502" s="110" t="e">
        <f t="shared" si="67"/>
        <v>#REF!</v>
      </c>
      <c r="F502" s="2"/>
    </row>
    <row r="503" spans="1:6" ht="38.25" hidden="1" outlineLevel="4">
      <c r="A503" s="15" t="s">
        <v>229</v>
      </c>
      <c r="B503" s="17" t="s">
        <v>510</v>
      </c>
      <c r="C503" s="9" t="e">
        <f>C504</f>
        <v>#REF!</v>
      </c>
      <c r="D503" s="9" t="e">
        <f>D504</f>
        <v>#REF!</v>
      </c>
      <c r="E503" s="110" t="e">
        <f t="shared" si="67"/>
        <v>#REF!</v>
      </c>
      <c r="F503" s="2"/>
    </row>
    <row r="504" spans="1:6" ht="38.25" hidden="1" outlineLevel="5">
      <c r="A504" s="15" t="s">
        <v>229</v>
      </c>
      <c r="B504" s="17" t="s">
        <v>511</v>
      </c>
      <c r="C504" s="9" t="e">
        <f>C505+C506+C507</f>
        <v>#REF!</v>
      </c>
      <c r="D504" s="9" t="e">
        <f>D505+D506+D507</f>
        <v>#REF!</v>
      </c>
      <c r="E504" s="110" t="e">
        <f t="shared" si="67"/>
        <v>#REF!</v>
      </c>
      <c r="F504" s="2"/>
    </row>
    <row r="505" spans="1:6" ht="51" hidden="1" outlineLevel="6">
      <c r="A505" s="15" t="s">
        <v>229</v>
      </c>
      <c r="B505" s="17" t="s">
        <v>299</v>
      </c>
      <c r="C505" s="9" t="e">
        <f>'№ 4 ведомственная'!#REF!</f>
        <v>#REF!</v>
      </c>
      <c r="D505" s="9" t="e">
        <f>'№ 4 ведомственная'!#REF!</f>
        <v>#REF!</v>
      </c>
      <c r="E505" s="110" t="e">
        <f t="shared" si="67"/>
        <v>#REF!</v>
      </c>
      <c r="F505" s="2"/>
    </row>
    <row r="506" spans="1:6" ht="25.5" hidden="1" outlineLevel="6">
      <c r="A506" s="15" t="s">
        <v>229</v>
      </c>
      <c r="B506" s="17" t="s">
        <v>300</v>
      </c>
      <c r="C506" s="9">
        <f>'№ 4 ведомственная'!F654</f>
        <v>1000</v>
      </c>
      <c r="D506" s="9">
        <f>'№ 4 ведомственная'!G654</f>
        <v>452</v>
      </c>
      <c r="E506" s="110">
        <f t="shared" si="67"/>
        <v>45.2</v>
      </c>
      <c r="F506" s="2"/>
    </row>
    <row r="507" spans="1:6" hidden="1" outlineLevel="6">
      <c r="A507" s="15" t="s">
        <v>229</v>
      </c>
      <c r="B507" s="17" t="s">
        <v>301</v>
      </c>
      <c r="C507" s="9" t="e">
        <f>'№ 4 ведомственная'!#REF!</f>
        <v>#REF!</v>
      </c>
      <c r="D507" s="9" t="e">
        <f>'№ 4 ведомственная'!#REF!</f>
        <v>#REF!</v>
      </c>
      <c r="E507" s="110" t="e">
        <f t="shared" si="67"/>
        <v>#REF!</v>
      </c>
      <c r="F507" s="2"/>
    </row>
    <row r="508" spans="1:6" ht="25.5" hidden="1" outlineLevel="4">
      <c r="A508" s="15" t="s">
        <v>229</v>
      </c>
      <c r="B508" s="17" t="s">
        <v>512</v>
      </c>
      <c r="C508" s="9" t="e">
        <f t="shared" ref="C508:D509" si="72">C509</f>
        <v>#REF!</v>
      </c>
      <c r="D508" s="9" t="e">
        <f t="shared" si="72"/>
        <v>#REF!</v>
      </c>
      <c r="E508" s="110" t="e">
        <f t="shared" si="67"/>
        <v>#REF!</v>
      </c>
      <c r="F508" s="2"/>
    </row>
    <row r="509" spans="1:6" hidden="1" outlineLevel="5">
      <c r="A509" s="15" t="s">
        <v>229</v>
      </c>
      <c r="B509" s="17" t="s">
        <v>513</v>
      </c>
      <c r="C509" s="9" t="e">
        <f t="shared" si="72"/>
        <v>#REF!</v>
      </c>
      <c r="D509" s="9" t="e">
        <f t="shared" si="72"/>
        <v>#REF!</v>
      </c>
      <c r="E509" s="110" t="e">
        <f t="shared" si="67"/>
        <v>#REF!</v>
      </c>
      <c r="F509" s="2"/>
    </row>
    <row r="510" spans="1:6" ht="25.5" hidden="1" outlineLevel="6">
      <c r="A510" s="15" t="s">
        <v>229</v>
      </c>
      <c r="B510" s="17" t="s">
        <v>300</v>
      </c>
      <c r="C510" s="9" t="e">
        <f>'№ 4 ведомственная'!#REF!</f>
        <v>#REF!</v>
      </c>
      <c r="D510" s="9" t="e">
        <f>'№ 4 ведомственная'!#REF!</f>
        <v>#REF!</v>
      </c>
      <c r="E510" s="110" t="e">
        <f t="shared" si="67"/>
        <v>#REF!</v>
      </c>
      <c r="F510" s="2"/>
    </row>
    <row r="511" spans="1:6" ht="25.5" hidden="1" outlineLevel="3">
      <c r="A511" s="15" t="s">
        <v>229</v>
      </c>
      <c r="B511" s="17" t="s">
        <v>514</v>
      </c>
      <c r="C511" s="9" t="e">
        <f>C512</f>
        <v>#REF!</v>
      </c>
      <c r="D511" s="9" t="e">
        <f>D512</f>
        <v>#REF!</v>
      </c>
      <c r="E511" s="110" t="e">
        <f t="shared" si="67"/>
        <v>#REF!</v>
      </c>
      <c r="F511" s="2"/>
    </row>
    <row r="512" spans="1:6" ht="25.5" hidden="1" outlineLevel="4">
      <c r="A512" s="15" t="s">
        <v>229</v>
      </c>
      <c r="B512" s="17" t="s">
        <v>515</v>
      </c>
      <c r="C512" s="9" t="e">
        <f>C513+C517</f>
        <v>#REF!</v>
      </c>
      <c r="D512" s="9" t="e">
        <f>D513+D517</f>
        <v>#REF!</v>
      </c>
      <c r="E512" s="110" t="e">
        <f t="shared" si="67"/>
        <v>#REF!</v>
      </c>
      <c r="F512" s="2"/>
    </row>
    <row r="513" spans="1:6" ht="25.5" hidden="1" outlineLevel="5">
      <c r="A513" s="15" t="s">
        <v>229</v>
      </c>
      <c r="B513" s="17" t="s">
        <v>516</v>
      </c>
      <c r="C513" s="9" t="e">
        <f>C514+C515+C516</f>
        <v>#REF!</v>
      </c>
      <c r="D513" s="9" t="e">
        <f>D514+D515+D516</f>
        <v>#REF!</v>
      </c>
      <c r="E513" s="110" t="e">
        <f t="shared" si="67"/>
        <v>#REF!</v>
      </c>
      <c r="F513" s="2"/>
    </row>
    <row r="514" spans="1:6" ht="51" hidden="1" outlineLevel="6">
      <c r="A514" s="15" t="s">
        <v>229</v>
      </c>
      <c r="B514" s="17" t="s">
        <v>299</v>
      </c>
      <c r="C514" s="9">
        <f>'№ 4 ведомственная'!F663</f>
        <v>2159.5</v>
      </c>
      <c r="D514" s="9">
        <f>'№ 4 ведомственная'!G663</f>
        <v>686.3</v>
      </c>
      <c r="E514" s="110">
        <f t="shared" si="67"/>
        <v>31.780504746469092</v>
      </c>
      <c r="F514" s="2"/>
    </row>
    <row r="515" spans="1:6" ht="25.5" hidden="1" outlineLevel="6">
      <c r="A515" s="15" t="s">
        <v>229</v>
      </c>
      <c r="B515" s="17" t="s">
        <v>300</v>
      </c>
      <c r="C515" s="9">
        <f>'№ 4 ведомственная'!F664</f>
        <v>1222.5999999999999</v>
      </c>
      <c r="D515" s="9">
        <f>'№ 4 ведомственная'!G664</f>
        <v>560.79999999999995</v>
      </c>
      <c r="E515" s="110">
        <f t="shared" si="67"/>
        <v>45.869458530999509</v>
      </c>
      <c r="F515" s="2"/>
    </row>
    <row r="516" spans="1:6" hidden="1" outlineLevel="6">
      <c r="A516" s="15" t="s">
        <v>229</v>
      </c>
      <c r="B516" s="17" t="s">
        <v>301</v>
      </c>
      <c r="C516" s="9" t="e">
        <f>'№ 4 ведомственная'!#REF!</f>
        <v>#REF!</v>
      </c>
      <c r="D516" s="9" t="e">
        <f>'№ 4 ведомственная'!#REF!</f>
        <v>#REF!</v>
      </c>
      <c r="E516" s="110" t="e">
        <f t="shared" si="67"/>
        <v>#REF!</v>
      </c>
      <c r="F516" s="2"/>
    </row>
    <row r="517" spans="1:6" hidden="1" outlineLevel="5">
      <c r="A517" s="15" t="s">
        <v>229</v>
      </c>
      <c r="B517" s="17" t="s">
        <v>538</v>
      </c>
      <c r="C517" s="9">
        <f>C518</f>
        <v>0</v>
      </c>
      <c r="D517" s="9">
        <f>D518</f>
        <v>0</v>
      </c>
      <c r="E517" s="110" t="e">
        <f t="shared" si="67"/>
        <v>#DIV/0!</v>
      </c>
      <c r="F517" s="2"/>
    </row>
    <row r="518" spans="1:6" ht="25.5" hidden="1" outlineLevel="6">
      <c r="A518" s="15" t="s">
        <v>229</v>
      </c>
      <c r="B518" s="17" t="s">
        <v>300</v>
      </c>
      <c r="C518" s="9"/>
      <c r="D518" s="9"/>
      <c r="E518" s="110" t="e">
        <f t="shared" si="67"/>
        <v>#DIV/0!</v>
      </c>
      <c r="F518" s="2"/>
    </row>
    <row r="519" spans="1:6" outlineLevel="1" collapsed="1">
      <c r="A519" s="15" t="s">
        <v>199</v>
      </c>
      <c r="B519" s="17" t="s">
        <v>291</v>
      </c>
      <c r="C519" s="9">
        <f>'№ 4 ведомственная'!F541</f>
        <v>6074.6</v>
      </c>
      <c r="D519" s="9">
        <f>'№ 4 ведомственная'!G541</f>
        <v>3079.2</v>
      </c>
      <c r="E519" s="110">
        <f t="shared" si="67"/>
        <v>50.6897573502782</v>
      </c>
      <c r="F519" s="2"/>
    </row>
    <row r="520" spans="1:6" ht="38.25" hidden="1" outlineLevel="2">
      <c r="A520" s="15" t="s">
        <v>199</v>
      </c>
      <c r="B520" s="17" t="s">
        <v>285</v>
      </c>
      <c r="C520" s="9">
        <f>C521</f>
        <v>4959.6000000000004</v>
      </c>
      <c r="D520" s="9">
        <f t="shared" ref="D520:D523" si="73">D521</f>
        <v>1964.2</v>
      </c>
      <c r="E520" s="7">
        <f t="shared" si="67"/>
        <v>39.604000322606659</v>
      </c>
      <c r="F520" s="2"/>
    </row>
    <row r="521" spans="1:6" ht="25.5" hidden="1" outlineLevel="3">
      <c r="A521" s="15" t="s">
        <v>199</v>
      </c>
      <c r="B521" s="17" t="s">
        <v>461</v>
      </c>
      <c r="C521" s="9">
        <f>C522</f>
        <v>4959.6000000000004</v>
      </c>
      <c r="D521" s="9">
        <f t="shared" si="73"/>
        <v>1964.2</v>
      </c>
      <c r="E521" s="7">
        <f t="shared" si="67"/>
        <v>39.604000322606659</v>
      </c>
      <c r="F521" s="2"/>
    </row>
    <row r="522" spans="1:6" ht="25.5" hidden="1" outlineLevel="4">
      <c r="A522" s="15" t="s">
        <v>199</v>
      </c>
      <c r="B522" s="17" t="s">
        <v>462</v>
      </c>
      <c r="C522" s="9">
        <f>C523</f>
        <v>4959.6000000000004</v>
      </c>
      <c r="D522" s="9">
        <f t="shared" si="73"/>
        <v>1964.2</v>
      </c>
      <c r="E522" s="7">
        <f t="shared" si="67"/>
        <v>39.604000322606659</v>
      </c>
      <c r="F522" s="2"/>
    </row>
    <row r="523" spans="1:6" ht="38.25" hidden="1" outlineLevel="5">
      <c r="A523" s="15" t="s">
        <v>199</v>
      </c>
      <c r="B523" s="17" t="s">
        <v>476</v>
      </c>
      <c r="C523" s="9">
        <f>C524</f>
        <v>4959.6000000000004</v>
      </c>
      <c r="D523" s="9">
        <f t="shared" si="73"/>
        <v>1964.2</v>
      </c>
      <c r="E523" s="7">
        <f t="shared" si="67"/>
        <v>39.604000322606659</v>
      </c>
      <c r="F523" s="2"/>
    </row>
    <row r="524" spans="1:6" ht="25.5" hidden="1" outlineLevel="6">
      <c r="A524" s="15" t="s">
        <v>199</v>
      </c>
      <c r="B524" s="17" t="s">
        <v>326</v>
      </c>
      <c r="C524" s="9">
        <f>'№ 4 ведомственная'!F548</f>
        <v>4959.6000000000004</v>
      </c>
      <c r="D524" s="9">
        <f>'№ 4 ведомственная'!G548</f>
        <v>1964.2</v>
      </c>
      <c r="E524" s="7">
        <f t="shared" si="67"/>
        <v>39.604000322606659</v>
      </c>
      <c r="F524" s="2"/>
    </row>
    <row r="525" spans="1:6" s="26" customFormat="1" collapsed="1">
      <c r="A525" s="19" t="s">
        <v>148</v>
      </c>
      <c r="B525" s="20" t="s">
        <v>252</v>
      </c>
      <c r="C525" s="8">
        <f t="shared" ref="C525:C530" si="74">C526</f>
        <v>2260.3000000000002</v>
      </c>
      <c r="D525" s="8">
        <f t="shared" ref="D525:E530" si="75">D526</f>
        <v>1174</v>
      </c>
      <c r="E525" s="7">
        <f t="shared" si="67"/>
        <v>51.940007963544652</v>
      </c>
      <c r="F525" s="4"/>
    </row>
    <row r="526" spans="1:6" outlineLevel="1">
      <c r="A526" s="15" t="s">
        <v>149</v>
      </c>
      <c r="B526" s="17" t="s">
        <v>283</v>
      </c>
      <c r="C526" s="9">
        <f>'№ 4 ведомственная'!F379</f>
        <v>2260.3000000000002</v>
      </c>
      <c r="D526" s="9">
        <f>'№ 4 ведомственная'!G379</f>
        <v>1174</v>
      </c>
      <c r="E526" s="110">
        <f t="shared" si="67"/>
        <v>51.940007963544652</v>
      </c>
      <c r="F526" s="2"/>
    </row>
    <row r="527" spans="1:6" ht="51" hidden="1" outlineLevel="2">
      <c r="A527" s="15" t="s">
        <v>149</v>
      </c>
      <c r="B527" s="17" t="s">
        <v>258</v>
      </c>
      <c r="C527" s="9">
        <f t="shared" si="74"/>
        <v>1235.5999999999999</v>
      </c>
      <c r="D527" s="9">
        <f t="shared" si="75"/>
        <v>674.1</v>
      </c>
      <c r="E527" s="9">
        <f t="shared" si="75"/>
        <v>54.556490773713186</v>
      </c>
      <c r="F527" s="2"/>
    </row>
    <row r="528" spans="1:6" ht="25.5" hidden="1" outlineLevel="3">
      <c r="A528" s="15" t="s">
        <v>149</v>
      </c>
      <c r="B528" s="17" t="s">
        <v>435</v>
      </c>
      <c r="C528" s="9">
        <f t="shared" si="74"/>
        <v>1235.5999999999999</v>
      </c>
      <c r="D528" s="9">
        <f t="shared" si="75"/>
        <v>674.1</v>
      </c>
      <c r="E528" s="9">
        <f t="shared" si="75"/>
        <v>54.556490773713186</v>
      </c>
      <c r="F528" s="2"/>
    </row>
    <row r="529" spans="1:6" hidden="1" outlineLevel="4">
      <c r="A529" s="15" t="s">
        <v>149</v>
      </c>
      <c r="B529" s="17" t="s">
        <v>530</v>
      </c>
      <c r="C529" s="9">
        <f t="shared" si="74"/>
        <v>1235.5999999999999</v>
      </c>
      <c r="D529" s="9">
        <f t="shared" si="75"/>
        <v>674.1</v>
      </c>
      <c r="E529" s="9">
        <f t="shared" si="75"/>
        <v>54.556490773713186</v>
      </c>
      <c r="F529" s="2"/>
    </row>
    <row r="530" spans="1:6" hidden="1" outlineLevel="5">
      <c r="A530" s="15" t="s">
        <v>149</v>
      </c>
      <c r="B530" s="17" t="s">
        <v>436</v>
      </c>
      <c r="C530" s="9">
        <f t="shared" si="74"/>
        <v>1235.5999999999999</v>
      </c>
      <c r="D530" s="9">
        <f t="shared" si="75"/>
        <v>674.1</v>
      </c>
      <c r="E530" s="9">
        <f t="shared" si="75"/>
        <v>54.556490773713186</v>
      </c>
      <c r="F530" s="2"/>
    </row>
    <row r="531" spans="1:6" ht="25.5" hidden="1" outlineLevel="6">
      <c r="A531" s="15" t="s">
        <v>149</v>
      </c>
      <c r="B531" s="17" t="s">
        <v>326</v>
      </c>
      <c r="C531" s="9">
        <f>'№ 4 ведомственная'!F386</f>
        <v>1235.5999999999999</v>
      </c>
      <c r="D531" s="9">
        <f>'№ 4 ведомственная'!G386</f>
        <v>674.1</v>
      </c>
      <c r="E531" s="9">
        <f>'№ 4 ведомственная'!H386</f>
        <v>54.556490773713186</v>
      </c>
      <c r="F531" s="2"/>
    </row>
    <row r="532" spans="1:6" hidden="1" outlineLevel="2">
      <c r="A532" s="36" t="s">
        <v>9</v>
      </c>
      <c r="B532" s="37" t="s">
        <v>256</v>
      </c>
      <c r="C532" s="38">
        <f>C533</f>
        <v>0</v>
      </c>
      <c r="D532" s="38">
        <f t="shared" ref="D532:E534" si="76">D533</f>
        <v>0</v>
      </c>
      <c r="E532" s="38">
        <f t="shared" si="76"/>
        <v>0</v>
      </c>
      <c r="F532" s="2"/>
    </row>
    <row r="533" spans="1:6" ht="25.5" hidden="1" outlineLevel="3">
      <c r="A533" s="36" t="s">
        <v>9</v>
      </c>
      <c r="B533" s="37" t="s">
        <v>302</v>
      </c>
      <c r="C533" s="38">
        <f>C534</f>
        <v>0</v>
      </c>
      <c r="D533" s="38">
        <f t="shared" si="76"/>
        <v>0</v>
      </c>
      <c r="E533" s="38">
        <f t="shared" si="76"/>
        <v>0</v>
      </c>
      <c r="F533" s="2"/>
    </row>
    <row r="534" spans="1:6" ht="25.5" hidden="1" outlineLevel="5">
      <c r="A534" s="36" t="s">
        <v>9</v>
      </c>
      <c r="B534" s="37" t="s">
        <v>303</v>
      </c>
      <c r="C534" s="38">
        <f>C535</f>
        <v>0</v>
      </c>
      <c r="D534" s="38">
        <f t="shared" si="76"/>
        <v>0</v>
      </c>
      <c r="E534" s="38">
        <f t="shared" si="76"/>
        <v>0</v>
      </c>
      <c r="F534" s="2"/>
    </row>
    <row r="535" spans="1:6" hidden="1" outlineLevel="6">
      <c r="A535" s="36" t="s">
        <v>9</v>
      </c>
      <c r="B535" s="37" t="s">
        <v>304</v>
      </c>
      <c r="C535" s="38"/>
      <c r="D535" s="38"/>
      <c r="E535" s="38"/>
      <c r="F535" s="2"/>
    </row>
    <row r="536" spans="1:6" ht="12.75" customHeight="1" collapsed="1">
      <c r="B536" s="34"/>
      <c r="C536" s="10"/>
      <c r="D536" s="10"/>
      <c r="E536" s="13" t="s">
        <v>745</v>
      </c>
      <c r="F536" s="2"/>
    </row>
    <row r="537" spans="1:6" ht="12.75" customHeight="1">
      <c r="A537" s="23"/>
      <c r="B537" s="23"/>
      <c r="C537" s="5"/>
      <c r="D537" s="5"/>
      <c r="E537" s="5"/>
      <c r="F537" s="2"/>
    </row>
    <row r="538" spans="1:6" ht="15.2" customHeight="1">
      <c r="B538" s="126"/>
      <c r="C538" s="127"/>
      <c r="D538" s="127"/>
      <c r="E538" s="127"/>
      <c r="F538" s="2"/>
    </row>
  </sheetData>
  <mergeCells count="17">
    <mergeCell ref="B538:E538"/>
    <mergeCell ref="A12:E13"/>
    <mergeCell ref="B14:E14"/>
    <mergeCell ref="A16:A17"/>
    <mergeCell ref="B16:B17"/>
    <mergeCell ref="C16:C17"/>
    <mergeCell ref="D16:D17"/>
    <mergeCell ref="E16:E17"/>
    <mergeCell ref="B1:E1"/>
    <mergeCell ref="B15:E15"/>
    <mergeCell ref="C2:F2"/>
    <mergeCell ref="C3:F3"/>
    <mergeCell ref="C4:F4"/>
    <mergeCell ref="C5:F5"/>
    <mergeCell ref="B6:F6"/>
    <mergeCell ref="C7:F7"/>
    <mergeCell ref="C8:F8"/>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sheetPr codeName="Лист3">
    <pageSetUpPr fitToPage="1"/>
  </sheetPr>
  <dimension ref="A1:L682"/>
  <sheetViews>
    <sheetView showGridLines="0" tabSelected="1" zoomScale="128" zoomScaleNormal="128" zoomScaleSheetLayoutView="100" workbookViewId="0">
      <selection activeCell="E10" sqref="E10"/>
    </sheetView>
  </sheetViews>
  <sheetFormatPr defaultColWidth="9.140625" defaultRowHeight="15" outlineLevelRow="7"/>
  <cols>
    <col min="1" max="1" width="7.7109375" style="64" customWidth="1"/>
    <col min="2" max="2" width="7.7109375" style="65" customWidth="1"/>
    <col min="3" max="3" width="10.7109375" style="65" customWidth="1"/>
    <col min="4" max="4" width="7.7109375" style="64" customWidth="1"/>
    <col min="5" max="5" width="49" style="64" customWidth="1"/>
    <col min="6" max="8" width="11.7109375" style="98" customWidth="1"/>
    <col min="9" max="9" width="9.140625" style="46"/>
    <col min="10" max="16384" width="9.140625" style="1"/>
  </cols>
  <sheetData>
    <row r="1" spans="1:9" s="12" customFormat="1" ht="15" customHeight="1">
      <c r="A1" s="66"/>
      <c r="B1" s="67"/>
      <c r="C1" s="67"/>
      <c r="D1" s="66"/>
      <c r="E1" s="66"/>
      <c r="F1" s="145" t="s">
        <v>826</v>
      </c>
      <c r="G1" s="145"/>
      <c r="H1" s="145"/>
      <c r="I1" s="49"/>
    </row>
    <row r="2" spans="1:9" s="12" customFormat="1" ht="15" customHeight="1">
      <c r="A2" s="66"/>
      <c r="B2" s="67"/>
      <c r="C2" s="67"/>
      <c r="D2" s="66"/>
      <c r="E2" s="66"/>
      <c r="F2" s="146" t="s">
        <v>821</v>
      </c>
      <c r="G2" s="146"/>
      <c r="H2" s="146"/>
      <c r="I2" s="49"/>
    </row>
    <row r="3" spans="1:9" s="12" customFormat="1" ht="15" customHeight="1">
      <c r="A3" s="66"/>
      <c r="B3" s="67"/>
      <c r="C3" s="67"/>
      <c r="D3" s="66"/>
      <c r="E3" s="66"/>
      <c r="F3" s="147" t="s">
        <v>822</v>
      </c>
      <c r="G3" s="147"/>
      <c r="H3" s="147"/>
      <c r="I3" s="49"/>
    </row>
    <row r="4" spans="1:9" s="12" customFormat="1">
      <c r="A4" s="66"/>
      <c r="B4" s="67"/>
      <c r="C4" s="67"/>
      <c r="D4" s="66"/>
      <c r="E4" s="66"/>
      <c r="F4" s="148" t="s">
        <v>855</v>
      </c>
      <c r="G4" s="148"/>
      <c r="H4" s="148"/>
      <c r="I4" s="49"/>
    </row>
    <row r="5" spans="1:9" s="12" customFormat="1">
      <c r="A5" s="66"/>
      <c r="B5" s="67"/>
      <c r="C5" s="67"/>
      <c r="D5" s="66"/>
      <c r="E5" s="66"/>
      <c r="F5" s="148" t="s">
        <v>827</v>
      </c>
      <c r="G5" s="148"/>
      <c r="H5" s="148"/>
      <c r="I5" s="49"/>
    </row>
    <row r="6" spans="1:9" ht="15" customHeight="1">
      <c r="A6" s="66"/>
      <c r="B6" s="67"/>
      <c r="C6" s="67"/>
      <c r="D6" s="66"/>
      <c r="E6" s="66"/>
      <c r="F6" s="147" t="s">
        <v>823</v>
      </c>
      <c r="G6" s="147"/>
      <c r="H6" s="147"/>
    </row>
    <row r="7" spans="1:9" ht="15" customHeight="1">
      <c r="A7" s="66"/>
      <c r="B7" s="67"/>
      <c r="C7" s="67"/>
      <c r="D7" s="66"/>
      <c r="E7" s="66"/>
      <c r="F7" s="146" t="s">
        <v>828</v>
      </c>
      <c r="G7" s="146"/>
      <c r="H7" s="146"/>
    </row>
    <row r="8" spans="1:9" ht="15" customHeight="1">
      <c r="A8" s="66"/>
      <c r="B8" s="67"/>
      <c r="C8" s="67"/>
      <c r="D8" s="66"/>
      <c r="E8" s="66"/>
      <c r="F8" s="136"/>
      <c r="G8" s="136"/>
      <c r="H8" s="136"/>
    </row>
    <row r="9" spans="1:9" s="12" customFormat="1">
      <c r="A9" s="66"/>
      <c r="B9" s="67"/>
      <c r="C9" s="67"/>
      <c r="D9" s="66"/>
      <c r="E9" s="66"/>
      <c r="F9" s="140"/>
      <c r="G9" s="140"/>
      <c r="H9" s="140"/>
      <c r="I9" s="49"/>
    </row>
    <row r="10" spans="1:9" s="12" customFormat="1">
      <c r="A10" s="66"/>
      <c r="B10" s="67"/>
      <c r="C10" s="67"/>
      <c r="D10" s="66"/>
      <c r="E10" s="66"/>
      <c r="F10" s="140"/>
      <c r="G10" s="140"/>
      <c r="H10" s="140"/>
      <c r="I10" s="49"/>
    </row>
    <row r="11" spans="1:9" s="12" customFormat="1">
      <c r="A11" s="66"/>
      <c r="B11" s="67"/>
      <c r="C11" s="67"/>
      <c r="D11" s="66"/>
      <c r="E11" s="66"/>
      <c r="F11" s="140"/>
      <c r="G11" s="140"/>
      <c r="H11" s="140"/>
      <c r="I11" s="49"/>
    </row>
    <row r="12" spans="1:9">
      <c r="A12" s="66"/>
      <c r="B12" s="67"/>
      <c r="C12" s="67"/>
      <c r="D12" s="66"/>
      <c r="E12" s="66"/>
      <c r="F12" s="102"/>
      <c r="G12" s="102"/>
      <c r="H12" s="102"/>
    </row>
    <row r="13" spans="1:9" s="12" customFormat="1">
      <c r="A13" s="66"/>
      <c r="B13" s="67"/>
      <c r="C13" s="67"/>
      <c r="D13" s="66"/>
      <c r="E13" s="68"/>
      <c r="F13" s="69"/>
      <c r="G13" s="70"/>
      <c r="H13" s="70"/>
      <c r="I13" s="49"/>
    </row>
    <row r="14" spans="1:9" s="12" customFormat="1" ht="102" customHeight="1">
      <c r="A14" s="137" t="s">
        <v>829</v>
      </c>
      <c r="B14" s="137"/>
      <c r="C14" s="137"/>
      <c r="D14" s="137"/>
      <c r="E14" s="137"/>
      <c r="F14" s="137"/>
      <c r="G14" s="137"/>
      <c r="H14" s="137"/>
      <c r="I14" s="49"/>
    </row>
    <row r="15" spans="1:9" ht="15.75" customHeight="1">
      <c r="A15" s="141" t="s">
        <v>518</v>
      </c>
      <c r="B15" s="142" t="s">
        <v>519</v>
      </c>
      <c r="C15" s="142" t="s">
        <v>520</v>
      </c>
      <c r="D15" s="141" t="s">
        <v>521</v>
      </c>
      <c r="E15" s="141" t="s">
        <v>522</v>
      </c>
      <c r="F15" s="143" t="s">
        <v>830</v>
      </c>
      <c r="G15" s="141" t="s">
        <v>831</v>
      </c>
      <c r="H15" s="141" t="s">
        <v>832</v>
      </c>
    </row>
    <row r="16" spans="1:9" ht="54" customHeight="1">
      <c r="A16" s="141"/>
      <c r="B16" s="142"/>
      <c r="C16" s="142"/>
      <c r="D16" s="141"/>
      <c r="E16" s="141"/>
      <c r="F16" s="144"/>
      <c r="G16" s="144"/>
      <c r="H16" s="144"/>
    </row>
    <row r="17" spans="1:12" ht="15.75" customHeight="1">
      <c r="A17" s="104">
        <v>1</v>
      </c>
      <c r="B17" s="105" t="s">
        <v>833</v>
      </c>
      <c r="C17" s="105" t="s">
        <v>834</v>
      </c>
      <c r="D17" s="106">
        <v>4</v>
      </c>
      <c r="E17" s="106">
        <v>5</v>
      </c>
      <c r="F17" s="107">
        <v>6</v>
      </c>
      <c r="G17" s="107">
        <v>7</v>
      </c>
      <c r="H17" s="107">
        <v>8</v>
      </c>
    </row>
    <row r="18" spans="1:12" s="3" customFormat="1" ht="16.5" customHeight="1">
      <c r="A18" s="71"/>
      <c r="B18" s="72"/>
      <c r="C18" s="72"/>
      <c r="D18" s="71"/>
      <c r="E18" s="73" t="s">
        <v>517</v>
      </c>
      <c r="F18" s="74">
        <f>F19+F27+F390+F551+F671</f>
        <v>990054.59999999986</v>
      </c>
      <c r="G18" s="75">
        <f>G19+G27+G390+G551+G671</f>
        <v>408354.5</v>
      </c>
      <c r="H18" s="75">
        <f>G18/F18*100</f>
        <v>41.245654532588411</v>
      </c>
      <c r="I18" s="54"/>
      <c r="J18" s="55"/>
      <c r="K18" s="56"/>
    </row>
    <row r="19" spans="1:12" s="3" customFormat="1" ht="25.5">
      <c r="A19" s="76" t="s">
        <v>0</v>
      </c>
      <c r="B19" s="77"/>
      <c r="C19" s="77"/>
      <c r="D19" s="76"/>
      <c r="E19" s="78" t="s">
        <v>241</v>
      </c>
      <c r="F19" s="79">
        <f>F20</f>
        <v>12743</v>
      </c>
      <c r="G19" s="79">
        <f>G20</f>
        <v>5839.8</v>
      </c>
      <c r="H19" s="79">
        <f>G19/F19*100</f>
        <v>45.827513144471475</v>
      </c>
      <c r="I19" s="50"/>
    </row>
    <row r="20" spans="1:12" outlineLevel="1">
      <c r="A20" s="58" t="s">
        <v>0</v>
      </c>
      <c r="B20" s="57" t="s">
        <v>1</v>
      </c>
      <c r="C20" s="57"/>
      <c r="D20" s="58"/>
      <c r="E20" s="80" t="s">
        <v>246</v>
      </c>
      <c r="F20" s="81">
        <f>F21</f>
        <v>12743</v>
      </c>
      <c r="G20" s="81">
        <f t="shared" ref="G20:G22" si="0">G21</f>
        <v>5839.8</v>
      </c>
      <c r="H20" s="81">
        <f>G20/F20*100</f>
        <v>45.827513144471475</v>
      </c>
      <c r="J20" s="11"/>
    </row>
    <row r="21" spans="1:12" ht="38.25" outlineLevel="2">
      <c r="A21" s="58" t="s">
        <v>0</v>
      </c>
      <c r="B21" s="57" t="s">
        <v>2</v>
      </c>
      <c r="C21" s="57"/>
      <c r="D21" s="58"/>
      <c r="E21" s="80" t="s">
        <v>255</v>
      </c>
      <c r="F21" s="81">
        <f>F22</f>
        <v>12743</v>
      </c>
      <c r="G21" s="81">
        <f t="shared" si="0"/>
        <v>5839.8</v>
      </c>
      <c r="H21" s="81">
        <f t="shared" ref="H21:H26" si="1">G21/F21*100</f>
        <v>45.827513144471475</v>
      </c>
    </row>
    <row r="22" spans="1:12" outlineLevel="3">
      <c r="A22" s="58" t="s">
        <v>0</v>
      </c>
      <c r="B22" s="57" t="s">
        <v>2</v>
      </c>
      <c r="C22" s="57" t="s">
        <v>3</v>
      </c>
      <c r="D22" s="58"/>
      <c r="E22" s="80" t="s">
        <v>256</v>
      </c>
      <c r="F22" s="81">
        <f>F23</f>
        <v>12743</v>
      </c>
      <c r="G22" s="81">
        <f t="shared" si="0"/>
        <v>5839.8</v>
      </c>
      <c r="H22" s="81">
        <f t="shared" si="1"/>
        <v>45.827513144471475</v>
      </c>
    </row>
    <row r="23" spans="1:12" ht="38.25" outlineLevel="4">
      <c r="A23" s="58" t="s">
        <v>0</v>
      </c>
      <c r="B23" s="57" t="s">
        <v>2</v>
      </c>
      <c r="C23" s="57" t="s">
        <v>4</v>
      </c>
      <c r="D23" s="58"/>
      <c r="E23" s="80" t="s">
        <v>297</v>
      </c>
      <c r="F23" s="81">
        <f>F24</f>
        <v>12743</v>
      </c>
      <c r="G23" s="81">
        <f>G24</f>
        <v>5839.8</v>
      </c>
      <c r="H23" s="81">
        <f t="shared" si="1"/>
        <v>45.827513144471475</v>
      </c>
    </row>
    <row r="24" spans="1:12" ht="25.5" outlineLevel="6">
      <c r="A24" s="58" t="s">
        <v>0</v>
      </c>
      <c r="B24" s="57" t="s">
        <v>2</v>
      </c>
      <c r="C24" s="57" t="s">
        <v>5</v>
      </c>
      <c r="D24" s="58"/>
      <c r="E24" s="80" t="s">
        <v>298</v>
      </c>
      <c r="F24" s="81">
        <f>F25+F26</f>
        <v>12743</v>
      </c>
      <c r="G24" s="81">
        <f>G25+G26</f>
        <v>5839.8</v>
      </c>
      <c r="H24" s="81">
        <f t="shared" si="1"/>
        <v>45.827513144471475</v>
      </c>
    </row>
    <row r="25" spans="1:12" ht="52.5" customHeight="1" outlineLevel="7">
      <c r="A25" s="58" t="s">
        <v>0</v>
      </c>
      <c r="B25" s="57" t="s">
        <v>2</v>
      </c>
      <c r="C25" s="57" t="s">
        <v>5</v>
      </c>
      <c r="D25" s="58" t="s">
        <v>6</v>
      </c>
      <c r="E25" s="80" t="s">
        <v>299</v>
      </c>
      <c r="F25" s="81">
        <f>10196.8+1636.6</f>
        <v>11833.4</v>
      </c>
      <c r="G25" s="81">
        <v>5466.1</v>
      </c>
      <c r="H25" s="81">
        <f t="shared" si="1"/>
        <v>46.192134128821813</v>
      </c>
      <c r="J25" s="11"/>
      <c r="K25" s="11"/>
      <c r="L25" s="11"/>
    </row>
    <row r="26" spans="1:12" ht="25.5" outlineLevel="7">
      <c r="A26" s="58" t="s">
        <v>0</v>
      </c>
      <c r="B26" s="57" t="s">
        <v>2</v>
      </c>
      <c r="C26" s="57" t="s">
        <v>5</v>
      </c>
      <c r="D26" s="58" t="s">
        <v>7</v>
      </c>
      <c r="E26" s="80" t="s">
        <v>300</v>
      </c>
      <c r="F26" s="81">
        <v>909.6</v>
      </c>
      <c r="G26" s="81">
        <v>373.7</v>
      </c>
      <c r="H26" s="81">
        <f t="shared" si="1"/>
        <v>41.08399296394019</v>
      </c>
    </row>
    <row r="27" spans="1:12" s="3" customFormat="1">
      <c r="A27" s="76" t="s">
        <v>10</v>
      </c>
      <c r="B27" s="77"/>
      <c r="C27" s="77"/>
      <c r="D27" s="76"/>
      <c r="E27" s="78" t="s">
        <v>242</v>
      </c>
      <c r="F27" s="79">
        <f>F28+F95+F145+F209+F340+F379+F329</f>
        <v>363643.29999999993</v>
      </c>
      <c r="G27" s="79">
        <f>G28+G95+G145+G209+G340+G379+G329</f>
        <v>104997.9</v>
      </c>
      <c r="H27" s="79">
        <f>G27/F27*100</f>
        <v>28.873871730896738</v>
      </c>
      <c r="I27" s="50"/>
    </row>
    <row r="28" spans="1:12" outlineLevel="1">
      <c r="A28" s="58" t="s">
        <v>10</v>
      </c>
      <c r="B28" s="57" t="s">
        <v>1</v>
      </c>
      <c r="C28" s="57"/>
      <c r="D28" s="58"/>
      <c r="E28" s="80" t="s">
        <v>246</v>
      </c>
      <c r="F28" s="81">
        <f>F29+F35+F48+F54+F59</f>
        <v>75830</v>
      </c>
      <c r="G28" s="81">
        <f t="shared" ref="G28" si="2">G29+G35+G48+G54+G59</f>
        <v>29362.500000000004</v>
      </c>
      <c r="H28" s="81">
        <f>G28/F28*100</f>
        <v>38.72148226295662</v>
      </c>
    </row>
    <row r="29" spans="1:12" ht="26.25" customHeight="1" outlineLevel="2">
      <c r="A29" s="58" t="s">
        <v>10</v>
      </c>
      <c r="B29" s="57" t="s">
        <v>11</v>
      </c>
      <c r="C29" s="57"/>
      <c r="D29" s="58"/>
      <c r="E29" s="80" t="s">
        <v>257</v>
      </c>
      <c r="F29" s="81">
        <f t="shared" ref="F29:G33" si="3">F30</f>
        <v>3176.3</v>
      </c>
      <c r="G29" s="81">
        <f t="shared" si="3"/>
        <v>1610.8</v>
      </c>
      <c r="H29" s="81">
        <f t="shared" ref="H29:H92" si="4">G29/F29*100</f>
        <v>50.713093851336453</v>
      </c>
    </row>
    <row r="30" spans="1:12" ht="38.25" outlineLevel="3">
      <c r="A30" s="58" t="s">
        <v>10</v>
      </c>
      <c r="B30" s="57" t="s">
        <v>11</v>
      </c>
      <c r="C30" s="57" t="s">
        <v>12</v>
      </c>
      <c r="D30" s="58"/>
      <c r="E30" s="80" t="s">
        <v>652</v>
      </c>
      <c r="F30" s="81">
        <f t="shared" si="3"/>
        <v>3176.3</v>
      </c>
      <c r="G30" s="81">
        <f t="shared" si="3"/>
        <v>1610.8</v>
      </c>
      <c r="H30" s="81">
        <f t="shared" si="4"/>
        <v>50.713093851336453</v>
      </c>
    </row>
    <row r="31" spans="1:12" ht="38.25" outlineLevel="4">
      <c r="A31" s="58" t="s">
        <v>10</v>
      </c>
      <c r="B31" s="57" t="s">
        <v>11</v>
      </c>
      <c r="C31" s="57" t="s">
        <v>13</v>
      </c>
      <c r="D31" s="58"/>
      <c r="E31" s="80" t="s">
        <v>305</v>
      </c>
      <c r="F31" s="81">
        <f t="shared" si="3"/>
        <v>3176.3</v>
      </c>
      <c r="G31" s="81">
        <f t="shared" si="3"/>
        <v>1610.8</v>
      </c>
      <c r="H31" s="81">
        <f t="shared" si="4"/>
        <v>50.713093851336453</v>
      </c>
    </row>
    <row r="32" spans="1:12" ht="25.5" outlineLevel="5">
      <c r="A32" s="58" t="s">
        <v>10</v>
      </c>
      <c r="B32" s="57" t="s">
        <v>11</v>
      </c>
      <c r="C32" s="57" t="s">
        <v>14</v>
      </c>
      <c r="D32" s="58"/>
      <c r="E32" s="80" t="s">
        <v>306</v>
      </c>
      <c r="F32" s="81">
        <f t="shared" si="3"/>
        <v>3176.3</v>
      </c>
      <c r="G32" s="81">
        <f t="shared" si="3"/>
        <v>1610.8</v>
      </c>
      <c r="H32" s="81">
        <f t="shared" si="4"/>
        <v>50.713093851336453</v>
      </c>
    </row>
    <row r="33" spans="1:8" outlineLevel="6">
      <c r="A33" s="58" t="s">
        <v>10</v>
      </c>
      <c r="B33" s="57" t="s">
        <v>11</v>
      </c>
      <c r="C33" s="57" t="s">
        <v>15</v>
      </c>
      <c r="D33" s="58"/>
      <c r="E33" s="80" t="s">
        <v>307</v>
      </c>
      <c r="F33" s="81">
        <f t="shared" si="3"/>
        <v>3176.3</v>
      </c>
      <c r="G33" s="81">
        <f t="shared" si="3"/>
        <v>1610.8</v>
      </c>
      <c r="H33" s="81">
        <f t="shared" si="4"/>
        <v>50.713093851336453</v>
      </c>
    </row>
    <row r="34" spans="1:8" ht="51.75" customHeight="1" outlineLevel="7">
      <c r="A34" s="58" t="s">
        <v>10</v>
      </c>
      <c r="B34" s="57" t="s">
        <v>11</v>
      </c>
      <c r="C34" s="57" t="s">
        <v>15</v>
      </c>
      <c r="D34" s="58" t="s">
        <v>6</v>
      </c>
      <c r="E34" s="80" t="s">
        <v>299</v>
      </c>
      <c r="F34" s="81">
        <f>2737+439.3</f>
        <v>3176.3</v>
      </c>
      <c r="G34" s="81">
        <v>1610.8</v>
      </c>
      <c r="H34" s="81">
        <f t="shared" si="4"/>
        <v>50.713093851336453</v>
      </c>
    </row>
    <row r="35" spans="1:8" ht="38.25" outlineLevel="2">
      <c r="A35" s="58" t="s">
        <v>10</v>
      </c>
      <c r="B35" s="57" t="s">
        <v>16</v>
      </c>
      <c r="C35" s="57"/>
      <c r="D35" s="58"/>
      <c r="E35" s="80" t="s">
        <v>729</v>
      </c>
      <c r="F35" s="81">
        <f>F36</f>
        <v>53869.499999999993</v>
      </c>
      <c r="G35" s="81">
        <f>G36</f>
        <v>24500.000000000004</v>
      </c>
      <c r="H35" s="81">
        <f t="shared" si="4"/>
        <v>45.48028104957352</v>
      </c>
    </row>
    <row r="36" spans="1:8" ht="38.25" outlineLevel="3">
      <c r="A36" s="58" t="s">
        <v>10</v>
      </c>
      <c r="B36" s="57" t="s">
        <v>16</v>
      </c>
      <c r="C36" s="57" t="s">
        <v>12</v>
      </c>
      <c r="D36" s="58"/>
      <c r="E36" s="80" t="s">
        <v>652</v>
      </c>
      <c r="F36" s="81">
        <f>F37+F42</f>
        <v>53869.499999999993</v>
      </c>
      <c r="G36" s="81">
        <f>G37+G42</f>
        <v>24500.000000000004</v>
      </c>
      <c r="H36" s="81">
        <f t="shared" si="4"/>
        <v>45.48028104957352</v>
      </c>
    </row>
    <row r="37" spans="1:8" ht="39" customHeight="1" outlineLevel="4">
      <c r="A37" s="58" t="s">
        <v>10</v>
      </c>
      <c r="B37" s="57" t="s">
        <v>16</v>
      </c>
      <c r="C37" s="57" t="s">
        <v>17</v>
      </c>
      <c r="D37" s="58"/>
      <c r="E37" s="80" t="s">
        <v>703</v>
      </c>
      <c r="F37" s="81">
        <f t="shared" ref="F37:G38" si="5">F38</f>
        <v>418.70000000000005</v>
      </c>
      <c r="G37" s="81">
        <f t="shared" si="5"/>
        <v>209.4</v>
      </c>
      <c r="H37" s="81">
        <f t="shared" si="4"/>
        <v>50.011941724385004</v>
      </c>
    </row>
    <row r="38" spans="1:8" ht="63.75" outlineLevel="5">
      <c r="A38" s="58" t="s">
        <v>10</v>
      </c>
      <c r="B38" s="57" t="s">
        <v>16</v>
      </c>
      <c r="C38" s="57" t="s">
        <v>18</v>
      </c>
      <c r="D38" s="58"/>
      <c r="E38" s="80" t="s">
        <v>309</v>
      </c>
      <c r="F38" s="81">
        <f t="shared" si="5"/>
        <v>418.70000000000005</v>
      </c>
      <c r="G38" s="81">
        <f t="shared" si="5"/>
        <v>209.4</v>
      </c>
      <c r="H38" s="81">
        <f t="shared" si="4"/>
        <v>50.011941724385004</v>
      </c>
    </row>
    <row r="39" spans="1:8" ht="51" outlineLevel="6">
      <c r="A39" s="82" t="s">
        <v>10</v>
      </c>
      <c r="B39" s="83" t="s">
        <v>16</v>
      </c>
      <c r="C39" s="83" t="s">
        <v>19</v>
      </c>
      <c r="D39" s="82"/>
      <c r="E39" s="63" t="s">
        <v>686</v>
      </c>
      <c r="F39" s="84">
        <f>F40+F41</f>
        <v>418.70000000000005</v>
      </c>
      <c r="G39" s="84">
        <f>G40+G41</f>
        <v>209.4</v>
      </c>
      <c r="H39" s="81">
        <f t="shared" si="4"/>
        <v>50.011941724385004</v>
      </c>
    </row>
    <row r="40" spans="1:8" ht="52.5" customHeight="1" outlineLevel="7">
      <c r="A40" s="82" t="s">
        <v>10</v>
      </c>
      <c r="B40" s="83" t="s">
        <v>16</v>
      </c>
      <c r="C40" s="83" t="s">
        <v>19</v>
      </c>
      <c r="D40" s="82" t="s">
        <v>6</v>
      </c>
      <c r="E40" s="63" t="s">
        <v>299</v>
      </c>
      <c r="F40" s="84">
        <v>342.8</v>
      </c>
      <c r="G40" s="84">
        <v>196</v>
      </c>
      <c r="H40" s="81">
        <f t="shared" si="4"/>
        <v>57.176196032672109</v>
      </c>
    </row>
    <row r="41" spans="1:8" ht="25.5" outlineLevel="7">
      <c r="A41" s="82" t="s">
        <v>10</v>
      </c>
      <c r="B41" s="83" t="s">
        <v>16</v>
      </c>
      <c r="C41" s="83" t="s">
        <v>19</v>
      </c>
      <c r="D41" s="82" t="s">
        <v>7</v>
      </c>
      <c r="E41" s="63" t="s">
        <v>300</v>
      </c>
      <c r="F41" s="84">
        <v>75.900000000000006</v>
      </c>
      <c r="G41" s="84">
        <v>13.4</v>
      </c>
      <c r="H41" s="81">
        <f t="shared" si="4"/>
        <v>17.654808959156785</v>
      </c>
    </row>
    <row r="42" spans="1:8" ht="38.25" outlineLevel="4">
      <c r="A42" s="58" t="s">
        <v>10</v>
      </c>
      <c r="B42" s="57" t="s">
        <v>16</v>
      </c>
      <c r="C42" s="57" t="s">
        <v>13</v>
      </c>
      <c r="D42" s="58"/>
      <c r="E42" s="80" t="s">
        <v>305</v>
      </c>
      <c r="F42" s="81">
        <f t="shared" ref="F42:G43" si="6">F43</f>
        <v>53450.799999999996</v>
      </c>
      <c r="G42" s="81">
        <f t="shared" si="6"/>
        <v>24290.600000000002</v>
      </c>
      <c r="H42" s="81">
        <f t="shared" si="4"/>
        <v>45.444782865738219</v>
      </c>
    </row>
    <row r="43" spans="1:8" ht="25.5" outlineLevel="5">
      <c r="A43" s="58" t="s">
        <v>10</v>
      </c>
      <c r="B43" s="57" t="s">
        <v>16</v>
      </c>
      <c r="C43" s="57" t="s">
        <v>14</v>
      </c>
      <c r="D43" s="58"/>
      <c r="E43" s="80" t="s">
        <v>306</v>
      </c>
      <c r="F43" s="81">
        <f t="shared" si="6"/>
        <v>53450.799999999996</v>
      </c>
      <c r="G43" s="81">
        <f t="shared" si="6"/>
        <v>24290.600000000002</v>
      </c>
      <c r="H43" s="81">
        <f t="shared" si="4"/>
        <v>45.444782865738219</v>
      </c>
    </row>
    <row r="44" spans="1:8" ht="51" outlineLevel="6">
      <c r="A44" s="58" t="s">
        <v>10</v>
      </c>
      <c r="B44" s="57" t="s">
        <v>16</v>
      </c>
      <c r="C44" s="57" t="s">
        <v>21</v>
      </c>
      <c r="D44" s="58"/>
      <c r="E44" s="80" t="s">
        <v>692</v>
      </c>
      <c r="F44" s="81">
        <f>F45+F46+F47</f>
        <v>53450.799999999996</v>
      </c>
      <c r="G44" s="81">
        <f t="shared" ref="G44" si="7">G45+G46+G47</f>
        <v>24290.600000000002</v>
      </c>
      <c r="H44" s="81">
        <f t="shared" si="4"/>
        <v>45.444782865738219</v>
      </c>
    </row>
    <row r="45" spans="1:8" ht="54" customHeight="1" outlineLevel="7">
      <c r="A45" s="58" t="s">
        <v>10</v>
      </c>
      <c r="B45" s="57" t="s">
        <v>16</v>
      </c>
      <c r="C45" s="57" t="s">
        <v>21</v>
      </c>
      <c r="D45" s="58" t="s">
        <v>6</v>
      </c>
      <c r="E45" s="80" t="s">
        <v>299</v>
      </c>
      <c r="F45" s="81">
        <f>40248.7+6460</f>
        <v>46708.7</v>
      </c>
      <c r="G45" s="81">
        <v>20736.7</v>
      </c>
      <c r="H45" s="81">
        <f t="shared" si="4"/>
        <v>44.395797784995089</v>
      </c>
    </row>
    <row r="46" spans="1:8" ht="24.75" customHeight="1" outlineLevel="7">
      <c r="A46" s="58" t="s">
        <v>10</v>
      </c>
      <c r="B46" s="57" t="s">
        <v>16</v>
      </c>
      <c r="C46" s="57" t="s">
        <v>21</v>
      </c>
      <c r="D46" s="58" t="s">
        <v>7</v>
      </c>
      <c r="E46" s="80" t="s">
        <v>300</v>
      </c>
      <c r="F46" s="81">
        <f>6742.1-1-1.5-0.5-0.5</f>
        <v>6738.6</v>
      </c>
      <c r="G46" s="81">
        <v>3549.4</v>
      </c>
      <c r="H46" s="81">
        <f t="shared" si="4"/>
        <v>52.6726619772653</v>
      </c>
    </row>
    <row r="47" spans="1:8" ht="20.25" customHeight="1" outlineLevel="7">
      <c r="A47" s="82">
        <v>802</v>
      </c>
      <c r="B47" s="83" t="s">
        <v>16</v>
      </c>
      <c r="C47" s="83" t="s">
        <v>21</v>
      </c>
      <c r="D47" s="82">
        <v>800</v>
      </c>
      <c r="E47" s="63" t="s">
        <v>301</v>
      </c>
      <c r="F47" s="84">
        <f>1+1.5+0.5+0.5</f>
        <v>3.5</v>
      </c>
      <c r="G47" s="84">
        <v>4.5</v>
      </c>
      <c r="H47" s="81" t="s">
        <v>854</v>
      </c>
    </row>
    <row r="48" spans="1:8" outlineLevel="2">
      <c r="A48" s="58" t="s">
        <v>10</v>
      </c>
      <c r="B48" s="57" t="s">
        <v>22</v>
      </c>
      <c r="C48" s="57"/>
      <c r="D48" s="58"/>
      <c r="E48" s="80" t="s">
        <v>259</v>
      </c>
      <c r="F48" s="81">
        <f t="shared" ref="F48:G52" si="8">F49</f>
        <v>13.6</v>
      </c>
      <c r="G48" s="81">
        <f t="shared" si="8"/>
        <v>0</v>
      </c>
      <c r="H48" s="81">
        <f t="shared" si="4"/>
        <v>0</v>
      </c>
    </row>
    <row r="49" spans="1:8" ht="38.25" outlineLevel="3">
      <c r="A49" s="58" t="s">
        <v>10</v>
      </c>
      <c r="B49" s="57" t="s">
        <v>22</v>
      </c>
      <c r="C49" s="57" t="s">
        <v>12</v>
      </c>
      <c r="D49" s="58"/>
      <c r="E49" s="80" t="s">
        <v>652</v>
      </c>
      <c r="F49" s="81">
        <f t="shared" si="8"/>
        <v>13.6</v>
      </c>
      <c r="G49" s="81">
        <f t="shared" si="8"/>
        <v>0</v>
      </c>
      <c r="H49" s="81">
        <f t="shared" si="4"/>
        <v>0</v>
      </c>
    </row>
    <row r="50" spans="1:8" ht="40.5" customHeight="1" outlineLevel="4">
      <c r="A50" s="58" t="s">
        <v>10</v>
      </c>
      <c r="B50" s="57" t="s">
        <v>22</v>
      </c>
      <c r="C50" s="57" t="s">
        <v>17</v>
      </c>
      <c r="D50" s="58"/>
      <c r="E50" s="80" t="s">
        <v>703</v>
      </c>
      <c r="F50" s="81">
        <f t="shared" si="8"/>
        <v>13.6</v>
      </c>
      <c r="G50" s="81">
        <f t="shared" si="8"/>
        <v>0</v>
      </c>
      <c r="H50" s="81">
        <f t="shared" si="4"/>
        <v>0</v>
      </c>
    </row>
    <row r="51" spans="1:8" ht="63.75" outlineLevel="5">
      <c r="A51" s="58" t="s">
        <v>10</v>
      </c>
      <c r="B51" s="57" t="s">
        <v>22</v>
      </c>
      <c r="C51" s="57" t="s">
        <v>18</v>
      </c>
      <c r="D51" s="58"/>
      <c r="E51" s="80" t="s">
        <v>309</v>
      </c>
      <c r="F51" s="81">
        <f t="shared" si="8"/>
        <v>13.6</v>
      </c>
      <c r="G51" s="81">
        <f t="shared" si="8"/>
        <v>0</v>
      </c>
      <c r="H51" s="81">
        <f t="shared" si="4"/>
        <v>0</v>
      </c>
    </row>
    <row r="52" spans="1:8" ht="51" outlineLevel="6">
      <c r="A52" s="58" t="s">
        <v>10</v>
      </c>
      <c r="B52" s="57" t="s">
        <v>22</v>
      </c>
      <c r="C52" s="57" t="s">
        <v>23</v>
      </c>
      <c r="D52" s="58"/>
      <c r="E52" s="80" t="s">
        <v>819</v>
      </c>
      <c r="F52" s="81">
        <f t="shared" si="8"/>
        <v>13.6</v>
      </c>
      <c r="G52" s="81">
        <f t="shared" si="8"/>
        <v>0</v>
      </c>
      <c r="H52" s="81">
        <f t="shared" si="4"/>
        <v>0</v>
      </c>
    </row>
    <row r="53" spans="1:8" ht="25.5" outlineLevel="7">
      <c r="A53" s="58" t="s">
        <v>10</v>
      </c>
      <c r="B53" s="57" t="s">
        <v>22</v>
      </c>
      <c r="C53" s="57" t="s">
        <v>23</v>
      </c>
      <c r="D53" s="58" t="s">
        <v>7</v>
      </c>
      <c r="E53" s="80" t="s">
        <v>300</v>
      </c>
      <c r="F53" s="81">
        <v>13.6</v>
      </c>
      <c r="G53" s="81">
        <v>0</v>
      </c>
      <c r="H53" s="81">
        <f t="shared" si="4"/>
        <v>0</v>
      </c>
    </row>
    <row r="54" spans="1:8" outlineLevel="2">
      <c r="A54" s="58" t="s">
        <v>10</v>
      </c>
      <c r="B54" s="57" t="s">
        <v>24</v>
      </c>
      <c r="C54" s="57"/>
      <c r="D54" s="58"/>
      <c r="E54" s="80" t="s">
        <v>260</v>
      </c>
      <c r="F54" s="81">
        <f t="shared" ref="F54:G57" si="9">F55</f>
        <v>1000</v>
      </c>
      <c r="G54" s="81">
        <f t="shared" si="9"/>
        <v>0</v>
      </c>
      <c r="H54" s="81">
        <f t="shared" si="4"/>
        <v>0</v>
      </c>
    </row>
    <row r="55" spans="1:8" outlineLevel="3">
      <c r="A55" s="58" t="s">
        <v>10</v>
      </c>
      <c r="B55" s="57" t="s">
        <v>24</v>
      </c>
      <c r="C55" s="57" t="s">
        <v>3</v>
      </c>
      <c r="D55" s="58"/>
      <c r="E55" s="80" t="s">
        <v>256</v>
      </c>
      <c r="F55" s="81">
        <f t="shared" si="9"/>
        <v>1000</v>
      </c>
      <c r="G55" s="81">
        <f t="shared" si="9"/>
        <v>0</v>
      </c>
      <c r="H55" s="81">
        <f t="shared" si="4"/>
        <v>0</v>
      </c>
    </row>
    <row r="56" spans="1:8" outlineLevel="4">
      <c r="A56" s="58" t="s">
        <v>10</v>
      </c>
      <c r="B56" s="57" t="s">
        <v>24</v>
      </c>
      <c r="C56" s="57" t="s">
        <v>25</v>
      </c>
      <c r="D56" s="58"/>
      <c r="E56" s="80" t="s">
        <v>260</v>
      </c>
      <c r="F56" s="81">
        <f t="shared" si="9"/>
        <v>1000</v>
      </c>
      <c r="G56" s="81">
        <f t="shared" si="9"/>
        <v>0</v>
      </c>
      <c r="H56" s="81">
        <f t="shared" si="4"/>
        <v>0</v>
      </c>
    </row>
    <row r="57" spans="1:8" ht="25.5" outlineLevel="6">
      <c r="A57" s="58" t="s">
        <v>10</v>
      </c>
      <c r="B57" s="57" t="s">
        <v>24</v>
      </c>
      <c r="C57" s="57" t="s">
        <v>26</v>
      </c>
      <c r="D57" s="58"/>
      <c r="E57" s="80" t="s">
        <v>314</v>
      </c>
      <c r="F57" s="81">
        <f t="shared" si="9"/>
        <v>1000</v>
      </c>
      <c r="G57" s="81">
        <f t="shared" si="9"/>
        <v>0</v>
      </c>
      <c r="H57" s="81">
        <f t="shared" si="4"/>
        <v>0</v>
      </c>
    </row>
    <row r="58" spans="1:8" outlineLevel="7">
      <c r="A58" s="58" t="s">
        <v>10</v>
      </c>
      <c r="B58" s="57" t="s">
        <v>24</v>
      </c>
      <c r="C58" s="57" t="s">
        <v>26</v>
      </c>
      <c r="D58" s="58" t="s">
        <v>8</v>
      </c>
      <c r="E58" s="80" t="s">
        <v>301</v>
      </c>
      <c r="F58" s="81">
        <v>1000</v>
      </c>
      <c r="G58" s="81">
        <v>0</v>
      </c>
      <c r="H58" s="81">
        <f t="shared" si="4"/>
        <v>0</v>
      </c>
    </row>
    <row r="59" spans="1:8" outlineLevel="2">
      <c r="A59" s="58" t="s">
        <v>10</v>
      </c>
      <c r="B59" s="57" t="s">
        <v>27</v>
      </c>
      <c r="C59" s="57"/>
      <c r="D59" s="58"/>
      <c r="E59" s="80" t="s">
        <v>261</v>
      </c>
      <c r="F59" s="81">
        <f>F60+F69+F90</f>
        <v>17770.599999999999</v>
      </c>
      <c r="G59" s="81">
        <f>G60+G69+G90</f>
        <v>3251.7</v>
      </c>
      <c r="H59" s="81">
        <f t="shared" si="4"/>
        <v>18.298200398410856</v>
      </c>
    </row>
    <row r="60" spans="1:8" ht="38.25" outlineLevel="3">
      <c r="A60" s="58" t="s">
        <v>10</v>
      </c>
      <c r="B60" s="57" t="s">
        <v>27</v>
      </c>
      <c r="C60" s="57" t="s">
        <v>28</v>
      </c>
      <c r="D60" s="58"/>
      <c r="E60" s="80" t="s">
        <v>661</v>
      </c>
      <c r="F60" s="81">
        <f t="shared" ref="F60:G61" si="10">F61</f>
        <v>4280.3</v>
      </c>
      <c r="G60" s="81">
        <f t="shared" si="10"/>
        <v>1906.6</v>
      </c>
      <c r="H60" s="81">
        <f t="shared" si="4"/>
        <v>44.543606756535752</v>
      </c>
    </row>
    <row r="61" spans="1:8" ht="25.5" outlineLevel="4">
      <c r="A61" s="58" t="s">
        <v>10</v>
      </c>
      <c r="B61" s="57" t="s">
        <v>27</v>
      </c>
      <c r="C61" s="57" t="s">
        <v>29</v>
      </c>
      <c r="D61" s="58"/>
      <c r="E61" s="80" t="s">
        <v>315</v>
      </c>
      <c r="F61" s="81">
        <f>F62</f>
        <v>4280.3</v>
      </c>
      <c r="G61" s="81">
        <f t="shared" si="10"/>
        <v>1906.6</v>
      </c>
      <c r="H61" s="81">
        <f t="shared" si="4"/>
        <v>44.543606756535752</v>
      </c>
    </row>
    <row r="62" spans="1:8" ht="40.5" customHeight="1" outlineLevel="5">
      <c r="A62" s="58" t="s">
        <v>10</v>
      </c>
      <c r="B62" s="57" t="s">
        <v>27</v>
      </c>
      <c r="C62" s="57" t="s">
        <v>30</v>
      </c>
      <c r="D62" s="58"/>
      <c r="E62" s="80" t="s">
        <v>317</v>
      </c>
      <c r="F62" s="81">
        <f>F63+F65+F67</f>
        <v>4280.3</v>
      </c>
      <c r="G62" s="81">
        <f>G63+G65+G67</f>
        <v>1906.6</v>
      </c>
      <c r="H62" s="81">
        <f t="shared" si="4"/>
        <v>44.543606756535752</v>
      </c>
    </row>
    <row r="63" spans="1:8" ht="38.25" outlineLevel="6">
      <c r="A63" s="58" t="s">
        <v>10</v>
      </c>
      <c r="B63" s="57" t="s">
        <v>27</v>
      </c>
      <c r="C63" s="57" t="s">
        <v>31</v>
      </c>
      <c r="D63" s="58"/>
      <c r="E63" s="80" t="s">
        <v>318</v>
      </c>
      <c r="F63" s="81">
        <f>F64</f>
        <v>150</v>
      </c>
      <c r="G63" s="81">
        <f>G64</f>
        <v>18</v>
      </c>
      <c r="H63" s="81">
        <f t="shared" si="4"/>
        <v>12</v>
      </c>
    </row>
    <row r="64" spans="1:8" ht="25.5" outlineLevel="7">
      <c r="A64" s="58" t="s">
        <v>10</v>
      </c>
      <c r="B64" s="57" t="s">
        <v>27</v>
      </c>
      <c r="C64" s="57" t="s">
        <v>31</v>
      </c>
      <c r="D64" s="58" t="s">
        <v>7</v>
      </c>
      <c r="E64" s="80" t="s">
        <v>300</v>
      </c>
      <c r="F64" s="81">
        <v>150</v>
      </c>
      <c r="G64" s="81">
        <v>18</v>
      </c>
      <c r="H64" s="81">
        <f t="shared" si="4"/>
        <v>12</v>
      </c>
    </row>
    <row r="65" spans="1:8" ht="51" outlineLevel="6">
      <c r="A65" s="58" t="s">
        <v>10</v>
      </c>
      <c r="B65" s="57" t="s">
        <v>27</v>
      </c>
      <c r="C65" s="57" t="s">
        <v>32</v>
      </c>
      <c r="D65" s="58"/>
      <c r="E65" s="80" t="s">
        <v>319</v>
      </c>
      <c r="F65" s="81">
        <f>F66</f>
        <v>1000</v>
      </c>
      <c r="G65" s="81">
        <f>G66</f>
        <v>167</v>
      </c>
      <c r="H65" s="81">
        <f t="shared" si="4"/>
        <v>16.7</v>
      </c>
    </row>
    <row r="66" spans="1:8" ht="25.5" outlineLevel="7">
      <c r="A66" s="58" t="s">
        <v>10</v>
      </c>
      <c r="B66" s="57" t="s">
        <v>27</v>
      </c>
      <c r="C66" s="57" t="s">
        <v>32</v>
      </c>
      <c r="D66" s="58" t="s">
        <v>7</v>
      </c>
      <c r="E66" s="80" t="s">
        <v>300</v>
      </c>
      <c r="F66" s="81">
        <v>1000</v>
      </c>
      <c r="G66" s="81">
        <v>167</v>
      </c>
      <c r="H66" s="81">
        <f t="shared" si="4"/>
        <v>16.7</v>
      </c>
    </row>
    <row r="67" spans="1:8" ht="25.5" outlineLevel="6">
      <c r="A67" s="58" t="s">
        <v>10</v>
      </c>
      <c r="B67" s="57" t="s">
        <v>27</v>
      </c>
      <c r="C67" s="57" t="s">
        <v>33</v>
      </c>
      <c r="D67" s="58"/>
      <c r="E67" s="80" t="s">
        <v>320</v>
      </c>
      <c r="F67" s="81">
        <f>F68</f>
        <v>3130.3</v>
      </c>
      <c r="G67" s="81">
        <f>G68</f>
        <v>1721.6</v>
      </c>
      <c r="H67" s="81">
        <f t="shared" si="4"/>
        <v>54.997923521707179</v>
      </c>
    </row>
    <row r="68" spans="1:8" ht="25.5" outlineLevel="7">
      <c r="A68" s="58" t="s">
        <v>10</v>
      </c>
      <c r="B68" s="57" t="s">
        <v>27</v>
      </c>
      <c r="C68" s="57" t="s">
        <v>33</v>
      </c>
      <c r="D68" s="58" t="s">
        <v>7</v>
      </c>
      <c r="E68" s="80" t="s">
        <v>300</v>
      </c>
      <c r="F68" s="81">
        <v>3130.3</v>
      </c>
      <c r="G68" s="81">
        <v>1721.6</v>
      </c>
      <c r="H68" s="81">
        <f t="shared" si="4"/>
        <v>54.997923521707179</v>
      </c>
    </row>
    <row r="69" spans="1:8" ht="38.25" outlineLevel="3">
      <c r="A69" s="58" t="s">
        <v>10</v>
      </c>
      <c r="B69" s="57" t="s">
        <v>27</v>
      </c>
      <c r="C69" s="57" t="s">
        <v>12</v>
      </c>
      <c r="D69" s="58"/>
      <c r="E69" s="80" t="s">
        <v>652</v>
      </c>
      <c r="F69" s="81">
        <f>F70+F77+F86</f>
        <v>1563.7</v>
      </c>
      <c r="G69" s="81">
        <f t="shared" ref="G69" si="11">G70+G77+G86</f>
        <v>795.09999999999991</v>
      </c>
      <c r="H69" s="81">
        <f t="shared" si="4"/>
        <v>50.847349235786908</v>
      </c>
    </row>
    <row r="70" spans="1:8" ht="39.75" customHeight="1" outlineLevel="4">
      <c r="A70" s="58" t="s">
        <v>10</v>
      </c>
      <c r="B70" s="57" t="s">
        <v>27</v>
      </c>
      <c r="C70" s="57" t="s">
        <v>17</v>
      </c>
      <c r="D70" s="58"/>
      <c r="E70" s="80" t="s">
        <v>703</v>
      </c>
      <c r="F70" s="81">
        <f>F71</f>
        <v>480.7</v>
      </c>
      <c r="G70" s="81">
        <f>G71</f>
        <v>335.4</v>
      </c>
      <c r="H70" s="81">
        <f t="shared" si="4"/>
        <v>69.773247347618053</v>
      </c>
    </row>
    <row r="71" spans="1:8" ht="63.75" outlineLevel="5">
      <c r="A71" s="58" t="s">
        <v>10</v>
      </c>
      <c r="B71" s="57" t="s">
        <v>27</v>
      </c>
      <c r="C71" s="57" t="s">
        <v>18</v>
      </c>
      <c r="D71" s="58"/>
      <c r="E71" s="80" t="s">
        <v>309</v>
      </c>
      <c r="F71" s="81">
        <f>F72+F75</f>
        <v>480.7</v>
      </c>
      <c r="G71" s="81">
        <f>G72+G75</f>
        <v>335.4</v>
      </c>
      <c r="H71" s="81">
        <f t="shared" si="4"/>
        <v>69.773247347618053</v>
      </c>
    </row>
    <row r="72" spans="1:8" ht="38.25" outlineLevel="6">
      <c r="A72" s="58" t="s">
        <v>10</v>
      </c>
      <c r="B72" s="57" t="s">
        <v>27</v>
      </c>
      <c r="C72" s="57" t="s">
        <v>36</v>
      </c>
      <c r="D72" s="58"/>
      <c r="E72" s="80" t="s">
        <v>687</v>
      </c>
      <c r="F72" s="81">
        <f>F73+F74</f>
        <v>180.7</v>
      </c>
      <c r="G72" s="81">
        <f>G73+G74</f>
        <v>35.4</v>
      </c>
      <c r="H72" s="81">
        <f t="shared" si="4"/>
        <v>19.59048146098506</v>
      </c>
    </row>
    <row r="73" spans="1:8" ht="54.75" customHeight="1" outlineLevel="7">
      <c r="A73" s="58" t="s">
        <v>10</v>
      </c>
      <c r="B73" s="57" t="s">
        <v>27</v>
      </c>
      <c r="C73" s="57" t="s">
        <v>36</v>
      </c>
      <c r="D73" s="58" t="s">
        <v>6</v>
      </c>
      <c r="E73" s="80" t="s">
        <v>299</v>
      </c>
      <c r="F73" s="81">
        <v>126.6</v>
      </c>
      <c r="G73" s="81">
        <v>35.4</v>
      </c>
      <c r="H73" s="81">
        <f t="shared" si="4"/>
        <v>27.962085308056871</v>
      </c>
    </row>
    <row r="74" spans="1:8" ht="25.5" outlineLevel="7">
      <c r="A74" s="58" t="s">
        <v>10</v>
      </c>
      <c r="B74" s="57" t="s">
        <v>27</v>
      </c>
      <c r="C74" s="57" t="s">
        <v>36</v>
      </c>
      <c r="D74" s="58" t="s">
        <v>7</v>
      </c>
      <c r="E74" s="80" t="s">
        <v>300</v>
      </c>
      <c r="F74" s="81">
        <v>54.1</v>
      </c>
      <c r="G74" s="81">
        <v>0</v>
      </c>
      <c r="H74" s="81">
        <f t="shared" si="4"/>
        <v>0</v>
      </c>
    </row>
    <row r="75" spans="1:8" ht="25.5" outlineLevel="6">
      <c r="A75" s="58" t="s">
        <v>10</v>
      </c>
      <c r="B75" s="57" t="s">
        <v>27</v>
      </c>
      <c r="C75" s="57" t="s">
        <v>37</v>
      </c>
      <c r="D75" s="58"/>
      <c r="E75" s="80" t="s">
        <v>325</v>
      </c>
      <c r="F75" s="81">
        <f>F76</f>
        <v>300</v>
      </c>
      <c r="G75" s="81">
        <f>G76</f>
        <v>300</v>
      </c>
      <c r="H75" s="81">
        <f t="shared" si="4"/>
        <v>100</v>
      </c>
    </row>
    <row r="76" spans="1:8" ht="25.5" outlineLevel="7">
      <c r="A76" s="58" t="s">
        <v>10</v>
      </c>
      <c r="B76" s="57" t="s">
        <v>27</v>
      </c>
      <c r="C76" s="57" t="s">
        <v>37</v>
      </c>
      <c r="D76" s="58" t="s">
        <v>38</v>
      </c>
      <c r="E76" s="80" t="s">
        <v>326</v>
      </c>
      <c r="F76" s="81">
        <v>300</v>
      </c>
      <c r="G76" s="81">
        <v>300</v>
      </c>
      <c r="H76" s="81">
        <f t="shared" si="4"/>
        <v>100</v>
      </c>
    </row>
    <row r="77" spans="1:8" ht="25.5" outlineLevel="4">
      <c r="A77" s="58" t="s">
        <v>10</v>
      </c>
      <c r="B77" s="57" t="s">
        <v>27</v>
      </c>
      <c r="C77" s="57" t="s">
        <v>39</v>
      </c>
      <c r="D77" s="58"/>
      <c r="E77" s="80" t="s">
        <v>675</v>
      </c>
      <c r="F77" s="81">
        <f>F78+F83</f>
        <v>988</v>
      </c>
      <c r="G77" s="81">
        <f>G78+G83</f>
        <v>364.7</v>
      </c>
      <c r="H77" s="81">
        <f t="shared" si="4"/>
        <v>36.912955465587046</v>
      </c>
    </row>
    <row r="78" spans="1:8" ht="51" outlineLevel="5">
      <c r="A78" s="58" t="s">
        <v>10</v>
      </c>
      <c r="B78" s="57" t="s">
        <v>27</v>
      </c>
      <c r="C78" s="57" t="s">
        <v>40</v>
      </c>
      <c r="D78" s="58"/>
      <c r="E78" s="80" t="s">
        <v>689</v>
      </c>
      <c r="F78" s="81">
        <f>F79+F81</f>
        <v>500</v>
      </c>
      <c r="G78" s="81">
        <f>G79+G81</f>
        <v>196.7</v>
      </c>
      <c r="H78" s="81">
        <f t="shared" si="4"/>
        <v>39.339999999999996</v>
      </c>
    </row>
    <row r="79" spans="1:8" ht="38.25" outlineLevel="6">
      <c r="A79" s="58" t="s">
        <v>10</v>
      </c>
      <c r="B79" s="57" t="s">
        <v>27</v>
      </c>
      <c r="C79" s="57" t="s">
        <v>41</v>
      </c>
      <c r="D79" s="58"/>
      <c r="E79" s="80" t="s">
        <v>330</v>
      </c>
      <c r="F79" s="81">
        <f>F80</f>
        <v>200</v>
      </c>
      <c r="G79" s="81">
        <f>G80</f>
        <v>105.2</v>
      </c>
      <c r="H79" s="81">
        <f t="shared" si="4"/>
        <v>52.6</v>
      </c>
    </row>
    <row r="80" spans="1:8" ht="25.5" outlineLevel="7">
      <c r="A80" s="58" t="s">
        <v>10</v>
      </c>
      <c r="B80" s="57" t="s">
        <v>27</v>
      </c>
      <c r="C80" s="57" t="s">
        <v>41</v>
      </c>
      <c r="D80" s="58" t="s">
        <v>7</v>
      </c>
      <c r="E80" s="80" t="s">
        <v>300</v>
      </c>
      <c r="F80" s="81">
        <v>200</v>
      </c>
      <c r="G80" s="81">
        <v>105.2</v>
      </c>
      <c r="H80" s="81">
        <f t="shared" si="4"/>
        <v>52.6</v>
      </c>
    </row>
    <row r="81" spans="1:8" ht="38.25" outlineLevel="6">
      <c r="A81" s="58" t="s">
        <v>10</v>
      </c>
      <c r="B81" s="57" t="s">
        <v>27</v>
      </c>
      <c r="C81" s="57" t="s">
        <v>42</v>
      </c>
      <c r="D81" s="58"/>
      <c r="E81" s="80" t="s">
        <v>684</v>
      </c>
      <c r="F81" s="81">
        <f>F82</f>
        <v>300</v>
      </c>
      <c r="G81" s="81">
        <f>G82</f>
        <v>91.5</v>
      </c>
      <c r="H81" s="81">
        <f t="shared" si="4"/>
        <v>30.5</v>
      </c>
    </row>
    <row r="82" spans="1:8" ht="25.5" outlineLevel="7">
      <c r="A82" s="58" t="s">
        <v>10</v>
      </c>
      <c r="B82" s="57" t="s">
        <v>27</v>
      </c>
      <c r="C82" s="57" t="s">
        <v>42</v>
      </c>
      <c r="D82" s="58" t="s">
        <v>7</v>
      </c>
      <c r="E82" s="80" t="s">
        <v>300</v>
      </c>
      <c r="F82" s="81">
        <v>300</v>
      </c>
      <c r="G82" s="81">
        <v>91.5</v>
      </c>
      <c r="H82" s="81">
        <f t="shared" si="4"/>
        <v>30.5</v>
      </c>
    </row>
    <row r="83" spans="1:8" ht="51" outlineLevel="7">
      <c r="A83" s="58" t="s">
        <v>10</v>
      </c>
      <c r="B83" s="57" t="s">
        <v>27</v>
      </c>
      <c r="C83" s="57" t="s">
        <v>133</v>
      </c>
      <c r="D83" s="58"/>
      <c r="E83" s="80" t="s">
        <v>690</v>
      </c>
      <c r="F83" s="81">
        <f>F84</f>
        <v>488</v>
      </c>
      <c r="G83" s="81">
        <f t="shared" ref="G83" si="12">G84</f>
        <v>168</v>
      </c>
      <c r="H83" s="81">
        <f t="shared" si="4"/>
        <v>34.42622950819672</v>
      </c>
    </row>
    <row r="84" spans="1:8" ht="38.25" outlineLevel="7">
      <c r="A84" s="58" t="s">
        <v>10</v>
      </c>
      <c r="B84" s="57" t="s">
        <v>27</v>
      </c>
      <c r="C84" s="57" t="s">
        <v>137</v>
      </c>
      <c r="D84" s="58"/>
      <c r="E84" s="80" t="s">
        <v>529</v>
      </c>
      <c r="F84" s="81">
        <f t="shared" ref="F84:G84" si="13">F85</f>
        <v>488</v>
      </c>
      <c r="G84" s="81">
        <f t="shared" si="13"/>
        <v>168</v>
      </c>
      <c r="H84" s="81">
        <f t="shared" si="4"/>
        <v>34.42622950819672</v>
      </c>
    </row>
    <row r="85" spans="1:8" outlineLevel="7">
      <c r="A85" s="58" t="s">
        <v>10</v>
      </c>
      <c r="B85" s="57" t="s">
        <v>27</v>
      </c>
      <c r="C85" s="57" t="s">
        <v>137</v>
      </c>
      <c r="D85" s="58" t="s">
        <v>20</v>
      </c>
      <c r="E85" s="80" t="s">
        <v>311</v>
      </c>
      <c r="F85" s="81">
        <v>488</v>
      </c>
      <c r="G85" s="81">
        <v>168</v>
      </c>
      <c r="H85" s="81">
        <f t="shared" si="4"/>
        <v>34.42622950819672</v>
      </c>
    </row>
    <row r="86" spans="1:8" ht="38.25" outlineLevel="7">
      <c r="A86" s="58">
        <v>802</v>
      </c>
      <c r="B86" s="57" t="s">
        <v>27</v>
      </c>
      <c r="C86" s="57" t="s">
        <v>13</v>
      </c>
      <c r="D86" s="58"/>
      <c r="E86" s="80" t="s">
        <v>305</v>
      </c>
      <c r="F86" s="81">
        <f>F87</f>
        <v>95</v>
      </c>
      <c r="G86" s="81">
        <f t="shared" ref="G86" si="14">G87</f>
        <v>95</v>
      </c>
      <c r="H86" s="81">
        <f t="shared" si="4"/>
        <v>100</v>
      </c>
    </row>
    <row r="87" spans="1:8" ht="25.5" outlineLevel="7">
      <c r="A87" s="58">
        <v>802</v>
      </c>
      <c r="B87" s="57" t="s">
        <v>27</v>
      </c>
      <c r="C87" s="57" t="s">
        <v>14</v>
      </c>
      <c r="D87" s="58"/>
      <c r="E87" s="80" t="s">
        <v>306</v>
      </c>
      <c r="F87" s="81">
        <f>F88</f>
        <v>95</v>
      </c>
      <c r="G87" s="81">
        <f t="shared" ref="G87" si="15">G88</f>
        <v>95</v>
      </c>
      <c r="H87" s="81">
        <f t="shared" si="4"/>
        <v>100</v>
      </c>
    </row>
    <row r="88" spans="1:8" ht="25.5" outlineLevel="7">
      <c r="A88" s="58" t="s">
        <v>10</v>
      </c>
      <c r="B88" s="57" t="s">
        <v>27</v>
      </c>
      <c r="C88" s="57" t="s">
        <v>732</v>
      </c>
      <c r="D88" s="58"/>
      <c r="E88" s="80" t="s">
        <v>733</v>
      </c>
      <c r="F88" s="81">
        <f>F89</f>
        <v>95</v>
      </c>
      <c r="G88" s="81">
        <f t="shared" ref="G88" si="16">G89</f>
        <v>95</v>
      </c>
      <c r="H88" s="81">
        <f t="shared" si="4"/>
        <v>100</v>
      </c>
    </row>
    <row r="89" spans="1:8" outlineLevel="7">
      <c r="A89" s="58" t="s">
        <v>10</v>
      </c>
      <c r="B89" s="57" t="s">
        <v>27</v>
      </c>
      <c r="C89" s="57" t="s">
        <v>732</v>
      </c>
      <c r="D89" s="58" t="s">
        <v>8</v>
      </c>
      <c r="E89" s="80" t="s">
        <v>301</v>
      </c>
      <c r="F89" s="81">
        <v>95</v>
      </c>
      <c r="G89" s="81">
        <v>95</v>
      </c>
      <c r="H89" s="81">
        <f t="shared" si="4"/>
        <v>100</v>
      </c>
    </row>
    <row r="90" spans="1:8" ht="25.5" outlineLevel="7">
      <c r="A90" s="58" t="s">
        <v>10</v>
      </c>
      <c r="B90" s="57" t="s">
        <v>27</v>
      </c>
      <c r="C90" s="57" t="s">
        <v>802</v>
      </c>
      <c r="D90" s="58"/>
      <c r="E90" s="80" t="s">
        <v>803</v>
      </c>
      <c r="F90" s="81">
        <f>F91+F93</f>
        <v>11926.6</v>
      </c>
      <c r="G90" s="81">
        <f>G91+G94</f>
        <v>550</v>
      </c>
      <c r="H90" s="81">
        <f t="shared" si="4"/>
        <v>4.6115405899418107</v>
      </c>
    </row>
    <row r="91" spans="1:8" ht="25.5" outlineLevel="7">
      <c r="A91" s="58" t="s">
        <v>10</v>
      </c>
      <c r="B91" s="57" t="s">
        <v>27</v>
      </c>
      <c r="C91" s="57" t="s">
        <v>804</v>
      </c>
      <c r="D91" s="58"/>
      <c r="E91" s="80" t="s">
        <v>806</v>
      </c>
      <c r="F91" s="108">
        <f>F92</f>
        <v>11376.6</v>
      </c>
      <c r="G91" s="81">
        <v>0</v>
      </c>
      <c r="H91" s="81">
        <f t="shared" si="4"/>
        <v>0</v>
      </c>
    </row>
    <row r="92" spans="1:8" outlineLevel="7">
      <c r="A92" s="58" t="s">
        <v>10</v>
      </c>
      <c r="B92" s="57" t="s">
        <v>27</v>
      </c>
      <c r="C92" s="57" t="s">
        <v>804</v>
      </c>
      <c r="D92" s="58" t="s">
        <v>8</v>
      </c>
      <c r="E92" s="80" t="s">
        <v>301</v>
      </c>
      <c r="F92" s="81">
        <v>11376.6</v>
      </c>
      <c r="G92" s="81">
        <v>0</v>
      </c>
      <c r="H92" s="81">
        <f t="shared" si="4"/>
        <v>0</v>
      </c>
    </row>
    <row r="93" spans="1:8" outlineLevel="7">
      <c r="A93" s="58" t="s">
        <v>10</v>
      </c>
      <c r="B93" s="57" t="s">
        <v>27</v>
      </c>
      <c r="C93" s="57" t="s">
        <v>805</v>
      </c>
      <c r="D93" s="58"/>
      <c r="E93" s="63" t="s">
        <v>807</v>
      </c>
      <c r="F93" s="81">
        <f>F94</f>
        <v>550</v>
      </c>
      <c r="G93" s="81">
        <f>G94</f>
        <v>550</v>
      </c>
      <c r="H93" s="81">
        <f t="shared" ref="H93:H94" si="17">G93/F93*100</f>
        <v>100</v>
      </c>
    </row>
    <row r="94" spans="1:8" outlineLevel="7">
      <c r="A94" s="58" t="s">
        <v>10</v>
      </c>
      <c r="B94" s="57" t="s">
        <v>27</v>
      </c>
      <c r="C94" s="57" t="s">
        <v>805</v>
      </c>
      <c r="D94" s="58" t="s">
        <v>8</v>
      </c>
      <c r="E94" s="80" t="s">
        <v>301</v>
      </c>
      <c r="F94" s="81">
        <v>550</v>
      </c>
      <c r="G94" s="81">
        <v>550</v>
      </c>
      <c r="H94" s="81">
        <f t="shared" si="17"/>
        <v>100</v>
      </c>
    </row>
    <row r="95" spans="1:8" ht="25.5" outlineLevel="1">
      <c r="A95" s="58" t="s">
        <v>10</v>
      </c>
      <c r="B95" s="57" t="s">
        <v>49</v>
      </c>
      <c r="C95" s="57"/>
      <c r="D95" s="58"/>
      <c r="E95" s="80" t="s">
        <v>247</v>
      </c>
      <c r="F95" s="81">
        <f>F96+F102+F131</f>
        <v>5068.2</v>
      </c>
      <c r="G95" s="81">
        <f>G96+G102+G131</f>
        <v>2442.8000000000002</v>
      </c>
      <c r="H95" s="81">
        <f>G95/F95*100</f>
        <v>48.198571484945354</v>
      </c>
    </row>
    <row r="96" spans="1:8" outlineLevel="2">
      <c r="A96" s="58" t="s">
        <v>10</v>
      </c>
      <c r="B96" s="57" t="s">
        <v>50</v>
      </c>
      <c r="C96" s="57"/>
      <c r="D96" s="58"/>
      <c r="E96" s="80" t="s">
        <v>264</v>
      </c>
      <c r="F96" s="81">
        <f>F97</f>
        <v>848.6</v>
      </c>
      <c r="G96" s="81">
        <f t="shared" ref="G96:G99" si="18">G97</f>
        <v>397.5</v>
      </c>
      <c r="H96" s="81">
        <f t="shared" ref="H96:H144" si="19">G96/F96*100</f>
        <v>46.841857176526041</v>
      </c>
    </row>
    <row r="97" spans="1:8" ht="38.25" outlineLevel="3">
      <c r="A97" s="58" t="s">
        <v>10</v>
      </c>
      <c r="B97" s="57" t="s">
        <v>50</v>
      </c>
      <c r="C97" s="57" t="s">
        <v>12</v>
      </c>
      <c r="D97" s="58"/>
      <c r="E97" s="80" t="s">
        <v>652</v>
      </c>
      <c r="F97" s="81">
        <f>F98</f>
        <v>848.6</v>
      </c>
      <c r="G97" s="81">
        <f t="shared" si="18"/>
        <v>397.5</v>
      </c>
      <c r="H97" s="81">
        <f t="shared" si="19"/>
        <v>46.841857176526041</v>
      </c>
    </row>
    <row r="98" spans="1:8" ht="39.75" customHeight="1" outlineLevel="4">
      <c r="A98" s="58" t="s">
        <v>10</v>
      </c>
      <c r="B98" s="57" t="s">
        <v>50</v>
      </c>
      <c r="C98" s="57" t="s">
        <v>17</v>
      </c>
      <c r="D98" s="58"/>
      <c r="E98" s="80" t="s">
        <v>703</v>
      </c>
      <c r="F98" s="81">
        <f>F99</f>
        <v>848.6</v>
      </c>
      <c r="G98" s="81">
        <f t="shared" si="18"/>
        <v>397.5</v>
      </c>
      <c r="H98" s="81">
        <f t="shared" si="19"/>
        <v>46.841857176526041</v>
      </c>
    </row>
    <row r="99" spans="1:8" ht="63.75" outlineLevel="5">
      <c r="A99" s="58" t="s">
        <v>10</v>
      </c>
      <c r="B99" s="57" t="s">
        <v>50</v>
      </c>
      <c r="C99" s="57" t="s">
        <v>18</v>
      </c>
      <c r="D99" s="58"/>
      <c r="E99" s="80" t="s">
        <v>309</v>
      </c>
      <c r="F99" s="81">
        <f>F100</f>
        <v>848.6</v>
      </c>
      <c r="G99" s="81">
        <f t="shared" si="18"/>
        <v>397.5</v>
      </c>
      <c r="H99" s="81">
        <f t="shared" si="19"/>
        <v>46.841857176526041</v>
      </c>
    </row>
    <row r="100" spans="1:8" ht="38.25" outlineLevel="6">
      <c r="A100" s="58" t="s">
        <v>10</v>
      </c>
      <c r="B100" s="57" t="s">
        <v>50</v>
      </c>
      <c r="C100" s="57" t="s">
        <v>577</v>
      </c>
      <c r="D100" s="58"/>
      <c r="E100" s="80" t="s">
        <v>688</v>
      </c>
      <c r="F100" s="81">
        <f>F101</f>
        <v>848.6</v>
      </c>
      <c r="G100" s="81">
        <f>G101</f>
        <v>397.5</v>
      </c>
      <c r="H100" s="81">
        <f t="shared" si="19"/>
        <v>46.841857176526041</v>
      </c>
    </row>
    <row r="101" spans="1:8" ht="54" customHeight="1" outlineLevel="7">
      <c r="A101" s="58" t="s">
        <v>10</v>
      </c>
      <c r="B101" s="57" t="s">
        <v>50</v>
      </c>
      <c r="C101" s="57" t="s">
        <v>577</v>
      </c>
      <c r="D101" s="58" t="s">
        <v>6</v>
      </c>
      <c r="E101" s="80" t="s">
        <v>299</v>
      </c>
      <c r="F101" s="81">
        <f>964.1-115.5</f>
        <v>848.6</v>
      </c>
      <c r="G101" s="81">
        <v>397.5</v>
      </c>
      <c r="H101" s="81">
        <f t="shared" si="19"/>
        <v>46.841857176526041</v>
      </c>
    </row>
    <row r="102" spans="1:8" ht="38.25" customHeight="1" outlineLevel="2">
      <c r="A102" s="58" t="s">
        <v>10</v>
      </c>
      <c r="B102" s="57" t="s">
        <v>56</v>
      </c>
      <c r="C102" s="57"/>
      <c r="D102" s="58"/>
      <c r="E102" s="80" t="s">
        <v>741</v>
      </c>
      <c r="F102" s="81">
        <f>F103</f>
        <v>3974.6</v>
      </c>
      <c r="G102" s="81">
        <f>G103</f>
        <v>1844</v>
      </c>
      <c r="H102" s="81">
        <f t="shared" si="19"/>
        <v>46.394605746490214</v>
      </c>
    </row>
    <row r="103" spans="1:8" ht="63.75" outlineLevel="3">
      <c r="A103" s="58" t="s">
        <v>10</v>
      </c>
      <c r="B103" s="57" t="s">
        <v>56</v>
      </c>
      <c r="C103" s="57" t="s">
        <v>52</v>
      </c>
      <c r="D103" s="58"/>
      <c r="E103" s="80" t="s">
        <v>654</v>
      </c>
      <c r="F103" s="81">
        <f>F112+F116+F104</f>
        <v>3974.6</v>
      </c>
      <c r="G103" s="81">
        <f>G112+G116+G104</f>
        <v>1844</v>
      </c>
      <c r="H103" s="81">
        <f t="shared" si="19"/>
        <v>46.394605746490214</v>
      </c>
    </row>
    <row r="104" spans="1:8" ht="53.25" customHeight="1" outlineLevel="4">
      <c r="A104" s="58" t="s">
        <v>10</v>
      </c>
      <c r="B104" s="57" t="s">
        <v>56</v>
      </c>
      <c r="C104" s="57" t="s">
        <v>53</v>
      </c>
      <c r="D104" s="58"/>
      <c r="E104" s="80" t="s">
        <v>674</v>
      </c>
      <c r="F104" s="81">
        <f>F105+F109</f>
        <v>3304.6</v>
      </c>
      <c r="G104" s="81">
        <f>G105+G109</f>
        <v>1424</v>
      </c>
      <c r="H104" s="81">
        <f t="shared" si="19"/>
        <v>43.091448284209889</v>
      </c>
    </row>
    <row r="105" spans="1:8" ht="38.25" outlineLevel="5">
      <c r="A105" s="58" t="s">
        <v>10</v>
      </c>
      <c r="B105" s="57" t="s">
        <v>56</v>
      </c>
      <c r="C105" s="57" t="s">
        <v>54</v>
      </c>
      <c r="D105" s="58"/>
      <c r="E105" s="80" t="s">
        <v>348</v>
      </c>
      <c r="F105" s="81">
        <f>F106</f>
        <v>3099.6</v>
      </c>
      <c r="G105" s="81">
        <f t="shared" ref="G105" si="20">G106</f>
        <v>1225</v>
      </c>
      <c r="H105" s="81">
        <f t="shared" si="19"/>
        <v>39.52122854561879</v>
      </c>
    </row>
    <row r="106" spans="1:8" ht="25.5" outlineLevel="6">
      <c r="A106" s="58" t="s">
        <v>10</v>
      </c>
      <c r="B106" s="57" t="s">
        <v>56</v>
      </c>
      <c r="C106" s="57" t="s">
        <v>55</v>
      </c>
      <c r="D106" s="58"/>
      <c r="E106" s="80" t="s">
        <v>349</v>
      </c>
      <c r="F106" s="81">
        <f>F107+F108</f>
        <v>3099.6</v>
      </c>
      <c r="G106" s="81">
        <f>G107+G108</f>
        <v>1225</v>
      </c>
      <c r="H106" s="81">
        <f t="shared" si="19"/>
        <v>39.52122854561879</v>
      </c>
    </row>
    <row r="107" spans="1:8" ht="52.5" customHeight="1" outlineLevel="7">
      <c r="A107" s="58" t="s">
        <v>10</v>
      </c>
      <c r="B107" s="57" t="s">
        <v>56</v>
      </c>
      <c r="C107" s="57" t="s">
        <v>55</v>
      </c>
      <c r="D107" s="58" t="s">
        <v>6</v>
      </c>
      <c r="E107" s="80" t="s">
        <v>299</v>
      </c>
      <c r="F107" s="81">
        <v>2923.6</v>
      </c>
      <c r="G107" s="81">
        <v>1189.0999999999999</v>
      </c>
      <c r="H107" s="81">
        <f t="shared" si="19"/>
        <v>40.67245861266931</v>
      </c>
    </row>
    <row r="108" spans="1:8" ht="25.5" customHeight="1" outlineLevel="7">
      <c r="A108" s="58" t="s">
        <v>10</v>
      </c>
      <c r="B108" s="57" t="s">
        <v>56</v>
      </c>
      <c r="C108" s="57" t="s">
        <v>55</v>
      </c>
      <c r="D108" s="58" t="s">
        <v>7</v>
      </c>
      <c r="E108" s="80" t="s">
        <v>300</v>
      </c>
      <c r="F108" s="81">
        <v>176</v>
      </c>
      <c r="G108" s="81">
        <v>35.9</v>
      </c>
      <c r="H108" s="81">
        <f t="shared" si="19"/>
        <v>20.397727272727273</v>
      </c>
    </row>
    <row r="109" spans="1:8" ht="43.5" customHeight="1" outlineLevel="7">
      <c r="A109" s="58" t="s">
        <v>10</v>
      </c>
      <c r="B109" s="57" t="s">
        <v>56</v>
      </c>
      <c r="C109" s="57" t="s">
        <v>798</v>
      </c>
      <c r="D109" s="58"/>
      <c r="E109" s="80" t="s">
        <v>799</v>
      </c>
      <c r="F109" s="81">
        <f>F110</f>
        <v>205</v>
      </c>
      <c r="G109" s="81">
        <f>G110</f>
        <v>199</v>
      </c>
      <c r="H109" s="81">
        <f t="shared" si="19"/>
        <v>97.073170731707307</v>
      </c>
    </row>
    <row r="110" spans="1:8" ht="40.5" customHeight="1" outlineLevel="7">
      <c r="A110" s="58" t="s">
        <v>10</v>
      </c>
      <c r="B110" s="57" t="s">
        <v>56</v>
      </c>
      <c r="C110" s="57" t="s">
        <v>800</v>
      </c>
      <c r="D110" s="58"/>
      <c r="E110" s="80" t="s">
        <v>801</v>
      </c>
      <c r="F110" s="81">
        <f>F111</f>
        <v>205</v>
      </c>
      <c r="G110" s="81">
        <f>G111</f>
        <v>199</v>
      </c>
      <c r="H110" s="81">
        <f t="shared" si="19"/>
        <v>97.073170731707307</v>
      </c>
    </row>
    <row r="111" spans="1:8" ht="25.5" customHeight="1" outlineLevel="7">
      <c r="A111" s="58" t="s">
        <v>10</v>
      </c>
      <c r="B111" s="57" t="s">
        <v>56</v>
      </c>
      <c r="C111" s="57" t="s">
        <v>800</v>
      </c>
      <c r="D111" s="58" t="s">
        <v>7</v>
      </c>
      <c r="E111" s="80" t="s">
        <v>300</v>
      </c>
      <c r="F111" s="81">
        <f>190+15</f>
        <v>205</v>
      </c>
      <c r="G111" s="81">
        <v>199</v>
      </c>
      <c r="H111" s="81">
        <f t="shared" si="19"/>
        <v>97.073170731707307</v>
      </c>
    </row>
    <row r="112" spans="1:8" ht="42.75" customHeight="1" outlineLevel="4">
      <c r="A112" s="58" t="s">
        <v>10</v>
      </c>
      <c r="B112" s="57" t="s">
        <v>56</v>
      </c>
      <c r="C112" s="57" t="s">
        <v>57</v>
      </c>
      <c r="D112" s="58"/>
      <c r="E112" s="80" t="s">
        <v>350</v>
      </c>
      <c r="F112" s="81">
        <f t="shared" ref="F112:G114" si="21">F113</f>
        <v>50</v>
      </c>
      <c r="G112" s="81">
        <f t="shared" si="21"/>
        <v>0</v>
      </c>
      <c r="H112" s="81">
        <f t="shared" si="19"/>
        <v>0</v>
      </c>
    </row>
    <row r="113" spans="1:8" ht="51" outlineLevel="5">
      <c r="A113" s="58" t="s">
        <v>10</v>
      </c>
      <c r="B113" s="57" t="s">
        <v>56</v>
      </c>
      <c r="C113" s="57" t="s">
        <v>58</v>
      </c>
      <c r="D113" s="58"/>
      <c r="E113" s="80" t="s">
        <v>351</v>
      </c>
      <c r="F113" s="81">
        <f t="shared" si="21"/>
        <v>50</v>
      </c>
      <c r="G113" s="81">
        <f t="shared" si="21"/>
        <v>0</v>
      </c>
      <c r="H113" s="81">
        <f t="shared" si="19"/>
        <v>0</v>
      </c>
    </row>
    <row r="114" spans="1:8" ht="25.5" outlineLevel="6">
      <c r="A114" s="58" t="s">
        <v>10</v>
      </c>
      <c r="B114" s="57" t="s">
        <v>56</v>
      </c>
      <c r="C114" s="57" t="s">
        <v>59</v>
      </c>
      <c r="D114" s="58"/>
      <c r="E114" s="80" t="s">
        <v>352</v>
      </c>
      <c r="F114" s="81">
        <f t="shared" si="21"/>
        <v>50</v>
      </c>
      <c r="G114" s="81">
        <f t="shared" si="21"/>
        <v>0</v>
      </c>
      <c r="H114" s="81">
        <f t="shared" si="19"/>
        <v>0</v>
      </c>
    </row>
    <row r="115" spans="1:8" ht="25.5" outlineLevel="7">
      <c r="A115" s="58" t="s">
        <v>10</v>
      </c>
      <c r="B115" s="57" t="s">
        <v>56</v>
      </c>
      <c r="C115" s="57" t="s">
        <v>59</v>
      </c>
      <c r="D115" s="58" t="s">
        <v>7</v>
      </c>
      <c r="E115" s="80" t="s">
        <v>300</v>
      </c>
      <c r="F115" s="81">
        <v>50</v>
      </c>
      <c r="G115" s="81">
        <v>0</v>
      </c>
      <c r="H115" s="81">
        <f t="shared" si="19"/>
        <v>0</v>
      </c>
    </row>
    <row r="116" spans="1:8" ht="25.5" outlineLevel="4">
      <c r="A116" s="58" t="s">
        <v>10</v>
      </c>
      <c r="B116" s="57" t="s">
        <v>56</v>
      </c>
      <c r="C116" s="57" t="s">
        <v>60</v>
      </c>
      <c r="D116" s="58"/>
      <c r="E116" s="80" t="s">
        <v>353</v>
      </c>
      <c r="F116" s="81">
        <f>F117+F128</f>
        <v>620</v>
      </c>
      <c r="G116" s="81">
        <f>G117+G128</f>
        <v>420</v>
      </c>
      <c r="H116" s="81">
        <f t="shared" si="19"/>
        <v>67.741935483870961</v>
      </c>
    </row>
    <row r="117" spans="1:8" ht="38.25" outlineLevel="5">
      <c r="A117" s="58" t="s">
        <v>10</v>
      </c>
      <c r="B117" s="57" t="s">
        <v>56</v>
      </c>
      <c r="C117" s="57" t="s">
        <v>61</v>
      </c>
      <c r="D117" s="58"/>
      <c r="E117" s="80" t="s">
        <v>354</v>
      </c>
      <c r="F117" s="81">
        <f>F118+F120+F122+F124+F126</f>
        <v>570</v>
      </c>
      <c r="G117" s="81">
        <f>G118+G120+G122+G124+G126</f>
        <v>420</v>
      </c>
      <c r="H117" s="81">
        <f t="shared" si="19"/>
        <v>73.68421052631578</v>
      </c>
    </row>
    <row r="118" spans="1:8" outlineLevel="6">
      <c r="A118" s="58" t="s">
        <v>10</v>
      </c>
      <c r="B118" s="57" t="s">
        <v>56</v>
      </c>
      <c r="C118" s="57" t="s">
        <v>62</v>
      </c>
      <c r="D118" s="58"/>
      <c r="E118" s="80" t="s">
        <v>355</v>
      </c>
      <c r="F118" s="81">
        <f>F119</f>
        <v>130</v>
      </c>
      <c r="G118" s="81">
        <f>G119</f>
        <v>130</v>
      </c>
      <c r="H118" s="81">
        <f t="shared" si="19"/>
        <v>100</v>
      </c>
    </row>
    <row r="119" spans="1:8" ht="25.5" outlineLevel="7">
      <c r="A119" s="58" t="s">
        <v>10</v>
      </c>
      <c r="B119" s="57" t="s">
        <v>56</v>
      </c>
      <c r="C119" s="57" t="s">
        <v>62</v>
      </c>
      <c r="D119" s="58" t="s">
        <v>7</v>
      </c>
      <c r="E119" s="80" t="s">
        <v>300</v>
      </c>
      <c r="F119" s="81">
        <v>130</v>
      </c>
      <c r="G119" s="81">
        <v>130</v>
      </c>
      <c r="H119" s="81">
        <f t="shared" si="19"/>
        <v>100</v>
      </c>
    </row>
    <row r="120" spans="1:8" outlineLevel="6">
      <c r="A120" s="58" t="s">
        <v>10</v>
      </c>
      <c r="B120" s="57" t="s">
        <v>56</v>
      </c>
      <c r="C120" s="57" t="s">
        <v>63</v>
      </c>
      <c r="D120" s="58"/>
      <c r="E120" s="80" t="s">
        <v>356</v>
      </c>
      <c r="F120" s="81">
        <f>F121</f>
        <v>370</v>
      </c>
      <c r="G120" s="81">
        <f>G121</f>
        <v>250</v>
      </c>
      <c r="H120" s="81">
        <f t="shared" si="19"/>
        <v>67.567567567567565</v>
      </c>
    </row>
    <row r="121" spans="1:8" ht="25.5" outlineLevel="7">
      <c r="A121" s="58" t="s">
        <v>10</v>
      </c>
      <c r="B121" s="57" t="s">
        <v>56</v>
      </c>
      <c r="C121" s="57" t="s">
        <v>63</v>
      </c>
      <c r="D121" s="58" t="s">
        <v>7</v>
      </c>
      <c r="E121" s="80" t="s">
        <v>300</v>
      </c>
      <c r="F121" s="81">
        <f>250+120</f>
        <v>370</v>
      </c>
      <c r="G121" s="81">
        <v>250</v>
      </c>
      <c r="H121" s="81">
        <f t="shared" si="19"/>
        <v>67.567567567567565</v>
      </c>
    </row>
    <row r="122" spans="1:8" outlineLevel="6">
      <c r="A122" s="58" t="s">
        <v>10</v>
      </c>
      <c r="B122" s="57" t="s">
        <v>56</v>
      </c>
      <c r="C122" s="57" t="s">
        <v>64</v>
      </c>
      <c r="D122" s="58"/>
      <c r="E122" s="80" t="s">
        <v>357</v>
      </c>
      <c r="F122" s="81">
        <f>F123</f>
        <v>40</v>
      </c>
      <c r="G122" s="81">
        <f>G123</f>
        <v>40</v>
      </c>
      <c r="H122" s="81">
        <f t="shared" si="19"/>
        <v>100</v>
      </c>
    </row>
    <row r="123" spans="1:8" ht="25.5" outlineLevel="7">
      <c r="A123" s="58" t="s">
        <v>10</v>
      </c>
      <c r="B123" s="57" t="s">
        <v>56</v>
      </c>
      <c r="C123" s="57" t="s">
        <v>64</v>
      </c>
      <c r="D123" s="58" t="s">
        <v>7</v>
      </c>
      <c r="E123" s="80" t="s">
        <v>300</v>
      </c>
      <c r="F123" s="81">
        <v>40</v>
      </c>
      <c r="G123" s="81">
        <v>40</v>
      </c>
      <c r="H123" s="81">
        <f t="shared" si="19"/>
        <v>100</v>
      </c>
    </row>
    <row r="124" spans="1:8" outlineLevel="6">
      <c r="A124" s="58" t="s">
        <v>10</v>
      </c>
      <c r="B124" s="57" t="s">
        <v>56</v>
      </c>
      <c r="C124" s="57" t="s">
        <v>65</v>
      </c>
      <c r="D124" s="58"/>
      <c r="E124" s="80" t="s">
        <v>358</v>
      </c>
      <c r="F124" s="81">
        <f>F125</f>
        <v>10</v>
      </c>
      <c r="G124" s="81">
        <f>G125</f>
        <v>0</v>
      </c>
      <c r="H124" s="81">
        <f t="shared" si="19"/>
        <v>0</v>
      </c>
    </row>
    <row r="125" spans="1:8" ht="25.5" outlineLevel="7">
      <c r="A125" s="58" t="s">
        <v>10</v>
      </c>
      <c r="B125" s="57" t="s">
        <v>56</v>
      </c>
      <c r="C125" s="57" t="s">
        <v>65</v>
      </c>
      <c r="D125" s="58" t="s">
        <v>7</v>
      </c>
      <c r="E125" s="80" t="s">
        <v>300</v>
      </c>
      <c r="F125" s="81">
        <v>10</v>
      </c>
      <c r="G125" s="81">
        <v>0</v>
      </c>
      <c r="H125" s="81">
        <f t="shared" si="19"/>
        <v>0</v>
      </c>
    </row>
    <row r="126" spans="1:8" outlineLevel="6">
      <c r="A126" s="58" t="s">
        <v>10</v>
      </c>
      <c r="B126" s="57" t="s">
        <v>56</v>
      </c>
      <c r="C126" s="57" t="s">
        <v>66</v>
      </c>
      <c r="D126" s="58"/>
      <c r="E126" s="80" t="s">
        <v>359</v>
      </c>
      <c r="F126" s="81">
        <f>F127</f>
        <v>20</v>
      </c>
      <c r="G126" s="81">
        <v>0</v>
      </c>
      <c r="H126" s="81">
        <f t="shared" si="19"/>
        <v>0</v>
      </c>
    </row>
    <row r="127" spans="1:8" ht="25.5" outlineLevel="7">
      <c r="A127" s="58" t="s">
        <v>10</v>
      </c>
      <c r="B127" s="57" t="s">
        <v>56</v>
      </c>
      <c r="C127" s="57" t="s">
        <v>66</v>
      </c>
      <c r="D127" s="58" t="s">
        <v>7</v>
      </c>
      <c r="E127" s="80" t="s">
        <v>300</v>
      </c>
      <c r="F127" s="81">
        <v>20</v>
      </c>
      <c r="G127" s="81">
        <v>20</v>
      </c>
      <c r="H127" s="81">
        <f t="shared" si="19"/>
        <v>100</v>
      </c>
    </row>
    <row r="128" spans="1:8" ht="38.25" outlineLevel="5">
      <c r="A128" s="58" t="s">
        <v>10</v>
      </c>
      <c r="B128" s="57" t="s">
        <v>56</v>
      </c>
      <c r="C128" s="57" t="s">
        <v>67</v>
      </c>
      <c r="D128" s="58"/>
      <c r="E128" s="80" t="s">
        <v>360</v>
      </c>
      <c r="F128" s="81">
        <f t="shared" ref="F128:G129" si="22">F129</f>
        <v>50</v>
      </c>
      <c r="G128" s="81">
        <f t="shared" si="22"/>
        <v>0</v>
      </c>
      <c r="H128" s="81">
        <f t="shared" si="19"/>
        <v>0</v>
      </c>
    </row>
    <row r="129" spans="1:9" ht="25.5" outlineLevel="6">
      <c r="A129" s="58" t="s">
        <v>10</v>
      </c>
      <c r="B129" s="57" t="s">
        <v>56</v>
      </c>
      <c r="C129" s="57" t="s">
        <v>68</v>
      </c>
      <c r="D129" s="58"/>
      <c r="E129" s="80" t="s">
        <v>361</v>
      </c>
      <c r="F129" s="81">
        <f t="shared" si="22"/>
        <v>50</v>
      </c>
      <c r="G129" s="81">
        <f t="shared" si="22"/>
        <v>0</v>
      </c>
      <c r="H129" s="81">
        <f t="shared" si="19"/>
        <v>0</v>
      </c>
    </row>
    <row r="130" spans="1:9" ht="25.5" outlineLevel="7">
      <c r="A130" s="58" t="s">
        <v>10</v>
      </c>
      <c r="B130" s="57" t="s">
        <v>56</v>
      </c>
      <c r="C130" s="57" t="s">
        <v>68</v>
      </c>
      <c r="D130" s="58" t="s">
        <v>7</v>
      </c>
      <c r="E130" s="80" t="s">
        <v>300</v>
      </c>
      <c r="F130" s="81">
        <v>50</v>
      </c>
      <c r="G130" s="81">
        <v>0</v>
      </c>
      <c r="H130" s="81">
        <f t="shared" si="19"/>
        <v>0</v>
      </c>
    </row>
    <row r="131" spans="1:9" ht="25.5" outlineLevel="7">
      <c r="A131" s="58" t="s">
        <v>10</v>
      </c>
      <c r="B131" s="57" t="s">
        <v>584</v>
      </c>
      <c r="C131" s="57"/>
      <c r="D131" s="58"/>
      <c r="E131" s="80" t="s">
        <v>589</v>
      </c>
      <c r="F131" s="81">
        <f>F132+F140</f>
        <v>245</v>
      </c>
      <c r="G131" s="81">
        <f>G132+G140</f>
        <v>201.3</v>
      </c>
      <c r="H131" s="81">
        <f t="shared" si="19"/>
        <v>82.163265306122454</v>
      </c>
    </row>
    <row r="132" spans="1:9" ht="38.25" outlineLevel="7">
      <c r="A132" s="58" t="s">
        <v>10</v>
      </c>
      <c r="B132" s="57" t="s">
        <v>584</v>
      </c>
      <c r="C132" s="57" t="s">
        <v>43</v>
      </c>
      <c r="D132" s="58"/>
      <c r="E132" s="80" t="s">
        <v>655</v>
      </c>
      <c r="F132" s="81">
        <f>F133</f>
        <v>45</v>
      </c>
      <c r="G132" s="81">
        <f>G133</f>
        <v>1.3</v>
      </c>
      <c r="H132" s="81">
        <f t="shared" si="19"/>
        <v>2.8888888888888893</v>
      </c>
    </row>
    <row r="133" spans="1:9" ht="38.25" outlineLevel="7">
      <c r="A133" s="58" t="s">
        <v>10</v>
      </c>
      <c r="B133" s="57" t="s">
        <v>584</v>
      </c>
      <c r="C133" s="57" t="s">
        <v>44</v>
      </c>
      <c r="D133" s="58"/>
      <c r="E133" s="80" t="s">
        <v>332</v>
      </c>
      <c r="F133" s="81">
        <f>F134+F137</f>
        <v>45</v>
      </c>
      <c r="G133" s="81">
        <f>G134+G137</f>
        <v>1.3</v>
      </c>
      <c r="H133" s="81">
        <f t="shared" si="19"/>
        <v>2.8888888888888893</v>
      </c>
    </row>
    <row r="134" spans="1:9" ht="25.5" outlineLevel="7">
      <c r="A134" s="58" t="s">
        <v>10</v>
      </c>
      <c r="B134" s="57" t="s">
        <v>584</v>
      </c>
      <c r="C134" s="57" t="s">
        <v>45</v>
      </c>
      <c r="D134" s="58"/>
      <c r="E134" s="80" t="s">
        <v>333</v>
      </c>
      <c r="F134" s="81">
        <f t="shared" ref="F134:G135" si="23">F135</f>
        <v>2</v>
      </c>
      <c r="G134" s="81">
        <f t="shared" si="23"/>
        <v>1.3</v>
      </c>
      <c r="H134" s="81">
        <f t="shared" si="19"/>
        <v>65</v>
      </c>
    </row>
    <row r="135" spans="1:9" ht="25.5" outlineLevel="7">
      <c r="A135" s="58" t="s">
        <v>10</v>
      </c>
      <c r="B135" s="57" t="s">
        <v>584</v>
      </c>
      <c r="C135" s="57" t="s">
        <v>46</v>
      </c>
      <c r="D135" s="58"/>
      <c r="E135" s="80" t="s">
        <v>334</v>
      </c>
      <c r="F135" s="81">
        <f t="shared" si="23"/>
        <v>2</v>
      </c>
      <c r="G135" s="81">
        <f t="shared" si="23"/>
        <v>1.3</v>
      </c>
      <c r="H135" s="81">
        <f t="shared" si="19"/>
        <v>65</v>
      </c>
    </row>
    <row r="136" spans="1:9" ht="25.5" outlineLevel="7">
      <c r="A136" s="58" t="s">
        <v>10</v>
      </c>
      <c r="B136" s="57" t="s">
        <v>584</v>
      </c>
      <c r="C136" s="57" t="s">
        <v>46</v>
      </c>
      <c r="D136" s="58" t="s">
        <v>7</v>
      </c>
      <c r="E136" s="80" t="s">
        <v>300</v>
      </c>
      <c r="F136" s="81">
        <v>2</v>
      </c>
      <c r="G136" s="81">
        <v>1.3</v>
      </c>
      <c r="H136" s="81">
        <f t="shared" si="19"/>
        <v>65</v>
      </c>
    </row>
    <row r="137" spans="1:9" ht="25.5" outlineLevel="7">
      <c r="A137" s="58" t="s">
        <v>10</v>
      </c>
      <c r="B137" s="57" t="s">
        <v>584</v>
      </c>
      <c r="C137" s="57" t="s">
        <v>47</v>
      </c>
      <c r="D137" s="58"/>
      <c r="E137" s="80" t="s">
        <v>637</v>
      </c>
      <c r="F137" s="81">
        <f t="shared" ref="F137:G138" si="24">F138</f>
        <v>43</v>
      </c>
      <c r="G137" s="81">
        <f t="shared" si="24"/>
        <v>0</v>
      </c>
      <c r="H137" s="81">
        <f t="shared" si="19"/>
        <v>0</v>
      </c>
    </row>
    <row r="138" spans="1:9" ht="25.5" outlineLevel="7">
      <c r="A138" s="58" t="s">
        <v>10</v>
      </c>
      <c r="B138" s="57" t="s">
        <v>584</v>
      </c>
      <c r="C138" s="57" t="s">
        <v>48</v>
      </c>
      <c r="D138" s="58"/>
      <c r="E138" s="80" t="s">
        <v>336</v>
      </c>
      <c r="F138" s="81">
        <f t="shared" si="24"/>
        <v>43</v>
      </c>
      <c r="G138" s="81">
        <f t="shared" si="24"/>
        <v>0</v>
      </c>
      <c r="H138" s="81">
        <f t="shared" si="19"/>
        <v>0</v>
      </c>
    </row>
    <row r="139" spans="1:9" ht="53.25" customHeight="1" outlineLevel="7">
      <c r="A139" s="58" t="s">
        <v>10</v>
      </c>
      <c r="B139" s="57" t="s">
        <v>584</v>
      </c>
      <c r="C139" s="57" t="s">
        <v>48</v>
      </c>
      <c r="D139" s="58">
        <v>100</v>
      </c>
      <c r="E139" s="80" t="s">
        <v>299</v>
      </c>
      <c r="F139" s="81">
        <v>43</v>
      </c>
      <c r="G139" s="81">
        <v>0</v>
      </c>
      <c r="H139" s="81">
        <f t="shared" si="19"/>
        <v>0</v>
      </c>
    </row>
    <row r="140" spans="1:9" ht="38.25" outlineLevel="7">
      <c r="A140" s="58" t="s">
        <v>10</v>
      </c>
      <c r="B140" s="57" t="s">
        <v>584</v>
      </c>
      <c r="C140" s="57" t="s">
        <v>585</v>
      </c>
      <c r="D140" s="58"/>
      <c r="E140" s="80" t="s">
        <v>656</v>
      </c>
      <c r="F140" s="81">
        <f t="shared" ref="F140:G143" si="25">F141</f>
        <v>200</v>
      </c>
      <c r="G140" s="81">
        <f t="shared" si="25"/>
        <v>200</v>
      </c>
      <c r="H140" s="81">
        <f t="shared" si="19"/>
        <v>100</v>
      </c>
    </row>
    <row r="141" spans="1:9" ht="82.5" customHeight="1" outlineLevel="7">
      <c r="A141" s="58" t="s">
        <v>10</v>
      </c>
      <c r="B141" s="57" t="s">
        <v>584</v>
      </c>
      <c r="C141" s="57" t="s">
        <v>586</v>
      </c>
      <c r="D141" s="58"/>
      <c r="E141" s="80" t="s">
        <v>592</v>
      </c>
      <c r="F141" s="81">
        <f t="shared" si="25"/>
        <v>200</v>
      </c>
      <c r="G141" s="81">
        <f t="shared" si="25"/>
        <v>200</v>
      </c>
      <c r="H141" s="81">
        <f t="shared" si="19"/>
        <v>100</v>
      </c>
    </row>
    <row r="142" spans="1:9" ht="25.5" outlineLevel="7">
      <c r="A142" s="58" t="s">
        <v>10</v>
      </c>
      <c r="B142" s="57" t="s">
        <v>584</v>
      </c>
      <c r="C142" s="57" t="s">
        <v>587</v>
      </c>
      <c r="D142" s="58"/>
      <c r="E142" s="80" t="s">
        <v>590</v>
      </c>
      <c r="F142" s="81">
        <f>F143</f>
        <v>200</v>
      </c>
      <c r="G142" s="81">
        <f t="shared" si="25"/>
        <v>200</v>
      </c>
      <c r="H142" s="81">
        <f t="shared" si="19"/>
        <v>100</v>
      </c>
    </row>
    <row r="143" spans="1:9" ht="25.5" outlineLevel="7">
      <c r="A143" s="58" t="s">
        <v>10</v>
      </c>
      <c r="B143" s="57" t="s">
        <v>584</v>
      </c>
      <c r="C143" s="57" t="s">
        <v>588</v>
      </c>
      <c r="D143" s="58"/>
      <c r="E143" s="80" t="s">
        <v>591</v>
      </c>
      <c r="F143" s="81">
        <f t="shared" si="25"/>
        <v>200</v>
      </c>
      <c r="G143" s="81">
        <f t="shared" si="25"/>
        <v>200</v>
      </c>
      <c r="H143" s="81">
        <f t="shared" si="19"/>
        <v>100</v>
      </c>
    </row>
    <row r="144" spans="1:9" ht="25.5" outlineLevel="7">
      <c r="A144" s="58" t="s">
        <v>10</v>
      </c>
      <c r="B144" s="57" t="s">
        <v>584</v>
      </c>
      <c r="C144" s="57" t="s">
        <v>588</v>
      </c>
      <c r="D144" s="58">
        <v>200</v>
      </c>
      <c r="E144" s="80" t="s">
        <v>300</v>
      </c>
      <c r="F144" s="81">
        <v>200</v>
      </c>
      <c r="G144" s="81">
        <v>200</v>
      </c>
      <c r="H144" s="81">
        <f t="shared" si="19"/>
        <v>100</v>
      </c>
      <c r="I144" s="1"/>
    </row>
    <row r="145" spans="1:9" outlineLevel="1">
      <c r="A145" s="58" t="s">
        <v>10</v>
      </c>
      <c r="B145" s="57" t="s">
        <v>69</v>
      </c>
      <c r="C145" s="57"/>
      <c r="D145" s="58"/>
      <c r="E145" s="80" t="s">
        <v>248</v>
      </c>
      <c r="F145" s="81">
        <f>F152+F162+F203+F146</f>
        <v>142854.59999999998</v>
      </c>
      <c r="G145" s="81">
        <f>G152+G162+G203+G146</f>
        <v>28003.200000000001</v>
      </c>
      <c r="H145" s="81">
        <f>G145/F145*100</f>
        <v>19.602588926082888</v>
      </c>
      <c r="I145" s="1"/>
    </row>
    <row r="146" spans="1:9" outlineLevel="1">
      <c r="A146" s="58" t="s">
        <v>10</v>
      </c>
      <c r="B146" s="57" t="s">
        <v>70</v>
      </c>
      <c r="C146" s="57"/>
      <c r="D146" s="58"/>
      <c r="E146" s="80" t="s">
        <v>679</v>
      </c>
      <c r="F146" s="81">
        <f>F147</f>
        <v>1500</v>
      </c>
      <c r="G146" s="81">
        <f t="shared" ref="G146" si="26">G147</f>
        <v>0</v>
      </c>
      <c r="H146" s="81">
        <f t="shared" ref="H146:H208" si="27">G146/F146*100</f>
        <v>0</v>
      </c>
      <c r="I146" s="1"/>
    </row>
    <row r="147" spans="1:9" ht="38.25" outlineLevel="1">
      <c r="A147" s="58" t="s">
        <v>10</v>
      </c>
      <c r="B147" s="57" t="s">
        <v>70</v>
      </c>
      <c r="C147" s="57" t="s">
        <v>28</v>
      </c>
      <c r="D147" s="58"/>
      <c r="E147" s="80" t="s">
        <v>650</v>
      </c>
      <c r="F147" s="81">
        <f>F148</f>
        <v>1500</v>
      </c>
      <c r="G147" s="81">
        <f t="shared" ref="G147" si="28">G148</f>
        <v>0</v>
      </c>
      <c r="H147" s="81">
        <f t="shared" si="27"/>
        <v>0</v>
      </c>
      <c r="I147" s="1"/>
    </row>
    <row r="148" spans="1:9" ht="25.5" outlineLevel="1">
      <c r="A148" s="58" t="s">
        <v>10</v>
      </c>
      <c r="B148" s="57" t="s">
        <v>70</v>
      </c>
      <c r="C148" s="57" t="s">
        <v>34</v>
      </c>
      <c r="D148" s="58"/>
      <c r="E148" s="80" t="s">
        <v>321</v>
      </c>
      <c r="F148" s="81">
        <f>F149</f>
        <v>1500</v>
      </c>
      <c r="G148" s="81">
        <f t="shared" ref="G148" si="29">G149</f>
        <v>0</v>
      </c>
      <c r="H148" s="81">
        <f t="shared" si="27"/>
        <v>0</v>
      </c>
      <c r="I148" s="1"/>
    </row>
    <row r="149" spans="1:9" ht="51" outlineLevel="1">
      <c r="A149" s="58" t="s">
        <v>10</v>
      </c>
      <c r="B149" s="57" t="s">
        <v>70</v>
      </c>
      <c r="C149" s="57" t="s">
        <v>35</v>
      </c>
      <c r="D149" s="58"/>
      <c r="E149" s="80" t="s">
        <v>322</v>
      </c>
      <c r="F149" s="81">
        <f>F150</f>
        <v>1500</v>
      </c>
      <c r="G149" s="81">
        <f t="shared" ref="G149" si="30">G150</f>
        <v>0</v>
      </c>
      <c r="H149" s="81">
        <f t="shared" si="27"/>
        <v>0</v>
      </c>
      <c r="I149" s="1"/>
    </row>
    <row r="150" spans="1:9" ht="38.25" outlineLevel="7">
      <c r="A150" s="58" t="s">
        <v>10</v>
      </c>
      <c r="B150" s="57" t="s">
        <v>70</v>
      </c>
      <c r="C150" s="57" t="s">
        <v>677</v>
      </c>
      <c r="D150" s="58"/>
      <c r="E150" s="80" t="s">
        <v>678</v>
      </c>
      <c r="F150" s="81">
        <f>F151</f>
        <v>1500</v>
      </c>
      <c r="G150" s="81">
        <f t="shared" ref="G150" si="31">G151</f>
        <v>0</v>
      </c>
      <c r="H150" s="81">
        <f t="shared" si="27"/>
        <v>0</v>
      </c>
      <c r="I150" s="1"/>
    </row>
    <row r="151" spans="1:9" ht="25.5" outlineLevel="7">
      <c r="A151" s="58" t="s">
        <v>10</v>
      </c>
      <c r="B151" s="57" t="s">
        <v>70</v>
      </c>
      <c r="C151" s="57" t="s">
        <v>677</v>
      </c>
      <c r="D151" s="58" t="s">
        <v>7</v>
      </c>
      <c r="E151" s="80" t="s">
        <v>300</v>
      </c>
      <c r="F151" s="81">
        <f>1483.5+14.9+1.6</f>
        <v>1500</v>
      </c>
      <c r="G151" s="81">
        <v>0</v>
      </c>
      <c r="H151" s="81">
        <f t="shared" si="27"/>
        <v>0</v>
      </c>
      <c r="I151" s="1"/>
    </row>
    <row r="152" spans="1:9" outlineLevel="2">
      <c r="A152" s="58" t="s">
        <v>10</v>
      </c>
      <c r="B152" s="57" t="s">
        <v>74</v>
      </c>
      <c r="C152" s="57"/>
      <c r="D152" s="58"/>
      <c r="E152" s="80" t="s">
        <v>267</v>
      </c>
      <c r="F152" s="81">
        <f>F153</f>
        <v>16485.599999999999</v>
      </c>
      <c r="G152" s="81">
        <f t="shared" ref="G152:G154" si="32">G153</f>
        <v>5291.4</v>
      </c>
      <c r="H152" s="81">
        <f t="shared" si="27"/>
        <v>32.097102926190132</v>
      </c>
      <c r="I152" s="1"/>
    </row>
    <row r="153" spans="1:9" ht="51" outlineLevel="3">
      <c r="A153" s="58" t="s">
        <v>10</v>
      </c>
      <c r="B153" s="57" t="s">
        <v>74</v>
      </c>
      <c r="C153" s="57" t="s">
        <v>71</v>
      </c>
      <c r="D153" s="58"/>
      <c r="E153" s="80" t="s">
        <v>649</v>
      </c>
      <c r="F153" s="81">
        <f>F154</f>
        <v>16485.599999999999</v>
      </c>
      <c r="G153" s="81">
        <f t="shared" si="32"/>
        <v>5291.4</v>
      </c>
      <c r="H153" s="81">
        <f t="shared" si="27"/>
        <v>32.097102926190132</v>
      </c>
      <c r="I153" s="1"/>
    </row>
    <row r="154" spans="1:9" ht="25.5" outlineLevel="4">
      <c r="A154" s="58" t="s">
        <v>10</v>
      </c>
      <c r="B154" s="57" t="s">
        <v>74</v>
      </c>
      <c r="C154" s="57" t="s">
        <v>75</v>
      </c>
      <c r="D154" s="58"/>
      <c r="E154" s="80" t="s">
        <v>365</v>
      </c>
      <c r="F154" s="81">
        <f>F155</f>
        <v>16485.599999999999</v>
      </c>
      <c r="G154" s="81">
        <f t="shared" si="32"/>
        <v>5291.4</v>
      </c>
      <c r="H154" s="81">
        <f t="shared" si="27"/>
        <v>32.097102926190132</v>
      </c>
      <c r="I154" s="1"/>
    </row>
    <row r="155" spans="1:9" ht="25.5" outlineLevel="5">
      <c r="A155" s="58" t="s">
        <v>10</v>
      </c>
      <c r="B155" s="57" t="s">
        <v>74</v>
      </c>
      <c r="C155" s="57" t="s">
        <v>76</v>
      </c>
      <c r="D155" s="58"/>
      <c r="E155" s="80" t="s">
        <v>366</v>
      </c>
      <c r="F155" s="81">
        <f>F160+F156+F158</f>
        <v>16485.599999999999</v>
      </c>
      <c r="G155" s="81">
        <f t="shared" ref="G155" si="33">G160+G156+G158</f>
        <v>5291.4</v>
      </c>
      <c r="H155" s="81">
        <f t="shared" si="27"/>
        <v>32.097102926190132</v>
      </c>
      <c r="I155" s="1"/>
    </row>
    <row r="156" spans="1:9" ht="38.25" outlineLevel="7">
      <c r="A156" s="58" t="s">
        <v>10</v>
      </c>
      <c r="B156" s="57" t="s">
        <v>74</v>
      </c>
      <c r="C156" s="57" t="s">
        <v>548</v>
      </c>
      <c r="D156" s="58"/>
      <c r="E156" s="80" t="s">
        <v>367</v>
      </c>
      <c r="F156" s="81">
        <f>F157</f>
        <v>13172.5</v>
      </c>
      <c r="G156" s="81">
        <f>G157</f>
        <v>4217.2</v>
      </c>
      <c r="H156" s="81">
        <f t="shared" si="27"/>
        <v>32.015183146707152</v>
      </c>
      <c r="I156" s="1"/>
    </row>
    <row r="157" spans="1:9" ht="25.5" outlineLevel="7">
      <c r="A157" s="58" t="s">
        <v>10</v>
      </c>
      <c r="B157" s="57" t="s">
        <v>74</v>
      </c>
      <c r="C157" s="57" t="s">
        <v>548</v>
      </c>
      <c r="D157" s="58">
        <v>200</v>
      </c>
      <c r="E157" s="80" t="s">
        <v>300</v>
      </c>
      <c r="F157" s="81">
        <v>13172.5</v>
      </c>
      <c r="G157" s="81">
        <v>4217.2</v>
      </c>
      <c r="H157" s="81">
        <f t="shared" si="27"/>
        <v>32.015183146707152</v>
      </c>
      <c r="I157" s="1"/>
    </row>
    <row r="158" spans="1:9" ht="25.5" outlineLevel="7">
      <c r="A158" s="58" t="s">
        <v>10</v>
      </c>
      <c r="B158" s="57" t="s">
        <v>74</v>
      </c>
      <c r="C158" s="57" t="s">
        <v>720</v>
      </c>
      <c r="D158" s="58"/>
      <c r="E158" s="80" t="s">
        <v>721</v>
      </c>
      <c r="F158" s="81">
        <f>F159</f>
        <v>20</v>
      </c>
      <c r="G158" s="81">
        <f t="shared" ref="G158" si="34">G159</f>
        <v>19.899999999999999</v>
      </c>
      <c r="H158" s="81">
        <f t="shared" si="27"/>
        <v>99.499999999999986</v>
      </c>
      <c r="I158" s="1"/>
    </row>
    <row r="159" spans="1:9" ht="25.5" outlineLevel="7">
      <c r="A159" s="58" t="s">
        <v>10</v>
      </c>
      <c r="B159" s="57" t="s">
        <v>74</v>
      </c>
      <c r="C159" s="57" t="s">
        <v>720</v>
      </c>
      <c r="D159" s="58">
        <v>200</v>
      </c>
      <c r="E159" s="80" t="s">
        <v>300</v>
      </c>
      <c r="F159" s="81">
        <v>20</v>
      </c>
      <c r="G159" s="81">
        <v>19.899999999999999</v>
      </c>
      <c r="H159" s="81">
        <f t="shared" si="27"/>
        <v>99.499999999999986</v>
      </c>
      <c r="I159" s="1"/>
    </row>
    <row r="160" spans="1:9" ht="38.25" outlineLevel="6">
      <c r="A160" s="58" t="s">
        <v>10</v>
      </c>
      <c r="B160" s="57" t="s">
        <v>74</v>
      </c>
      <c r="C160" s="57" t="s">
        <v>77</v>
      </c>
      <c r="D160" s="58"/>
      <c r="E160" s="80" t="s">
        <v>367</v>
      </c>
      <c r="F160" s="81">
        <f>F161</f>
        <v>3293.1</v>
      </c>
      <c r="G160" s="81">
        <f>G161</f>
        <v>1054.3</v>
      </c>
      <c r="H160" s="81">
        <f t="shared" si="27"/>
        <v>32.015426194163553</v>
      </c>
      <c r="I160" s="1"/>
    </row>
    <row r="161" spans="1:11" ht="25.5" outlineLevel="7">
      <c r="A161" s="58" t="s">
        <v>10</v>
      </c>
      <c r="B161" s="57" t="s">
        <v>74</v>
      </c>
      <c r="C161" s="57" t="s">
        <v>77</v>
      </c>
      <c r="D161" s="58" t="s">
        <v>7</v>
      </c>
      <c r="E161" s="80" t="s">
        <v>300</v>
      </c>
      <c r="F161" s="81">
        <v>3293.1</v>
      </c>
      <c r="G161" s="81">
        <v>1054.3</v>
      </c>
      <c r="H161" s="81">
        <f t="shared" si="27"/>
        <v>32.015426194163553</v>
      </c>
      <c r="I161" s="1"/>
    </row>
    <row r="162" spans="1:11" outlineLevel="2">
      <c r="A162" s="58" t="s">
        <v>10</v>
      </c>
      <c r="B162" s="57" t="s">
        <v>78</v>
      </c>
      <c r="C162" s="57"/>
      <c r="D162" s="58"/>
      <c r="E162" s="80" t="s">
        <v>268</v>
      </c>
      <c r="F162" s="81">
        <f>F163+F198</f>
        <v>124768.99999999999</v>
      </c>
      <c r="G162" s="81">
        <f>G163+G198</f>
        <v>22669.599999999999</v>
      </c>
      <c r="H162" s="81">
        <f t="shared" si="27"/>
        <v>18.169256786541528</v>
      </c>
      <c r="I162" s="1"/>
    </row>
    <row r="163" spans="1:11" ht="42" customHeight="1" outlineLevel="3">
      <c r="A163" s="58" t="s">
        <v>10</v>
      </c>
      <c r="B163" s="57" t="s">
        <v>78</v>
      </c>
      <c r="C163" s="57" t="s">
        <v>71</v>
      </c>
      <c r="D163" s="58"/>
      <c r="E163" s="80" t="s">
        <v>649</v>
      </c>
      <c r="F163" s="81">
        <f>F164+F192</f>
        <v>124368.99999999999</v>
      </c>
      <c r="G163" s="81">
        <f>G164+G192</f>
        <v>22669.599999999999</v>
      </c>
      <c r="H163" s="81">
        <f t="shared" si="27"/>
        <v>18.227693396264343</v>
      </c>
      <c r="I163" s="1"/>
    </row>
    <row r="164" spans="1:11" ht="25.5" outlineLevel="4">
      <c r="A164" s="58" t="s">
        <v>10</v>
      </c>
      <c r="B164" s="57" t="s">
        <v>78</v>
      </c>
      <c r="C164" s="57" t="s">
        <v>75</v>
      </c>
      <c r="D164" s="58"/>
      <c r="E164" s="80" t="s">
        <v>365</v>
      </c>
      <c r="F164" s="81">
        <f>F165+F174+F187</f>
        <v>120626.59999999999</v>
      </c>
      <c r="G164" s="81">
        <f>G165+G174+G187</f>
        <v>22669.599999999999</v>
      </c>
      <c r="H164" s="81">
        <f t="shared" si="27"/>
        <v>18.793201499503425</v>
      </c>
      <c r="I164" s="1"/>
    </row>
    <row r="165" spans="1:11" ht="38.25" outlineLevel="5">
      <c r="A165" s="58" t="s">
        <v>10</v>
      </c>
      <c r="B165" s="57" t="s">
        <v>78</v>
      </c>
      <c r="C165" s="57" t="s">
        <v>79</v>
      </c>
      <c r="D165" s="58"/>
      <c r="E165" s="80" t="s">
        <v>368</v>
      </c>
      <c r="F165" s="81">
        <f>F166+F168+F170+F172</f>
        <v>47808.1</v>
      </c>
      <c r="G165" s="81">
        <f t="shared" ref="G165" si="35">G166+G168+G170+G172</f>
        <v>22669.599999999999</v>
      </c>
      <c r="H165" s="81">
        <f t="shared" si="27"/>
        <v>47.417906170711653</v>
      </c>
      <c r="I165" s="1"/>
    </row>
    <row r="166" spans="1:11" ht="63.75" outlineLevel="6">
      <c r="A166" s="58" t="s">
        <v>10</v>
      </c>
      <c r="B166" s="57" t="s">
        <v>78</v>
      </c>
      <c r="C166" s="57" t="s">
        <v>80</v>
      </c>
      <c r="D166" s="58"/>
      <c r="E166" s="80" t="s">
        <v>369</v>
      </c>
      <c r="F166" s="81">
        <f>F167</f>
        <v>21198.2</v>
      </c>
      <c r="G166" s="81">
        <f>G167</f>
        <v>7970.9</v>
      </c>
      <c r="H166" s="81">
        <f t="shared" si="27"/>
        <v>37.601777509411171</v>
      </c>
      <c r="I166" s="11"/>
      <c r="J166" s="11"/>
      <c r="K166" s="11"/>
    </row>
    <row r="167" spans="1:11" ht="25.5" outlineLevel="7">
      <c r="A167" s="58" t="s">
        <v>10</v>
      </c>
      <c r="B167" s="57" t="s">
        <v>78</v>
      </c>
      <c r="C167" s="57" t="s">
        <v>80</v>
      </c>
      <c r="D167" s="58" t="s">
        <v>7</v>
      </c>
      <c r="E167" s="80" t="s">
        <v>300</v>
      </c>
      <c r="F167" s="81">
        <v>21198.2</v>
      </c>
      <c r="G167" s="81">
        <v>7970.9</v>
      </c>
      <c r="H167" s="81">
        <f t="shared" si="27"/>
        <v>37.601777509411171</v>
      </c>
      <c r="I167" s="1"/>
    </row>
    <row r="168" spans="1:11" ht="38.25" outlineLevel="6">
      <c r="A168" s="58" t="s">
        <v>10</v>
      </c>
      <c r="B168" s="57" t="s">
        <v>78</v>
      </c>
      <c r="C168" s="57" t="s">
        <v>81</v>
      </c>
      <c r="D168" s="58"/>
      <c r="E168" s="80" t="s">
        <v>370</v>
      </c>
      <c r="F168" s="81">
        <f>F169</f>
        <v>9710</v>
      </c>
      <c r="G168" s="81">
        <f>G169</f>
        <v>6000</v>
      </c>
      <c r="H168" s="81">
        <f t="shared" si="27"/>
        <v>61.791967044284249</v>
      </c>
      <c r="I168" s="1"/>
    </row>
    <row r="169" spans="1:11" ht="25.5" outlineLevel="7">
      <c r="A169" s="58" t="s">
        <v>10</v>
      </c>
      <c r="B169" s="57" t="s">
        <v>78</v>
      </c>
      <c r="C169" s="57" t="s">
        <v>81</v>
      </c>
      <c r="D169" s="58" t="s">
        <v>38</v>
      </c>
      <c r="E169" s="80" t="s">
        <v>326</v>
      </c>
      <c r="F169" s="81">
        <v>9710</v>
      </c>
      <c r="G169" s="81">
        <v>6000</v>
      </c>
      <c r="H169" s="81">
        <f t="shared" si="27"/>
        <v>61.791967044284249</v>
      </c>
      <c r="I169" s="1"/>
    </row>
    <row r="170" spans="1:11" ht="25.5" outlineLevel="6">
      <c r="A170" s="58" t="s">
        <v>10</v>
      </c>
      <c r="B170" s="57" t="s">
        <v>78</v>
      </c>
      <c r="C170" s="57" t="s">
        <v>82</v>
      </c>
      <c r="D170" s="58"/>
      <c r="E170" s="80" t="s">
        <v>371</v>
      </c>
      <c r="F170" s="81">
        <f>F171</f>
        <v>7999.9</v>
      </c>
      <c r="G170" s="81">
        <f>G171</f>
        <v>3349.9</v>
      </c>
      <c r="H170" s="81">
        <f t="shared" si="27"/>
        <v>41.874273428417858</v>
      </c>
      <c r="I170" s="1"/>
    </row>
    <row r="171" spans="1:11" ht="25.5" outlineLevel="7">
      <c r="A171" s="58" t="s">
        <v>10</v>
      </c>
      <c r="B171" s="57" t="s">
        <v>78</v>
      </c>
      <c r="C171" s="57" t="s">
        <v>82</v>
      </c>
      <c r="D171" s="58" t="s">
        <v>7</v>
      </c>
      <c r="E171" s="80" t="s">
        <v>300</v>
      </c>
      <c r="F171" s="81">
        <f>6000-0.1+2000</f>
        <v>7999.9</v>
      </c>
      <c r="G171" s="81">
        <v>3349.9</v>
      </c>
      <c r="H171" s="81">
        <f t="shared" si="27"/>
        <v>41.874273428417858</v>
      </c>
      <c r="I171" s="1"/>
    </row>
    <row r="172" spans="1:11" ht="51" outlineLevel="6">
      <c r="A172" s="58" t="s">
        <v>10</v>
      </c>
      <c r="B172" s="57" t="s">
        <v>78</v>
      </c>
      <c r="C172" s="57" t="s">
        <v>83</v>
      </c>
      <c r="D172" s="58"/>
      <c r="E172" s="80" t="s">
        <v>685</v>
      </c>
      <c r="F172" s="81">
        <f>F173</f>
        <v>8900</v>
      </c>
      <c r="G172" s="81">
        <f>G173</f>
        <v>5348.8</v>
      </c>
      <c r="H172" s="81">
        <f t="shared" si="27"/>
        <v>60.098876404494384</v>
      </c>
      <c r="I172" s="1"/>
    </row>
    <row r="173" spans="1:11" ht="25.5" outlineLevel="7">
      <c r="A173" s="58" t="s">
        <v>10</v>
      </c>
      <c r="B173" s="57" t="s">
        <v>78</v>
      </c>
      <c r="C173" s="57" t="s">
        <v>83</v>
      </c>
      <c r="D173" s="58" t="s">
        <v>7</v>
      </c>
      <c r="E173" s="80" t="s">
        <v>300</v>
      </c>
      <c r="F173" s="81">
        <f>8300+600</f>
        <v>8900</v>
      </c>
      <c r="G173" s="81">
        <v>5348.8</v>
      </c>
      <c r="H173" s="81">
        <f t="shared" si="27"/>
        <v>60.098876404494384</v>
      </c>
      <c r="I173" s="1"/>
    </row>
    <row r="174" spans="1:11" ht="25.5" outlineLevel="5">
      <c r="A174" s="58" t="s">
        <v>10</v>
      </c>
      <c r="B174" s="57" t="s">
        <v>78</v>
      </c>
      <c r="C174" s="57" t="s">
        <v>84</v>
      </c>
      <c r="D174" s="58"/>
      <c r="E174" s="80" t="s">
        <v>600</v>
      </c>
      <c r="F174" s="81">
        <f>F185+F179+F181+F183+F175+F177</f>
        <v>65084.800000000003</v>
      </c>
      <c r="G174" s="81">
        <f t="shared" ref="G174" si="36">G185+G179+G181+G183+G175+G177</f>
        <v>0</v>
      </c>
      <c r="H174" s="81">
        <f t="shared" si="27"/>
        <v>0</v>
      </c>
      <c r="I174" s="1"/>
    </row>
    <row r="175" spans="1:11" ht="51" outlineLevel="5">
      <c r="A175" s="58">
        <v>802</v>
      </c>
      <c r="B175" s="57" t="s">
        <v>78</v>
      </c>
      <c r="C175" s="57" t="s">
        <v>779</v>
      </c>
      <c r="D175" s="58"/>
      <c r="E175" s="80" t="s">
        <v>780</v>
      </c>
      <c r="F175" s="81">
        <f>F176</f>
        <v>7943.4</v>
      </c>
      <c r="G175" s="81">
        <f t="shared" ref="G175" si="37">G176</f>
        <v>0</v>
      </c>
      <c r="H175" s="81">
        <f t="shared" si="27"/>
        <v>0</v>
      </c>
      <c r="I175" s="1"/>
    </row>
    <row r="176" spans="1:11" ht="25.5" outlineLevel="5">
      <c r="A176" s="58">
        <v>802</v>
      </c>
      <c r="B176" s="57" t="s">
        <v>78</v>
      </c>
      <c r="C176" s="57" t="s">
        <v>779</v>
      </c>
      <c r="D176" s="58">
        <v>200</v>
      </c>
      <c r="E176" s="80" t="s">
        <v>300</v>
      </c>
      <c r="F176" s="81">
        <v>7943.4</v>
      </c>
      <c r="G176" s="81">
        <v>0</v>
      </c>
      <c r="H176" s="81">
        <f t="shared" si="27"/>
        <v>0</v>
      </c>
      <c r="I176" s="1"/>
    </row>
    <row r="177" spans="1:9" ht="38.25" customHeight="1" outlineLevel="5">
      <c r="A177" s="58">
        <v>802</v>
      </c>
      <c r="B177" s="57" t="s">
        <v>78</v>
      </c>
      <c r="C177" s="57" t="s">
        <v>781</v>
      </c>
      <c r="D177" s="58"/>
      <c r="E177" s="80" t="s">
        <v>786</v>
      </c>
      <c r="F177" s="81">
        <f>F178</f>
        <v>5809.8</v>
      </c>
      <c r="G177" s="81">
        <f t="shared" ref="G177" si="38">G178</f>
        <v>0</v>
      </c>
      <c r="H177" s="81">
        <f t="shared" si="27"/>
        <v>0</v>
      </c>
      <c r="I177" s="1"/>
    </row>
    <row r="178" spans="1:9" ht="25.5" outlineLevel="5">
      <c r="A178" s="58">
        <v>802</v>
      </c>
      <c r="B178" s="57" t="s">
        <v>78</v>
      </c>
      <c r="C178" s="57" t="s">
        <v>781</v>
      </c>
      <c r="D178" s="58">
        <v>200</v>
      </c>
      <c r="E178" s="80" t="s">
        <v>300</v>
      </c>
      <c r="F178" s="81">
        <v>5809.8</v>
      </c>
      <c r="G178" s="81">
        <v>0</v>
      </c>
      <c r="H178" s="81">
        <f t="shared" si="27"/>
        <v>0</v>
      </c>
      <c r="I178" s="1"/>
    </row>
    <row r="179" spans="1:9" ht="25.5" customHeight="1" outlineLevel="5">
      <c r="A179" s="58" t="s">
        <v>10</v>
      </c>
      <c r="B179" s="57" t="s">
        <v>78</v>
      </c>
      <c r="C179" s="57" t="s">
        <v>549</v>
      </c>
      <c r="D179" s="58"/>
      <c r="E179" s="80" t="s">
        <v>792</v>
      </c>
      <c r="F179" s="81">
        <f>F180</f>
        <v>43547.1</v>
      </c>
      <c r="G179" s="81">
        <f t="shared" ref="G179" si="39">G180</f>
        <v>0</v>
      </c>
      <c r="H179" s="81">
        <f t="shared" si="27"/>
        <v>0</v>
      </c>
      <c r="I179" s="1"/>
    </row>
    <row r="180" spans="1:9" ht="25.5" outlineLevel="5">
      <c r="A180" s="58" t="s">
        <v>10</v>
      </c>
      <c r="B180" s="57" t="s">
        <v>78</v>
      </c>
      <c r="C180" s="57" t="s">
        <v>549</v>
      </c>
      <c r="D180" s="58">
        <v>200</v>
      </c>
      <c r="E180" s="80" t="s">
        <v>300</v>
      </c>
      <c r="F180" s="81">
        <v>43547.1</v>
      </c>
      <c r="G180" s="81">
        <v>0</v>
      </c>
      <c r="H180" s="81">
        <f t="shared" si="27"/>
        <v>0</v>
      </c>
      <c r="I180" s="1"/>
    </row>
    <row r="181" spans="1:9" ht="51" outlineLevel="5">
      <c r="A181" s="58" t="s">
        <v>10</v>
      </c>
      <c r="B181" s="57" t="s">
        <v>78</v>
      </c>
      <c r="C181" s="57" t="s">
        <v>722</v>
      </c>
      <c r="D181" s="58"/>
      <c r="E181" s="80" t="s">
        <v>734</v>
      </c>
      <c r="F181" s="81">
        <f>F182</f>
        <v>882.6</v>
      </c>
      <c r="G181" s="81">
        <f t="shared" ref="G181" si="40">G182</f>
        <v>0</v>
      </c>
      <c r="H181" s="81">
        <f t="shared" si="27"/>
        <v>0</v>
      </c>
      <c r="I181" s="1"/>
    </row>
    <row r="182" spans="1:9" ht="25.5" outlineLevel="5">
      <c r="A182" s="58" t="s">
        <v>10</v>
      </c>
      <c r="B182" s="57" t="s">
        <v>78</v>
      </c>
      <c r="C182" s="57" t="s">
        <v>722</v>
      </c>
      <c r="D182" s="58">
        <v>200</v>
      </c>
      <c r="E182" s="80" t="s">
        <v>300</v>
      </c>
      <c r="F182" s="81">
        <v>882.6</v>
      </c>
      <c r="G182" s="81">
        <v>0</v>
      </c>
      <c r="H182" s="81">
        <f t="shared" si="27"/>
        <v>0</v>
      </c>
      <c r="I182" s="1"/>
    </row>
    <row r="183" spans="1:9" ht="38.25" customHeight="1" outlineLevel="5">
      <c r="A183" s="58" t="s">
        <v>10</v>
      </c>
      <c r="B183" s="57" t="s">
        <v>78</v>
      </c>
      <c r="C183" s="57" t="s">
        <v>723</v>
      </c>
      <c r="D183" s="58"/>
      <c r="E183" s="80" t="s">
        <v>787</v>
      </c>
      <c r="F183" s="81">
        <f>F184</f>
        <v>645.6</v>
      </c>
      <c r="G183" s="81">
        <f t="shared" ref="G183" si="41">G184</f>
        <v>0</v>
      </c>
      <c r="H183" s="81">
        <f t="shared" si="27"/>
        <v>0</v>
      </c>
      <c r="I183" s="1"/>
    </row>
    <row r="184" spans="1:9" ht="25.5" outlineLevel="5">
      <c r="A184" s="58" t="s">
        <v>10</v>
      </c>
      <c r="B184" s="57" t="s">
        <v>78</v>
      </c>
      <c r="C184" s="57" t="s">
        <v>723</v>
      </c>
      <c r="D184" s="58">
        <v>200</v>
      </c>
      <c r="E184" s="80" t="s">
        <v>300</v>
      </c>
      <c r="F184" s="81">
        <f>645.5+0.1</f>
        <v>645.6</v>
      </c>
      <c r="G184" s="81">
        <v>0</v>
      </c>
      <c r="H184" s="81">
        <f t="shared" si="27"/>
        <v>0</v>
      </c>
      <c r="I184" s="1"/>
    </row>
    <row r="185" spans="1:9" ht="26.25" customHeight="1" outlineLevel="6">
      <c r="A185" s="58" t="s">
        <v>10</v>
      </c>
      <c r="B185" s="57" t="s">
        <v>78</v>
      </c>
      <c r="C185" s="57" t="s">
        <v>85</v>
      </c>
      <c r="D185" s="58"/>
      <c r="E185" s="80" t="s">
        <v>793</v>
      </c>
      <c r="F185" s="81">
        <f>F186</f>
        <v>6256.3</v>
      </c>
      <c r="G185" s="81">
        <f>G186</f>
        <v>0</v>
      </c>
      <c r="H185" s="81">
        <f t="shared" si="27"/>
        <v>0</v>
      </c>
      <c r="I185" s="1"/>
    </row>
    <row r="186" spans="1:9" ht="25.5" outlineLevel="7">
      <c r="A186" s="58" t="s">
        <v>10</v>
      </c>
      <c r="B186" s="57" t="s">
        <v>78</v>
      </c>
      <c r="C186" s="57" t="s">
        <v>85</v>
      </c>
      <c r="D186" s="58" t="s">
        <v>7</v>
      </c>
      <c r="E186" s="80" t="s">
        <v>300</v>
      </c>
      <c r="F186" s="81">
        <f>4838.6+1417.7</f>
        <v>6256.3</v>
      </c>
      <c r="G186" s="81">
        <v>0</v>
      </c>
      <c r="H186" s="81">
        <f t="shared" si="27"/>
        <v>0</v>
      </c>
      <c r="I186" s="1"/>
    </row>
    <row r="187" spans="1:9" ht="38.25" outlineLevel="5">
      <c r="A187" s="58" t="s">
        <v>10</v>
      </c>
      <c r="B187" s="57" t="s">
        <v>78</v>
      </c>
      <c r="C187" s="57" t="s">
        <v>86</v>
      </c>
      <c r="D187" s="58"/>
      <c r="E187" s="80" t="s">
        <v>601</v>
      </c>
      <c r="F187" s="81">
        <f>F190+F188</f>
        <v>7733.7</v>
      </c>
      <c r="G187" s="81">
        <f>G190+G188</f>
        <v>0</v>
      </c>
      <c r="H187" s="81">
        <f t="shared" si="27"/>
        <v>0</v>
      </c>
      <c r="I187" s="1"/>
    </row>
    <row r="188" spans="1:9" ht="25.5" outlineLevel="5">
      <c r="A188" s="58" t="s">
        <v>10</v>
      </c>
      <c r="B188" s="57" t="s">
        <v>78</v>
      </c>
      <c r="C188" s="57" t="s">
        <v>550</v>
      </c>
      <c r="D188" s="58"/>
      <c r="E188" s="80" t="s">
        <v>551</v>
      </c>
      <c r="F188" s="81">
        <f>F189</f>
        <v>6960.3</v>
      </c>
      <c r="G188" s="81">
        <f>G189</f>
        <v>0</v>
      </c>
      <c r="H188" s="81">
        <f t="shared" si="27"/>
        <v>0</v>
      </c>
      <c r="I188" s="1"/>
    </row>
    <row r="189" spans="1:9" ht="25.5" outlineLevel="5">
      <c r="A189" s="58" t="s">
        <v>10</v>
      </c>
      <c r="B189" s="57" t="s">
        <v>78</v>
      </c>
      <c r="C189" s="57" t="s">
        <v>550</v>
      </c>
      <c r="D189" s="58" t="s">
        <v>7</v>
      </c>
      <c r="E189" s="80" t="s">
        <v>300</v>
      </c>
      <c r="F189" s="81">
        <v>6960.3</v>
      </c>
      <c r="G189" s="81">
        <v>0</v>
      </c>
      <c r="H189" s="81">
        <f t="shared" si="27"/>
        <v>0</v>
      </c>
      <c r="I189" s="1"/>
    </row>
    <row r="190" spans="1:9" ht="25.5" outlineLevel="6">
      <c r="A190" s="58" t="s">
        <v>10</v>
      </c>
      <c r="B190" s="57" t="s">
        <v>78</v>
      </c>
      <c r="C190" s="57" t="s">
        <v>87</v>
      </c>
      <c r="D190" s="58"/>
      <c r="E190" s="80" t="s">
        <v>375</v>
      </c>
      <c r="F190" s="81">
        <f>F191</f>
        <v>773.4</v>
      </c>
      <c r="G190" s="81">
        <f>G191</f>
        <v>0</v>
      </c>
      <c r="H190" s="81">
        <f t="shared" si="27"/>
        <v>0</v>
      </c>
      <c r="I190" s="1"/>
    </row>
    <row r="191" spans="1:9" ht="25.5" outlineLevel="7">
      <c r="A191" s="58" t="s">
        <v>10</v>
      </c>
      <c r="B191" s="57" t="s">
        <v>78</v>
      </c>
      <c r="C191" s="57" t="s">
        <v>87</v>
      </c>
      <c r="D191" s="58" t="s">
        <v>7</v>
      </c>
      <c r="E191" s="80" t="s">
        <v>300</v>
      </c>
      <c r="F191" s="81">
        <v>773.4</v>
      </c>
      <c r="G191" s="81">
        <v>0</v>
      </c>
      <c r="H191" s="81">
        <f t="shared" si="27"/>
        <v>0</v>
      </c>
      <c r="I191" s="1"/>
    </row>
    <row r="192" spans="1:9" ht="25.5" outlineLevel="4">
      <c r="A192" s="58" t="s">
        <v>10</v>
      </c>
      <c r="B192" s="57" t="s">
        <v>78</v>
      </c>
      <c r="C192" s="57" t="s">
        <v>88</v>
      </c>
      <c r="D192" s="58"/>
      <c r="E192" s="80" t="s">
        <v>376</v>
      </c>
      <c r="F192" s="81">
        <f>F193</f>
        <v>3742.4</v>
      </c>
      <c r="G192" s="81">
        <f>G193</f>
        <v>0</v>
      </c>
      <c r="H192" s="81">
        <f t="shared" si="27"/>
        <v>0</v>
      </c>
      <c r="I192" s="1"/>
    </row>
    <row r="193" spans="1:9" ht="51" outlineLevel="5">
      <c r="A193" s="58" t="s">
        <v>10</v>
      </c>
      <c r="B193" s="57" t="s">
        <v>78</v>
      </c>
      <c r="C193" s="57" t="s">
        <v>89</v>
      </c>
      <c r="D193" s="58"/>
      <c r="E193" s="80" t="s">
        <v>602</v>
      </c>
      <c r="F193" s="81">
        <f>F194+F196</f>
        <v>3742.4</v>
      </c>
      <c r="G193" s="81">
        <f>G194+G196</f>
        <v>0</v>
      </c>
      <c r="H193" s="81">
        <f t="shared" si="27"/>
        <v>0</v>
      </c>
      <c r="I193" s="1"/>
    </row>
    <row r="194" spans="1:9" ht="38.25" outlineLevel="5">
      <c r="A194" s="58" t="s">
        <v>10</v>
      </c>
      <c r="B194" s="57" t="s">
        <v>78</v>
      </c>
      <c r="C194" s="57" t="s">
        <v>552</v>
      </c>
      <c r="D194" s="58"/>
      <c r="E194" s="80" t="s">
        <v>553</v>
      </c>
      <c r="F194" s="81">
        <f>F195</f>
        <v>2920.8</v>
      </c>
      <c r="G194" s="81">
        <f>G195</f>
        <v>0</v>
      </c>
      <c r="H194" s="81">
        <f t="shared" si="27"/>
        <v>0</v>
      </c>
      <c r="I194" s="1"/>
    </row>
    <row r="195" spans="1:9" ht="25.5" outlineLevel="5">
      <c r="A195" s="58" t="s">
        <v>10</v>
      </c>
      <c r="B195" s="57" t="s">
        <v>78</v>
      </c>
      <c r="C195" s="57" t="s">
        <v>552</v>
      </c>
      <c r="D195" s="58" t="s">
        <v>7</v>
      </c>
      <c r="E195" s="80" t="s">
        <v>300</v>
      </c>
      <c r="F195" s="81">
        <v>2920.8</v>
      </c>
      <c r="G195" s="81">
        <v>0</v>
      </c>
      <c r="H195" s="81">
        <f t="shared" si="27"/>
        <v>0</v>
      </c>
      <c r="I195" s="1"/>
    </row>
    <row r="196" spans="1:9" ht="38.25" outlineLevel="6">
      <c r="A196" s="82" t="s">
        <v>10</v>
      </c>
      <c r="B196" s="83" t="s">
        <v>78</v>
      </c>
      <c r="C196" s="83" t="s">
        <v>90</v>
      </c>
      <c r="D196" s="82"/>
      <c r="E196" s="63" t="s">
        <v>379</v>
      </c>
      <c r="F196" s="84">
        <f>F197</f>
        <v>821.6</v>
      </c>
      <c r="G196" s="84">
        <f>G197</f>
        <v>0</v>
      </c>
      <c r="H196" s="81">
        <f t="shared" si="27"/>
        <v>0</v>
      </c>
      <c r="I196" s="1"/>
    </row>
    <row r="197" spans="1:9" ht="25.5" outlineLevel="7">
      <c r="A197" s="82" t="s">
        <v>10</v>
      </c>
      <c r="B197" s="83" t="s">
        <v>78</v>
      </c>
      <c r="C197" s="83" t="s">
        <v>90</v>
      </c>
      <c r="D197" s="82" t="s">
        <v>7</v>
      </c>
      <c r="E197" s="63" t="s">
        <v>300</v>
      </c>
      <c r="F197" s="84">
        <f>324.5+497.1</f>
        <v>821.6</v>
      </c>
      <c r="G197" s="84">
        <v>0</v>
      </c>
      <c r="H197" s="81">
        <f t="shared" si="27"/>
        <v>0</v>
      </c>
      <c r="I197" s="1"/>
    </row>
    <row r="198" spans="1:9" ht="39.75" customHeight="1" outlineLevel="3">
      <c r="A198" s="58" t="s">
        <v>10</v>
      </c>
      <c r="B198" s="57" t="s">
        <v>78</v>
      </c>
      <c r="C198" s="57" t="s">
        <v>28</v>
      </c>
      <c r="D198" s="58"/>
      <c r="E198" s="80" t="s">
        <v>650</v>
      </c>
      <c r="F198" s="81">
        <f>F199</f>
        <v>400</v>
      </c>
      <c r="G198" s="81">
        <f t="shared" ref="G198" si="42">G199</f>
        <v>0</v>
      </c>
      <c r="H198" s="81">
        <f t="shared" si="27"/>
        <v>0</v>
      </c>
      <c r="I198" s="1"/>
    </row>
    <row r="199" spans="1:9" ht="25.5" outlineLevel="4">
      <c r="A199" s="58" t="s">
        <v>10</v>
      </c>
      <c r="B199" s="57" t="s">
        <v>78</v>
      </c>
      <c r="C199" s="57" t="s">
        <v>34</v>
      </c>
      <c r="D199" s="58"/>
      <c r="E199" s="80" t="s">
        <v>321</v>
      </c>
      <c r="F199" s="81">
        <f>F200</f>
        <v>400</v>
      </c>
      <c r="G199" s="81">
        <f t="shared" ref="G199:G200" si="43">G200</f>
        <v>0</v>
      </c>
      <c r="H199" s="81">
        <f t="shared" si="27"/>
        <v>0</v>
      </c>
      <c r="I199" s="1"/>
    </row>
    <row r="200" spans="1:9" ht="51" customHeight="1" outlineLevel="5">
      <c r="A200" s="58" t="s">
        <v>10</v>
      </c>
      <c r="B200" s="57" t="s">
        <v>78</v>
      </c>
      <c r="C200" s="57" t="s">
        <v>35</v>
      </c>
      <c r="D200" s="58"/>
      <c r="E200" s="80" t="s">
        <v>322</v>
      </c>
      <c r="F200" s="81">
        <f>F201</f>
        <v>400</v>
      </c>
      <c r="G200" s="81">
        <f t="shared" si="43"/>
        <v>0</v>
      </c>
      <c r="H200" s="81">
        <f t="shared" si="27"/>
        <v>0</v>
      </c>
      <c r="I200" s="1"/>
    </row>
    <row r="201" spans="1:9" ht="56.25" customHeight="1" outlineLevel="7">
      <c r="A201" s="58" t="s">
        <v>10</v>
      </c>
      <c r="B201" s="57" t="s">
        <v>78</v>
      </c>
      <c r="C201" s="57" t="s">
        <v>662</v>
      </c>
      <c r="D201" s="58"/>
      <c r="E201" s="80" t="s">
        <v>704</v>
      </c>
      <c r="F201" s="81">
        <f>F202</f>
        <v>400</v>
      </c>
      <c r="G201" s="81">
        <f t="shared" ref="G201" si="44">G202</f>
        <v>0</v>
      </c>
      <c r="H201" s="81">
        <f t="shared" si="27"/>
        <v>0</v>
      </c>
      <c r="I201" s="1"/>
    </row>
    <row r="202" spans="1:9" ht="25.5" outlineLevel="7">
      <c r="A202" s="58" t="s">
        <v>10</v>
      </c>
      <c r="B202" s="57" t="s">
        <v>78</v>
      </c>
      <c r="C202" s="57" t="s">
        <v>662</v>
      </c>
      <c r="D202" s="58" t="s">
        <v>7</v>
      </c>
      <c r="E202" s="80" t="s">
        <v>300</v>
      </c>
      <c r="F202" s="81">
        <v>400</v>
      </c>
      <c r="G202" s="81">
        <v>0</v>
      </c>
      <c r="H202" s="81">
        <f t="shared" si="27"/>
        <v>0</v>
      </c>
      <c r="I202" s="1"/>
    </row>
    <row r="203" spans="1:9" outlineLevel="2">
      <c r="A203" s="58" t="s">
        <v>10</v>
      </c>
      <c r="B203" s="57" t="s">
        <v>92</v>
      </c>
      <c r="C203" s="57"/>
      <c r="D203" s="58"/>
      <c r="E203" s="80" t="s">
        <v>269</v>
      </c>
      <c r="F203" s="81">
        <f>F204</f>
        <v>100</v>
      </c>
      <c r="G203" s="81">
        <f>G204</f>
        <v>42.2</v>
      </c>
      <c r="H203" s="81">
        <f t="shared" si="27"/>
        <v>42.2</v>
      </c>
      <c r="I203" s="1"/>
    </row>
    <row r="204" spans="1:9" ht="38.25" outlineLevel="3">
      <c r="A204" s="58" t="s">
        <v>10</v>
      </c>
      <c r="B204" s="57" t="s">
        <v>92</v>
      </c>
      <c r="C204" s="57" t="s">
        <v>28</v>
      </c>
      <c r="D204" s="58"/>
      <c r="E204" s="80" t="s">
        <v>650</v>
      </c>
      <c r="F204" s="81">
        <f>F205</f>
        <v>100</v>
      </c>
      <c r="G204" s="81">
        <f t="shared" ref="G204:G206" si="45">G205</f>
        <v>42.2</v>
      </c>
      <c r="H204" s="81">
        <f t="shared" si="27"/>
        <v>42.2</v>
      </c>
      <c r="I204" s="1"/>
    </row>
    <row r="205" spans="1:9" ht="25.5" outlineLevel="4">
      <c r="A205" s="58" t="s">
        <v>10</v>
      </c>
      <c r="B205" s="57" t="s">
        <v>92</v>
      </c>
      <c r="C205" s="57" t="s">
        <v>34</v>
      </c>
      <c r="D205" s="58"/>
      <c r="E205" s="80" t="s">
        <v>321</v>
      </c>
      <c r="F205" s="81">
        <f>F206</f>
        <v>100</v>
      </c>
      <c r="G205" s="81">
        <f t="shared" si="45"/>
        <v>42.2</v>
      </c>
      <c r="H205" s="81">
        <f t="shared" si="27"/>
        <v>42.2</v>
      </c>
      <c r="I205" s="1"/>
    </row>
    <row r="206" spans="1:9" ht="51" outlineLevel="5">
      <c r="A206" s="58" t="s">
        <v>10</v>
      </c>
      <c r="B206" s="57" t="s">
        <v>92</v>
      </c>
      <c r="C206" s="57" t="s">
        <v>35</v>
      </c>
      <c r="D206" s="58"/>
      <c r="E206" s="80" t="s">
        <v>322</v>
      </c>
      <c r="F206" s="81">
        <f>F207</f>
        <v>100</v>
      </c>
      <c r="G206" s="81">
        <f t="shared" si="45"/>
        <v>42.2</v>
      </c>
      <c r="H206" s="81">
        <f t="shared" si="27"/>
        <v>42.2</v>
      </c>
      <c r="I206" s="1"/>
    </row>
    <row r="207" spans="1:9" ht="25.5" outlineLevel="6">
      <c r="A207" s="58" t="s">
        <v>10</v>
      </c>
      <c r="B207" s="57" t="s">
        <v>92</v>
      </c>
      <c r="C207" s="57" t="s">
        <v>93</v>
      </c>
      <c r="D207" s="58"/>
      <c r="E207" s="80" t="s">
        <v>383</v>
      </c>
      <c r="F207" s="81">
        <f>F208</f>
        <v>100</v>
      </c>
      <c r="G207" s="81">
        <f>G208</f>
        <v>42.2</v>
      </c>
      <c r="H207" s="81">
        <f t="shared" si="27"/>
        <v>42.2</v>
      </c>
      <c r="I207" s="1"/>
    </row>
    <row r="208" spans="1:9" ht="25.5" outlineLevel="7">
      <c r="A208" s="58" t="s">
        <v>10</v>
      </c>
      <c r="B208" s="57" t="s">
        <v>92</v>
      </c>
      <c r="C208" s="57" t="s">
        <v>93</v>
      </c>
      <c r="D208" s="58" t="s">
        <v>7</v>
      </c>
      <c r="E208" s="80" t="s">
        <v>300</v>
      </c>
      <c r="F208" s="81">
        <v>100</v>
      </c>
      <c r="G208" s="81">
        <v>42.2</v>
      </c>
      <c r="H208" s="81">
        <f t="shared" si="27"/>
        <v>42.2</v>
      </c>
      <c r="I208" s="1"/>
    </row>
    <row r="209" spans="1:9" outlineLevel="1">
      <c r="A209" s="58" t="s">
        <v>10</v>
      </c>
      <c r="B209" s="57" t="s">
        <v>94</v>
      </c>
      <c r="C209" s="57"/>
      <c r="D209" s="58"/>
      <c r="E209" s="80" t="s">
        <v>249</v>
      </c>
      <c r="F209" s="81">
        <f>F210+F225+F261+F319</f>
        <v>127938.3</v>
      </c>
      <c r="G209" s="81">
        <f>G210+G225+G261+G319</f>
        <v>40348.600000000006</v>
      </c>
      <c r="H209" s="81">
        <f>G209/F209*100</f>
        <v>31.537545832639641</v>
      </c>
      <c r="I209" s="1"/>
    </row>
    <row r="210" spans="1:9" outlineLevel="2">
      <c r="A210" s="58" t="s">
        <v>10</v>
      </c>
      <c r="B210" s="57" t="s">
        <v>95</v>
      </c>
      <c r="C210" s="57"/>
      <c r="D210" s="58"/>
      <c r="E210" s="80" t="s">
        <v>270</v>
      </c>
      <c r="F210" s="81">
        <f>F211+F218</f>
        <v>4333.3</v>
      </c>
      <c r="G210" s="81">
        <f>G211+G218</f>
        <v>1053</v>
      </c>
      <c r="H210" s="81">
        <f t="shared" ref="H210:H273" si="46">G210/F210*100</f>
        <v>24.300186924514801</v>
      </c>
      <c r="I210" s="1"/>
    </row>
    <row r="211" spans="1:9" ht="40.5" customHeight="1" outlineLevel="3">
      <c r="A211" s="58" t="s">
        <v>10</v>
      </c>
      <c r="B211" s="57" t="s">
        <v>95</v>
      </c>
      <c r="C211" s="57" t="s">
        <v>71</v>
      </c>
      <c r="D211" s="58"/>
      <c r="E211" s="80" t="s">
        <v>649</v>
      </c>
      <c r="F211" s="81">
        <f t="shared" ref="F211:G212" si="47">F212</f>
        <v>3133.3</v>
      </c>
      <c r="G211" s="81">
        <f t="shared" si="47"/>
        <v>1049</v>
      </c>
      <c r="H211" s="81">
        <f t="shared" si="46"/>
        <v>33.479079564676219</v>
      </c>
      <c r="I211" s="1"/>
    </row>
    <row r="212" spans="1:9" ht="25.5" outlineLevel="4">
      <c r="A212" s="58" t="s">
        <v>10</v>
      </c>
      <c r="B212" s="57" t="s">
        <v>95</v>
      </c>
      <c r="C212" s="57" t="s">
        <v>96</v>
      </c>
      <c r="D212" s="58"/>
      <c r="E212" s="80" t="s">
        <v>385</v>
      </c>
      <c r="F212" s="81">
        <f t="shared" si="47"/>
        <v>3133.3</v>
      </c>
      <c r="G212" s="81">
        <f t="shared" si="47"/>
        <v>1049</v>
      </c>
      <c r="H212" s="81">
        <f t="shared" si="46"/>
        <v>33.479079564676219</v>
      </c>
      <c r="I212" s="1"/>
    </row>
    <row r="213" spans="1:9" ht="38.25" outlineLevel="5">
      <c r="A213" s="58" t="s">
        <v>10</v>
      </c>
      <c r="B213" s="57" t="s">
        <v>95</v>
      </c>
      <c r="C213" s="57" t="s">
        <v>97</v>
      </c>
      <c r="D213" s="58"/>
      <c r="E213" s="80" t="s">
        <v>386</v>
      </c>
      <c r="F213" s="81">
        <f>F216+F214</f>
        <v>3133.3</v>
      </c>
      <c r="G213" s="81">
        <f t="shared" ref="G213" si="48">G216+G214</f>
        <v>1049</v>
      </c>
      <c r="H213" s="81">
        <f t="shared" si="46"/>
        <v>33.479079564676219</v>
      </c>
      <c r="I213" s="1"/>
    </row>
    <row r="214" spans="1:9" ht="38.25" outlineLevel="6">
      <c r="A214" s="58" t="s">
        <v>10</v>
      </c>
      <c r="B214" s="57" t="s">
        <v>95</v>
      </c>
      <c r="C214" s="57" t="s">
        <v>98</v>
      </c>
      <c r="D214" s="58"/>
      <c r="E214" s="80" t="s">
        <v>388</v>
      </c>
      <c r="F214" s="81">
        <f>F215</f>
        <v>2133.3000000000002</v>
      </c>
      <c r="G214" s="81">
        <f>G215</f>
        <v>796.1</v>
      </c>
      <c r="H214" s="81">
        <f t="shared" si="46"/>
        <v>37.317770590165466</v>
      </c>
      <c r="I214" s="1"/>
    </row>
    <row r="215" spans="1:9" ht="25.5" outlineLevel="7">
      <c r="A215" s="58" t="s">
        <v>10</v>
      </c>
      <c r="B215" s="57" t="s">
        <v>95</v>
      </c>
      <c r="C215" s="57" t="s">
        <v>98</v>
      </c>
      <c r="D215" s="58" t="s">
        <v>7</v>
      </c>
      <c r="E215" s="80" t="s">
        <v>300</v>
      </c>
      <c r="F215" s="81">
        <v>2133.3000000000002</v>
      </c>
      <c r="G215" s="81">
        <v>796.1</v>
      </c>
      <c r="H215" s="81">
        <f t="shared" si="46"/>
        <v>37.317770590165466</v>
      </c>
      <c r="I215" s="1"/>
    </row>
    <row r="216" spans="1:9" ht="25.5" outlineLevel="6">
      <c r="A216" s="58" t="s">
        <v>10</v>
      </c>
      <c r="B216" s="57" t="s">
        <v>95</v>
      </c>
      <c r="C216" s="57" t="s">
        <v>622</v>
      </c>
      <c r="D216" s="58"/>
      <c r="E216" s="80" t="s">
        <v>621</v>
      </c>
      <c r="F216" s="81">
        <f>F217</f>
        <v>1000</v>
      </c>
      <c r="G216" s="81">
        <f>G217</f>
        <v>252.9</v>
      </c>
      <c r="H216" s="81">
        <f t="shared" si="46"/>
        <v>25.290000000000003</v>
      </c>
      <c r="I216" s="1"/>
    </row>
    <row r="217" spans="1:9" ht="25.5" outlineLevel="7">
      <c r="A217" s="58" t="s">
        <v>10</v>
      </c>
      <c r="B217" s="57" t="s">
        <v>95</v>
      </c>
      <c r="C217" s="57" t="s">
        <v>622</v>
      </c>
      <c r="D217" s="58">
        <v>200</v>
      </c>
      <c r="E217" s="80" t="s">
        <v>300</v>
      </c>
      <c r="F217" s="81">
        <v>1000</v>
      </c>
      <c r="G217" s="81">
        <v>252.9</v>
      </c>
      <c r="H217" s="81">
        <f t="shared" si="46"/>
        <v>25.290000000000003</v>
      </c>
      <c r="I217" s="1"/>
    </row>
    <row r="218" spans="1:9" ht="38.25" outlineLevel="3">
      <c r="A218" s="58" t="s">
        <v>10</v>
      </c>
      <c r="B218" s="57" t="s">
        <v>95</v>
      </c>
      <c r="C218" s="57" t="s">
        <v>99</v>
      </c>
      <c r="D218" s="58"/>
      <c r="E218" s="80" t="s">
        <v>623</v>
      </c>
      <c r="F218" s="81">
        <f t="shared" ref="F218:G221" si="49">F219</f>
        <v>1200</v>
      </c>
      <c r="G218" s="81">
        <f t="shared" si="49"/>
        <v>4</v>
      </c>
      <c r="H218" s="81">
        <f t="shared" si="46"/>
        <v>0.33333333333333337</v>
      </c>
      <c r="I218" s="1"/>
    </row>
    <row r="219" spans="1:9" ht="25.5" outlineLevel="4">
      <c r="A219" s="58" t="s">
        <v>10</v>
      </c>
      <c r="B219" s="57" t="s">
        <v>95</v>
      </c>
      <c r="C219" s="57" t="s">
        <v>100</v>
      </c>
      <c r="D219" s="58"/>
      <c r="E219" s="80" t="s">
        <v>593</v>
      </c>
      <c r="F219" s="81">
        <f>F220</f>
        <v>1200</v>
      </c>
      <c r="G219" s="81">
        <f t="shared" si="49"/>
        <v>4</v>
      </c>
      <c r="H219" s="81">
        <f t="shared" si="46"/>
        <v>0.33333333333333337</v>
      </c>
      <c r="I219" s="1"/>
    </row>
    <row r="220" spans="1:9" ht="25.5" outlineLevel="5">
      <c r="A220" s="58" t="s">
        <v>10</v>
      </c>
      <c r="B220" s="57" t="s">
        <v>95</v>
      </c>
      <c r="C220" s="57" t="s">
        <v>101</v>
      </c>
      <c r="D220" s="58"/>
      <c r="E220" s="80" t="s">
        <v>594</v>
      </c>
      <c r="F220" s="81">
        <f>F221+F223</f>
        <v>1200</v>
      </c>
      <c r="G220" s="81">
        <f t="shared" ref="G220" si="50">G221+G223</f>
        <v>4</v>
      </c>
      <c r="H220" s="81">
        <f t="shared" si="46"/>
        <v>0.33333333333333337</v>
      </c>
      <c r="I220" s="1"/>
    </row>
    <row r="221" spans="1:9" outlineLevel="6">
      <c r="A221" s="58" t="s">
        <v>10</v>
      </c>
      <c r="B221" s="57" t="s">
        <v>95</v>
      </c>
      <c r="C221" s="57" t="s">
        <v>102</v>
      </c>
      <c r="D221" s="58"/>
      <c r="E221" s="80" t="s">
        <v>528</v>
      </c>
      <c r="F221" s="81">
        <f t="shared" si="49"/>
        <v>1196</v>
      </c>
      <c r="G221" s="81">
        <f t="shared" si="49"/>
        <v>0</v>
      </c>
      <c r="H221" s="81">
        <f t="shared" si="46"/>
        <v>0</v>
      </c>
      <c r="I221" s="1"/>
    </row>
    <row r="222" spans="1:9" ht="25.5" outlineLevel="7">
      <c r="A222" s="58" t="s">
        <v>10</v>
      </c>
      <c r="B222" s="57" t="s">
        <v>95</v>
      </c>
      <c r="C222" s="57" t="s">
        <v>102</v>
      </c>
      <c r="D222" s="58" t="s">
        <v>7</v>
      </c>
      <c r="E222" s="80" t="s">
        <v>300</v>
      </c>
      <c r="F222" s="81">
        <f>1200-4</f>
        <v>1196</v>
      </c>
      <c r="G222" s="81">
        <v>0</v>
      </c>
      <c r="H222" s="81">
        <f t="shared" si="46"/>
        <v>0</v>
      </c>
      <c r="I222" s="1"/>
    </row>
    <row r="223" spans="1:9" ht="38.25" outlineLevel="7">
      <c r="A223" s="58">
        <v>802</v>
      </c>
      <c r="B223" s="57" t="s">
        <v>95</v>
      </c>
      <c r="C223" s="57" t="s">
        <v>814</v>
      </c>
      <c r="D223" s="58"/>
      <c r="E223" s="80" t="s">
        <v>815</v>
      </c>
      <c r="F223" s="81">
        <f>F224</f>
        <v>4</v>
      </c>
      <c r="G223" s="81">
        <f t="shared" ref="G223" si="51">G224</f>
        <v>4</v>
      </c>
      <c r="H223" s="81">
        <f t="shared" si="46"/>
        <v>100</v>
      </c>
      <c r="I223" s="1"/>
    </row>
    <row r="224" spans="1:9" ht="25.5" outlineLevel="7">
      <c r="A224" s="58">
        <v>802</v>
      </c>
      <c r="B224" s="57" t="s">
        <v>95</v>
      </c>
      <c r="C224" s="57" t="s">
        <v>814</v>
      </c>
      <c r="D224" s="58">
        <v>200</v>
      </c>
      <c r="E224" s="80" t="s">
        <v>300</v>
      </c>
      <c r="F224" s="81">
        <v>4</v>
      </c>
      <c r="G224" s="81">
        <v>4</v>
      </c>
      <c r="H224" s="81">
        <f t="shared" si="46"/>
        <v>100</v>
      </c>
      <c r="I224" s="1"/>
    </row>
    <row r="225" spans="1:9" outlineLevel="2">
      <c r="A225" s="58" t="s">
        <v>10</v>
      </c>
      <c r="B225" s="57" t="s">
        <v>103</v>
      </c>
      <c r="C225" s="57"/>
      <c r="D225" s="58"/>
      <c r="E225" s="80" t="s">
        <v>272</v>
      </c>
      <c r="F225" s="81">
        <f t="shared" ref="F225:G226" si="52">F226</f>
        <v>45436</v>
      </c>
      <c r="G225" s="81">
        <f t="shared" si="52"/>
        <v>1117.9000000000001</v>
      </c>
      <c r="H225" s="81">
        <f t="shared" si="46"/>
        <v>2.460383836605335</v>
      </c>
      <c r="I225" s="1"/>
    </row>
    <row r="226" spans="1:9" ht="40.5" customHeight="1" outlineLevel="3">
      <c r="A226" s="58" t="s">
        <v>10</v>
      </c>
      <c r="B226" s="57" t="s">
        <v>103</v>
      </c>
      <c r="C226" s="57" t="s">
        <v>71</v>
      </c>
      <c r="D226" s="58"/>
      <c r="E226" s="80" t="s">
        <v>649</v>
      </c>
      <c r="F226" s="81">
        <f t="shared" si="52"/>
        <v>45436</v>
      </c>
      <c r="G226" s="81">
        <f t="shared" si="52"/>
        <v>1117.9000000000001</v>
      </c>
      <c r="H226" s="81">
        <f t="shared" si="46"/>
        <v>2.460383836605335</v>
      </c>
      <c r="I226" s="1"/>
    </row>
    <row r="227" spans="1:9" ht="25.5" outlineLevel="4">
      <c r="A227" s="58" t="s">
        <v>10</v>
      </c>
      <c r="B227" s="57" t="s">
        <v>103</v>
      </c>
      <c r="C227" s="57" t="s">
        <v>96</v>
      </c>
      <c r="D227" s="58"/>
      <c r="E227" s="80" t="s">
        <v>385</v>
      </c>
      <c r="F227" s="81">
        <f>F228+F235+F254</f>
        <v>45436</v>
      </c>
      <c r="G227" s="81">
        <f>G228+G235+G254</f>
        <v>1117.9000000000001</v>
      </c>
      <c r="H227" s="81">
        <f t="shared" si="46"/>
        <v>2.460383836605335</v>
      </c>
      <c r="I227" s="1"/>
    </row>
    <row r="228" spans="1:9" ht="26.25" customHeight="1" outlineLevel="5">
      <c r="A228" s="58" t="s">
        <v>10</v>
      </c>
      <c r="B228" s="57" t="s">
        <v>103</v>
      </c>
      <c r="C228" s="57" t="s">
        <v>104</v>
      </c>
      <c r="D228" s="58"/>
      <c r="E228" s="80" t="s">
        <v>394</v>
      </c>
      <c r="F228" s="81">
        <f>F229+F231+F233</f>
        <v>11600.000000000002</v>
      </c>
      <c r="G228" s="81">
        <f t="shared" ref="G228" si="53">G229+G231+G233</f>
        <v>260.7</v>
      </c>
      <c r="H228" s="81">
        <f t="shared" si="46"/>
        <v>2.2474137931034477</v>
      </c>
      <c r="I228" s="1"/>
    </row>
    <row r="229" spans="1:9" ht="25.5" outlineLevel="6">
      <c r="A229" s="58" t="s">
        <v>10</v>
      </c>
      <c r="B229" s="57" t="s">
        <v>103</v>
      </c>
      <c r="C229" s="57" t="s">
        <v>105</v>
      </c>
      <c r="D229" s="58"/>
      <c r="E229" s="80" t="s">
        <v>395</v>
      </c>
      <c r="F229" s="81">
        <f>F230</f>
        <v>533.6</v>
      </c>
      <c r="G229" s="81">
        <f>G230</f>
        <v>42.7</v>
      </c>
      <c r="H229" s="81">
        <f t="shared" si="46"/>
        <v>8.0022488755622199</v>
      </c>
      <c r="I229" s="1"/>
    </row>
    <row r="230" spans="1:9" ht="25.5" outlineLevel="7">
      <c r="A230" s="58" t="s">
        <v>10</v>
      </c>
      <c r="B230" s="57" t="s">
        <v>103</v>
      </c>
      <c r="C230" s="57" t="s">
        <v>105</v>
      </c>
      <c r="D230" s="58">
        <v>200</v>
      </c>
      <c r="E230" s="80" t="s">
        <v>300</v>
      </c>
      <c r="F230" s="81">
        <f>491.3+42.3</f>
        <v>533.6</v>
      </c>
      <c r="G230" s="81">
        <v>42.7</v>
      </c>
      <c r="H230" s="81">
        <f t="shared" si="46"/>
        <v>8.0022488755622199</v>
      </c>
      <c r="I230" s="1"/>
    </row>
    <row r="231" spans="1:9" outlineLevel="6">
      <c r="A231" s="58" t="s">
        <v>10</v>
      </c>
      <c r="B231" s="57" t="s">
        <v>103</v>
      </c>
      <c r="C231" s="57" t="s">
        <v>106</v>
      </c>
      <c r="D231" s="58"/>
      <c r="E231" s="80" t="s">
        <v>396</v>
      </c>
      <c r="F231" s="81">
        <f>F232</f>
        <v>800</v>
      </c>
      <c r="G231" s="81">
        <f>G232</f>
        <v>218</v>
      </c>
      <c r="H231" s="81">
        <f t="shared" si="46"/>
        <v>27.250000000000004</v>
      </c>
      <c r="I231" s="1"/>
    </row>
    <row r="232" spans="1:9" ht="25.5" outlineLevel="7">
      <c r="A232" s="58" t="s">
        <v>10</v>
      </c>
      <c r="B232" s="57" t="s">
        <v>103</v>
      </c>
      <c r="C232" s="57" t="s">
        <v>106</v>
      </c>
      <c r="D232" s="58" t="s">
        <v>7</v>
      </c>
      <c r="E232" s="80" t="s">
        <v>300</v>
      </c>
      <c r="F232" s="81">
        <v>800</v>
      </c>
      <c r="G232" s="81">
        <v>218</v>
      </c>
      <c r="H232" s="81">
        <f t="shared" si="46"/>
        <v>27.250000000000004</v>
      </c>
      <c r="I232" s="1"/>
    </row>
    <row r="233" spans="1:9" ht="26.25" customHeight="1" outlineLevel="7">
      <c r="A233" s="58" t="s">
        <v>10</v>
      </c>
      <c r="B233" s="57" t="s">
        <v>103</v>
      </c>
      <c r="C233" s="57" t="s">
        <v>768</v>
      </c>
      <c r="D233" s="58"/>
      <c r="E233" s="63" t="s">
        <v>769</v>
      </c>
      <c r="F233" s="81">
        <f>F234</f>
        <v>10266.400000000001</v>
      </c>
      <c r="G233" s="81">
        <f t="shared" ref="G233" si="54">G234</f>
        <v>0</v>
      </c>
      <c r="H233" s="81">
        <f t="shared" si="46"/>
        <v>0</v>
      </c>
      <c r="I233" s="1"/>
    </row>
    <row r="234" spans="1:9" ht="25.5" outlineLevel="7">
      <c r="A234" s="58" t="s">
        <v>10</v>
      </c>
      <c r="B234" s="57" t="s">
        <v>103</v>
      </c>
      <c r="C234" s="57" t="s">
        <v>768</v>
      </c>
      <c r="D234" s="58">
        <v>400</v>
      </c>
      <c r="E234" s="80" t="s">
        <v>392</v>
      </c>
      <c r="F234" s="81">
        <f>10308.7-42.3</f>
        <v>10266.400000000001</v>
      </c>
      <c r="G234" s="81">
        <v>0</v>
      </c>
      <c r="H234" s="81">
        <f t="shared" si="46"/>
        <v>0</v>
      </c>
      <c r="I234" s="1"/>
    </row>
    <row r="235" spans="1:9" ht="25.5" outlineLevel="5">
      <c r="A235" s="58" t="s">
        <v>10</v>
      </c>
      <c r="B235" s="57" t="s">
        <v>103</v>
      </c>
      <c r="C235" s="57" t="s">
        <v>107</v>
      </c>
      <c r="D235" s="58"/>
      <c r="E235" s="80" t="s">
        <v>397</v>
      </c>
      <c r="F235" s="84">
        <f>F236+F238+F240+F242+F244+F246+F248+F252+F250</f>
        <v>19650</v>
      </c>
      <c r="G235" s="84">
        <f t="shared" ref="G235" si="55">G236+G238+G240+G242+G244+G246+G248+G252+G250</f>
        <v>800</v>
      </c>
      <c r="H235" s="81">
        <f t="shared" si="46"/>
        <v>4.0712468193384224</v>
      </c>
      <c r="I235" s="1"/>
    </row>
    <row r="236" spans="1:9" outlineLevel="6">
      <c r="A236" s="58" t="s">
        <v>10</v>
      </c>
      <c r="B236" s="57" t="s">
        <v>103</v>
      </c>
      <c r="C236" s="57" t="s">
        <v>108</v>
      </c>
      <c r="D236" s="58"/>
      <c r="E236" s="80" t="s">
        <v>398</v>
      </c>
      <c r="F236" s="81">
        <f>F237</f>
        <v>2000</v>
      </c>
      <c r="G236" s="81">
        <f>G237</f>
        <v>0</v>
      </c>
      <c r="H236" s="81">
        <f t="shared" si="46"/>
        <v>0</v>
      </c>
      <c r="I236" s="1"/>
    </row>
    <row r="237" spans="1:9" ht="25.5" outlineLevel="7">
      <c r="A237" s="58" t="s">
        <v>10</v>
      </c>
      <c r="B237" s="57" t="s">
        <v>103</v>
      </c>
      <c r="C237" s="57" t="s">
        <v>108</v>
      </c>
      <c r="D237" s="58" t="s">
        <v>7</v>
      </c>
      <c r="E237" s="80" t="s">
        <v>300</v>
      </c>
      <c r="F237" s="81">
        <f>2000-506.3+506.3</f>
        <v>2000</v>
      </c>
      <c r="G237" s="81">
        <v>0</v>
      </c>
      <c r="H237" s="81">
        <f t="shared" si="46"/>
        <v>0</v>
      </c>
      <c r="I237" s="1"/>
    </row>
    <row r="238" spans="1:9" ht="25.5" outlineLevel="6">
      <c r="A238" s="58" t="s">
        <v>10</v>
      </c>
      <c r="B238" s="57" t="s">
        <v>103</v>
      </c>
      <c r="C238" s="57" t="s">
        <v>109</v>
      </c>
      <c r="D238" s="58"/>
      <c r="E238" s="80" t="s">
        <v>596</v>
      </c>
      <c r="F238" s="81">
        <f>F239</f>
        <v>2000</v>
      </c>
      <c r="G238" s="81">
        <f>G239</f>
        <v>0</v>
      </c>
      <c r="H238" s="81">
        <f t="shared" si="46"/>
        <v>0</v>
      </c>
      <c r="I238" s="1"/>
    </row>
    <row r="239" spans="1:9" ht="25.5" outlineLevel="7">
      <c r="A239" s="58" t="s">
        <v>10</v>
      </c>
      <c r="B239" s="57" t="s">
        <v>103</v>
      </c>
      <c r="C239" s="57" t="s">
        <v>109</v>
      </c>
      <c r="D239" s="58" t="s">
        <v>7</v>
      </c>
      <c r="E239" s="80" t="s">
        <v>300</v>
      </c>
      <c r="F239" s="81">
        <v>2000</v>
      </c>
      <c r="G239" s="81">
        <v>0</v>
      </c>
      <c r="H239" s="81">
        <f t="shared" si="46"/>
        <v>0</v>
      </c>
      <c r="I239" s="1"/>
    </row>
    <row r="240" spans="1:9" ht="38.25" outlineLevel="6">
      <c r="A240" s="58" t="s">
        <v>10</v>
      </c>
      <c r="B240" s="57" t="s">
        <v>103</v>
      </c>
      <c r="C240" s="57" t="s">
        <v>110</v>
      </c>
      <c r="D240" s="58"/>
      <c r="E240" s="80" t="s">
        <v>399</v>
      </c>
      <c r="F240" s="81">
        <f>F241</f>
        <v>650</v>
      </c>
      <c r="G240" s="81">
        <f>G241</f>
        <v>650</v>
      </c>
      <c r="H240" s="81">
        <f t="shared" si="46"/>
        <v>100</v>
      </c>
      <c r="I240" s="1"/>
    </row>
    <row r="241" spans="1:9" ht="25.5" outlineLevel="7">
      <c r="A241" s="58" t="s">
        <v>10</v>
      </c>
      <c r="B241" s="57" t="s">
        <v>103</v>
      </c>
      <c r="C241" s="57" t="s">
        <v>110</v>
      </c>
      <c r="D241" s="58" t="s">
        <v>7</v>
      </c>
      <c r="E241" s="80" t="s">
        <v>300</v>
      </c>
      <c r="F241" s="81">
        <v>650</v>
      </c>
      <c r="G241" s="81">
        <v>650</v>
      </c>
      <c r="H241" s="81">
        <f t="shared" si="46"/>
        <v>100</v>
      </c>
      <c r="I241" s="1"/>
    </row>
    <row r="242" spans="1:9" ht="25.5" outlineLevel="7">
      <c r="A242" s="58" t="s">
        <v>10</v>
      </c>
      <c r="B242" s="57" t="s">
        <v>103</v>
      </c>
      <c r="C242" s="57" t="s">
        <v>580</v>
      </c>
      <c r="D242" s="58"/>
      <c r="E242" s="80" t="s">
        <v>581</v>
      </c>
      <c r="F242" s="81">
        <f>F243</f>
        <v>2000</v>
      </c>
      <c r="G242" s="81">
        <f>G243</f>
        <v>0</v>
      </c>
      <c r="H242" s="81">
        <f t="shared" si="46"/>
        <v>0</v>
      </c>
      <c r="I242" s="1"/>
    </row>
    <row r="243" spans="1:9" ht="25.5" outlineLevel="7">
      <c r="A243" s="58" t="s">
        <v>10</v>
      </c>
      <c r="B243" s="57" t="s">
        <v>103</v>
      </c>
      <c r="C243" s="57" t="s">
        <v>580</v>
      </c>
      <c r="D243" s="58">
        <v>200</v>
      </c>
      <c r="E243" s="80" t="s">
        <v>300</v>
      </c>
      <c r="F243" s="81">
        <v>2000</v>
      </c>
      <c r="G243" s="81">
        <v>0</v>
      </c>
      <c r="H243" s="81">
        <f t="shared" si="46"/>
        <v>0</v>
      </c>
      <c r="I243" s="1"/>
    </row>
    <row r="244" spans="1:9" ht="25.5" outlineLevel="7">
      <c r="A244" s="82" t="s">
        <v>10</v>
      </c>
      <c r="B244" s="83" t="s">
        <v>103</v>
      </c>
      <c r="C244" s="83" t="s">
        <v>597</v>
      </c>
      <c r="D244" s="82"/>
      <c r="E244" s="63" t="s">
        <v>598</v>
      </c>
      <c r="F244" s="84">
        <f>F245</f>
        <v>350</v>
      </c>
      <c r="G244" s="84">
        <f>G245</f>
        <v>0</v>
      </c>
      <c r="H244" s="81">
        <f t="shared" si="46"/>
        <v>0</v>
      </c>
      <c r="I244" s="1"/>
    </row>
    <row r="245" spans="1:9" ht="25.5" outlineLevel="7">
      <c r="A245" s="82" t="s">
        <v>10</v>
      </c>
      <c r="B245" s="83" t="s">
        <v>103</v>
      </c>
      <c r="C245" s="83" t="s">
        <v>597</v>
      </c>
      <c r="D245" s="82">
        <v>200</v>
      </c>
      <c r="E245" s="63" t="s">
        <v>300</v>
      </c>
      <c r="F245" s="84">
        <f>500-150</f>
        <v>350</v>
      </c>
      <c r="G245" s="84">
        <v>0</v>
      </c>
      <c r="H245" s="81">
        <f t="shared" si="46"/>
        <v>0</v>
      </c>
      <c r="I245" s="1"/>
    </row>
    <row r="246" spans="1:9" ht="25.5" outlineLevel="7">
      <c r="A246" s="58" t="s">
        <v>10</v>
      </c>
      <c r="B246" s="57" t="s">
        <v>103</v>
      </c>
      <c r="C246" s="57" t="s">
        <v>605</v>
      </c>
      <c r="D246" s="58"/>
      <c r="E246" s="80" t="s">
        <v>606</v>
      </c>
      <c r="F246" s="81">
        <f>F247</f>
        <v>800</v>
      </c>
      <c r="G246" s="81">
        <f>G247</f>
        <v>0</v>
      </c>
      <c r="H246" s="81">
        <f t="shared" si="46"/>
        <v>0</v>
      </c>
    </row>
    <row r="247" spans="1:9" ht="25.5" outlineLevel="7">
      <c r="A247" s="58" t="s">
        <v>10</v>
      </c>
      <c r="B247" s="57" t="s">
        <v>103</v>
      </c>
      <c r="C247" s="57" t="s">
        <v>605</v>
      </c>
      <c r="D247" s="58">
        <v>200</v>
      </c>
      <c r="E247" s="80" t="s">
        <v>300</v>
      </c>
      <c r="F247" s="81">
        <f>800-497.1+497.1</f>
        <v>800</v>
      </c>
      <c r="G247" s="81">
        <v>0</v>
      </c>
      <c r="H247" s="81">
        <f t="shared" si="46"/>
        <v>0</v>
      </c>
    </row>
    <row r="248" spans="1:9" ht="25.5" outlineLevel="7">
      <c r="A248" s="58" t="s">
        <v>10</v>
      </c>
      <c r="B248" s="57" t="s">
        <v>103</v>
      </c>
      <c r="C248" s="57" t="s">
        <v>724</v>
      </c>
      <c r="D248" s="58"/>
      <c r="E248" s="80" t="s">
        <v>735</v>
      </c>
      <c r="F248" s="81">
        <f>F249</f>
        <v>3000</v>
      </c>
      <c r="G248" s="81">
        <f t="shared" ref="G248" si="56">G249</f>
        <v>0</v>
      </c>
      <c r="H248" s="81">
        <f t="shared" si="46"/>
        <v>0</v>
      </c>
    </row>
    <row r="249" spans="1:9" outlineLevel="7">
      <c r="A249" s="58" t="s">
        <v>10</v>
      </c>
      <c r="B249" s="57" t="s">
        <v>103</v>
      </c>
      <c r="C249" s="57" t="s">
        <v>724</v>
      </c>
      <c r="D249" s="58">
        <v>800</v>
      </c>
      <c r="E249" s="80" t="s">
        <v>301</v>
      </c>
      <c r="F249" s="81">
        <v>3000</v>
      </c>
      <c r="G249" s="81">
        <v>0</v>
      </c>
      <c r="H249" s="81">
        <f t="shared" si="46"/>
        <v>0</v>
      </c>
    </row>
    <row r="250" spans="1:9" ht="26.25" customHeight="1" outlineLevel="7">
      <c r="A250" s="58">
        <v>802</v>
      </c>
      <c r="B250" s="57" t="s">
        <v>103</v>
      </c>
      <c r="C250" s="57" t="s">
        <v>808</v>
      </c>
      <c r="D250" s="58"/>
      <c r="E250" s="80" t="s">
        <v>817</v>
      </c>
      <c r="F250" s="81">
        <f>F251</f>
        <v>150</v>
      </c>
      <c r="G250" s="81">
        <f t="shared" ref="G250" si="57">G251</f>
        <v>150</v>
      </c>
      <c r="H250" s="81">
        <f t="shared" si="46"/>
        <v>100</v>
      </c>
    </row>
    <row r="251" spans="1:9" outlineLevel="7">
      <c r="A251" s="58">
        <v>802</v>
      </c>
      <c r="B251" s="57" t="s">
        <v>103</v>
      </c>
      <c r="C251" s="57" t="s">
        <v>808</v>
      </c>
      <c r="D251" s="58">
        <v>800</v>
      </c>
      <c r="E251" s="80" t="s">
        <v>301</v>
      </c>
      <c r="F251" s="81">
        <v>150</v>
      </c>
      <c r="G251" s="81">
        <v>150</v>
      </c>
      <c r="H251" s="81">
        <f t="shared" si="46"/>
        <v>100</v>
      </c>
    </row>
    <row r="252" spans="1:9" ht="51" outlineLevel="7">
      <c r="A252" s="58" t="s">
        <v>10</v>
      </c>
      <c r="B252" s="57" t="s">
        <v>103</v>
      </c>
      <c r="C252" s="57" t="s">
        <v>818</v>
      </c>
      <c r="D252" s="58"/>
      <c r="E252" s="61" t="s">
        <v>809</v>
      </c>
      <c r="F252" s="81">
        <f>F253</f>
        <v>8700</v>
      </c>
      <c r="G252" s="81">
        <v>0</v>
      </c>
      <c r="H252" s="81">
        <f t="shared" si="46"/>
        <v>0</v>
      </c>
    </row>
    <row r="253" spans="1:9" outlineLevel="7">
      <c r="A253" s="58" t="s">
        <v>10</v>
      </c>
      <c r="B253" s="57" t="s">
        <v>103</v>
      </c>
      <c r="C253" s="57" t="s">
        <v>818</v>
      </c>
      <c r="D253" s="59">
        <v>800</v>
      </c>
      <c r="E253" s="80" t="s">
        <v>301</v>
      </c>
      <c r="F253" s="81">
        <v>8700</v>
      </c>
      <c r="G253" s="81">
        <v>0</v>
      </c>
      <c r="H253" s="81">
        <f t="shared" si="46"/>
        <v>0</v>
      </c>
    </row>
    <row r="254" spans="1:9" ht="25.5" outlineLevel="5">
      <c r="A254" s="58" t="s">
        <v>10</v>
      </c>
      <c r="B254" s="57" t="s">
        <v>103</v>
      </c>
      <c r="C254" s="57" t="s">
        <v>111</v>
      </c>
      <c r="D254" s="58"/>
      <c r="E254" s="80" t="s">
        <v>400</v>
      </c>
      <c r="F254" s="84">
        <f>F259+F257+F255</f>
        <v>14186</v>
      </c>
      <c r="G254" s="84">
        <f t="shared" ref="G254" si="58">G259+G257+G255</f>
        <v>57.2</v>
      </c>
      <c r="H254" s="81">
        <f t="shared" si="46"/>
        <v>0.4032144367686451</v>
      </c>
    </row>
    <row r="255" spans="1:9" ht="54" customHeight="1" outlineLevel="5">
      <c r="A255" s="58">
        <v>802</v>
      </c>
      <c r="B255" s="57" t="s">
        <v>103</v>
      </c>
      <c r="C255" s="57" t="s">
        <v>785</v>
      </c>
      <c r="D255" s="58"/>
      <c r="E255" s="80" t="s">
        <v>784</v>
      </c>
      <c r="F255" s="84">
        <f>F256</f>
        <v>7068.8</v>
      </c>
      <c r="G255" s="84">
        <f t="shared" ref="G255" si="59">G256</f>
        <v>0</v>
      </c>
      <c r="H255" s="81">
        <f t="shared" si="46"/>
        <v>0</v>
      </c>
    </row>
    <row r="256" spans="1:9" ht="25.5" outlineLevel="5">
      <c r="A256" s="58">
        <v>802</v>
      </c>
      <c r="B256" s="57" t="s">
        <v>103</v>
      </c>
      <c r="C256" s="57" t="s">
        <v>785</v>
      </c>
      <c r="D256" s="58">
        <v>200</v>
      </c>
      <c r="E256" s="80" t="s">
        <v>300</v>
      </c>
      <c r="F256" s="84">
        <v>7068.8</v>
      </c>
      <c r="G256" s="84">
        <v>0</v>
      </c>
      <c r="H256" s="81">
        <f t="shared" si="46"/>
        <v>0</v>
      </c>
    </row>
    <row r="257" spans="1:10" ht="25.5" outlineLevel="5">
      <c r="A257" s="58" t="s">
        <v>10</v>
      </c>
      <c r="B257" s="57" t="s">
        <v>103</v>
      </c>
      <c r="C257" s="57" t="s">
        <v>632</v>
      </c>
      <c r="D257" s="58"/>
      <c r="E257" s="80" t="s">
        <v>633</v>
      </c>
      <c r="F257" s="84">
        <f>F258</f>
        <v>5350</v>
      </c>
      <c r="G257" s="84">
        <f t="shared" ref="G257" si="60">G258</f>
        <v>57.2</v>
      </c>
      <c r="H257" s="81">
        <f t="shared" si="46"/>
        <v>1.0691588785046728</v>
      </c>
    </row>
    <row r="258" spans="1:10" ht="25.5" outlineLevel="5">
      <c r="A258" s="58" t="s">
        <v>10</v>
      </c>
      <c r="B258" s="57" t="s">
        <v>103</v>
      </c>
      <c r="C258" s="57" t="s">
        <v>632</v>
      </c>
      <c r="D258" s="58">
        <v>200</v>
      </c>
      <c r="E258" s="80" t="s">
        <v>300</v>
      </c>
      <c r="F258" s="84">
        <f>2000+1000-260.9+260.9+2350</f>
        <v>5350</v>
      </c>
      <c r="G258" s="84">
        <v>57.2</v>
      </c>
      <c r="H258" s="81">
        <f t="shared" si="46"/>
        <v>1.0691588785046728</v>
      </c>
    </row>
    <row r="259" spans="1:10" ht="51" outlineLevel="6">
      <c r="A259" s="58" t="s">
        <v>10</v>
      </c>
      <c r="B259" s="57" t="s">
        <v>103</v>
      </c>
      <c r="C259" s="57" t="s">
        <v>578</v>
      </c>
      <c r="D259" s="58"/>
      <c r="E259" s="80" t="s">
        <v>595</v>
      </c>
      <c r="F259" s="81">
        <f t="shared" ref="F259:G259" si="61">F260</f>
        <v>1767.2</v>
      </c>
      <c r="G259" s="81">
        <f t="shared" si="61"/>
        <v>0</v>
      </c>
      <c r="H259" s="81">
        <f t="shared" si="46"/>
        <v>0</v>
      </c>
      <c r="J259" s="46"/>
    </row>
    <row r="260" spans="1:10" ht="25.5" outlineLevel="7">
      <c r="A260" s="58" t="s">
        <v>10</v>
      </c>
      <c r="B260" s="57" t="s">
        <v>103</v>
      </c>
      <c r="C260" s="57" t="s">
        <v>578</v>
      </c>
      <c r="D260" s="58" t="s">
        <v>7</v>
      </c>
      <c r="E260" s="80" t="s">
        <v>300</v>
      </c>
      <c r="F260" s="81">
        <f>1000+767.2</f>
        <v>1767.2</v>
      </c>
      <c r="G260" s="81">
        <v>0</v>
      </c>
      <c r="H260" s="81">
        <f t="shared" si="46"/>
        <v>0</v>
      </c>
      <c r="J260" s="46"/>
    </row>
    <row r="261" spans="1:10" outlineLevel="2">
      <c r="A261" s="58" t="s">
        <v>10</v>
      </c>
      <c r="B261" s="57" t="s">
        <v>112</v>
      </c>
      <c r="C261" s="57"/>
      <c r="D261" s="58"/>
      <c r="E261" s="80" t="s">
        <v>273</v>
      </c>
      <c r="F261" s="81">
        <f>F262+F305</f>
        <v>43605.5</v>
      </c>
      <c r="G261" s="81">
        <f>G262+G305</f>
        <v>23215.7</v>
      </c>
      <c r="H261" s="81">
        <f t="shared" si="46"/>
        <v>53.240302255449436</v>
      </c>
      <c r="J261" s="46"/>
    </row>
    <row r="262" spans="1:10" ht="51" outlineLevel="3">
      <c r="A262" s="58" t="s">
        <v>10</v>
      </c>
      <c r="B262" s="57" t="s">
        <v>112</v>
      </c>
      <c r="C262" s="57" t="s">
        <v>71</v>
      </c>
      <c r="D262" s="58"/>
      <c r="E262" s="80" t="s">
        <v>649</v>
      </c>
      <c r="F262" s="81">
        <f>F263</f>
        <v>29263.3</v>
      </c>
      <c r="G262" s="81">
        <f>G263</f>
        <v>14733.5</v>
      </c>
      <c r="H262" s="81">
        <f t="shared" si="46"/>
        <v>50.348046870995411</v>
      </c>
    </row>
    <row r="263" spans="1:10" ht="25.5" outlineLevel="4">
      <c r="A263" s="58" t="s">
        <v>10</v>
      </c>
      <c r="B263" s="57" t="s">
        <v>112</v>
      </c>
      <c r="C263" s="57" t="s">
        <v>72</v>
      </c>
      <c r="D263" s="58"/>
      <c r="E263" s="80" t="s">
        <v>362</v>
      </c>
      <c r="F263" s="81">
        <f>F264+F271+F282</f>
        <v>29263.3</v>
      </c>
      <c r="G263" s="81">
        <f>G264+G271+G282</f>
        <v>14733.5</v>
      </c>
      <c r="H263" s="81">
        <f t="shared" si="46"/>
        <v>50.348046870995411</v>
      </c>
    </row>
    <row r="264" spans="1:10" ht="27.75" customHeight="1" outlineLevel="5">
      <c r="A264" s="58" t="s">
        <v>10</v>
      </c>
      <c r="B264" s="57" t="s">
        <v>112</v>
      </c>
      <c r="C264" s="57" t="s">
        <v>113</v>
      </c>
      <c r="D264" s="58"/>
      <c r="E264" s="80" t="s">
        <v>402</v>
      </c>
      <c r="F264" s="81">
        <f>F265+F267+F269</f>
        <v>12300</v>
      </c>
      <c r="G264" s="81">
        <f>G265+G267+G269</f>
        <v>6295.1</v>
      </c>
      <c r="H264" s="81">
        <f t="shared" si="46"/>
        <v>51.179674796747975</v>
      </c>
    </row>
    <row r="265" spans="1:10" ht="25.5" outlineLevel="6">
      <c r="A265" s="58" t="s">
        <v>10</v>
      </c>
      <c r="B265" s="57" t="s">
        <v>112</v>
      </c>
      <c r="C265" s="57" t="s">
        <v>114</v>
      </c>
      <c r="D265" s="58"/>
      <c r="E265" s="80" t="s">
        <v>403</v>
      </c>
      <c r="F265" s="81">
        <f>F266</f>
        <v>8500</v>
      </c>
      <c r="G265" s="81">
        <f t="shared" ref="G265" si="62">G266</f>
        <v>3870.6</v>
      </c>
      <c r="H265" s="81">
        <f t="shared" si="46"/>
        <v>45.536470588235296</v>
      </c>
    </row>
    <row r="266" spans="1:10" ht="25.5" outlineLevel="7">
      <c r="A266" s="58" t="s">
        <v>10</v>
      </c>
      <c r="B266" s="57" t="s">
        <v>112</v>
      </c>
      <c r="C266" s="57" t="s">
        <v>114</v>
      </c>
      <c r="D266" s="58" t="s">
        <v>7</v>
      </c>
      <c r="E266" s="80" t="s">
        <v>300</v>
      </c>
      <c r="F266" s="81">
        <v>8500</v>
      </c>
      <c r="G266" s="81">
        <v>3870.6</v>
      </c>
      <c r="H266" s="81">
        <f t="shared" si="46"/>
        <v>45.536470588235296</v>
      </c>
    </row>
    <row r="267" spans="1:10" ht="25.5" outlineLevel="6">
      <c r="A267" s="58" t="s">
        <v>10</v>
      </c>
      <c r="B267" s="57" t="s">
        <v>112</v>
      </c>
      <c r="C267" s="57" t="s">
        <v>115</v>
      </c>
      <c r="D267" s="58"/>
      <c r="E267" s="80" t="s">
        <v>404</v>
      </c>
      <c r="F267" s="81">
        <f>F268</f>
        <v>1800</v>
      </c>
      <c r="G267" s="81">
        <f>G268</f>
        <v>1300</v>
      </c>
      <c r="H267" s="81">
        <f t="shared" si="46"/>
        <v>72.222222222222214</v>
      </c>
    </row>
    <row r="268" spans="1:10" ht="25.5" outlineLevel="7">
      <c r="A268" s="58" t="s">
        <v>10</v>
      </c>
      <c r="B268" s="57" t="s">
        <v>112</v>
      </c>
      <c r="C268" s="57" t="s">
        <v>115</v>
      </c>
      <c r="D268" s="58" t="s">
        <v>38</v>
      </c>
      <c r="E268" s="80" t="s">
        <v>326</v>
      </c>
      <c r="F268" s="81">
        <v>1800</v>
      </c>
      <c r="G268" s="81">
        <v>1300</v>
      </c>
      <c r="H268" s="81">
        <f t="shared" si="46"/>
        <v>72.222222222222214</v>
      </c>
      <c r="I268" s="1"/>
    </row>
    <row r="269" spans="1:10" ht="38.25" outlineLevel="6">
      <c r="A269" s="58" t="s">
        <v>10</v>
      </c>
      <c r="B269" s="57" t="s">
        <v>112</v>
      </c>
      <c r="C269" s="57" t="s">
        <v>116</v>
      </c>
      <c r="D269" s="58"/>
      <c r="E269" s="80" t="s">
        <v>405</v>
      </c>
      <c r="F269" s="81">
        <f>F270</f>
        <v>2000</v>
      </c>
      <c r="G269" s="81">
        <f>G270</f>
        <v>1124.5</v>
      </c>
      <c r="H269" s="81">
        <f t="shared" si="46"/>
        <v>56.225000000000001</v>
      </c>
      <c r="I269" s="1"/>
    </row>
    <row r="270" spans="1:10" ht="25.5" outlineLevel="7">
      <c r="A270" s="58" t="s">
        <v>10</v>
      </c>
      <c r="B270" s="57" t="s">
        <v>112</v>
      </c>
      <c r="C270" s="57" t="s">
        <v>116</v>
      </c>
      <c r="D270" s="58" t="s">
        <v>7</v>
      </c>
      <c r="E270" s="80" t="s">
        <v>300</v>
      </c>
      <c r="F270" s="81">
        <v>2000</v>
      </c>
      <c r="G270" s="81">
        <v>1124.5</v>
      </c>
      <c r="H270" s="81">
        <f t="shared" si="46"/>
        <v>56.225000000000001</v>
      </c>
      <c r="I270" s="1"/>
    </row>
    <row r="271" spans="1:10" ht="25.5" outlineLevel="5">
      <c r="A271" s="58" t="s">
        <v>10</v>
      </c>
      <c r="B271" s="57" t="s">
        <v>112</v>
      </c>
      <c r="C271" s="57" t="s">
        <v>73</v>
      </c>
      <c r="D271" s="58"/>
      <c r="E271" s="80" t="s">
        <v>363</v>
      </c>
      <c r="F271" s="81">
        <f>F272+F274+F276+F278+F280</f>
        <v>11000</v>
      </c>
      <c r="G271" s="81">
        <f t="shared" ref="G271" si="63">G272+G274+G276+G278+G280</f>
        <v>4399.6000000000004</v>
      </c>
      <c r="H271" s="81">
        <f t="shared" si="46"/>
        <v>39.99636363636364</v>
      </c>
      <c r="I271" s="1"/>
    </row>
    <row r="272" spans="1:10" outlineLevel="6">
      <c r="A272" s="82" t="s">
        <v>10</v>
      </c>
      <c r="B272" s="83" t="s">
        <v>112</v>
      </c>
      <c r="C272" s="83" t="s">
        <v>117</v>
      </c>
      <c r="D272" s="82"/>
      <c r="E272" s="63" t="s">
        <v>407</v>
      </c>
      <c r="F272" s="84">
        <f>F273</f>
        <v>5600</v>
      </c>
      <c r="G272" s="81">
        <f>G273</f>
        <v>3100</v>
      </c>
      <c r="H272" s="81">
        <f t="shared" si="46"/>
        <v>55.357142857142861</v>
      </c>
      <c r="I272" s="1"/>
    </row>
    <row r="273" spans="1:9" ht="25.5" outlineLevel="7">
      <c r="A273" s="82" t="s">
        <v>10</v>
      </c>
      <c r="B273" s="83" t="s">
        <v>112</v>
      </c>
      <c r="C273" s="83" t="s">
        <v>117</v>
      </c>
      <c r="D273" s="82" t="s">
        <v>38</v>
      </c>
      <c r="E273" s="63" t="s">
        <v>326</v>
      </c>
      <c r="F273" s="84">
        <v>5600</v>
      </c>
      <c r="G273" s="84">
        <v>3100</v>
      </c>
      <c r="H273" s="81">
        <f t="shared" si="46"/>
        <v>55.357142857142861</v>
      </c>
      <c r="I273" s="1"/>
    </row>
    <row r="274" spans="1:9" ht="25.5" outlineLevel="6">
      <c r="A274" s="58" t="s">
        <v>10</v>
      </c>
      <c r="B274" s="57" t="s">
        <v>112</v>
      </c>
      <c r="C274" s="57" t="s">
        <v>118</v>
      </c>
      <c r="D274" s="58"/>
      <c r="E274" s="80" t="s">
        <v>408</v>
      </c>
      <c r="F274" s="81">
        <f>F275</f>
        <v>1000</v>
      </c>
      <c r="G274" s="81">
        <f>G275</f>
        <v>0</v>
      </c>
      <c r="H274" s="81">
        <f t="shared" ref="H274:H328" si="64">G274/F274*100</f>
        <v>0</v>
      </c>
      <c r="I274" s="1"/>
    </row>
    <row r="275" spans="1:9" ht="25.5" outlineLevel="7">
      <c r="A275" s="58" t="s">
        <v>10</v>
      </c>
      <c r="B275" s="57" t="s">
        <v>112</v>
      </c>
      <c r="C275" s="57" t="s">
        <v>118</v>
      </c>
      <c r="D275" s="58" t="s">
        <v>7</v>
      </c>
      <c r="E275" s="80" t="s">
        <v>300</v>
      </c>
      <c r="F275" s="81">
        <v>1000</v>
      </c>
      <c r="G275" s="81">
        <v>0</v>
      </c>
      <c r="H275" s="81">
        <f t="shared" si="64"/>
        <v>0</v>
      </c>
      <c r="I275" s="1"/>
    </row>
    <row r="276" spans="1:9" ht="38.25" outlineLevel="6">
      <c r="A276" s="58" t="s">
        <v>10</v>
      </c>
      <c r="B276" s="57" t="s">
        <v>112</v>
      </c>
      <c r="C276" s="57" t="s">
        <v>119</v>
      </c>
      <c r="D276" s="58"/>
      <c r="E276" s="80" t="s">
        <v>411</v>
      </c>
      <c r="F276" s="81">
        <f>F277</f>
        <v>2400</v>
      </c>
      <c r="G276" s="81">
        <f>G277</f>
        <v>432.6</v>
      </c>
      <c r="H276" s="81">
        <f t="shared" si="64"/>
        <v>18.025000000000002</v>
      </c>
      <c r="I276" s="1"/>
    </row>
    <row r="277" spans="1:9" ht="25.5" outlineLevel="7">
      <c r="A277" s="58" t="s">
        <v>10</v>
      </c>
      <c r="B277" s="57" t="s">
        <v>112</v>
      </c>
      <c r="C277" s="57" t="s">
        <v>119</v>
      </c>
      <c r="D277" s="58" t="s">
        <v>7</v>
      </c>
      <c r="E277" s="80" t="s">
        <v>300</v>
      </c>
      <c r="F277" s="81">
        <f>2400</f>
        <v>2400</v>
      </c>
      <c r="G277" s="81">
        <v>432.6</v>
      </c>
      <c r="H277" s="81">
        <f t="shared" si="64"/>
        <v>18.025000000000002</v>
      </c>
      <c r="I277" s="1"/>
    </row>
    <row r="278" spans="1:9" outlineLevel="6">
      <c r="A278" s="58" t="s">
        <v>10</v>
      </c>
      <c r="B278" s="57" t="s">
        <v>112</v>
      </c>
      <c r="C278" s="57" t="s">
        <v>120</v>
      </c>
      <c r="D278" s="58"/>
      <c r="E278" s="80" t="s">
        <v>412</v>
      </c>
      <c r="F278" s="81">
        <f>F279</f>
        <v>1000</v>
      </c>
      <c r="G278" s="81">
        <f>G279</f>
        <v>10</v>
      </c>
      <c r="H278" s="81">
        <f t="shared" si="64"/>
        <v>1</v>
      </c>
      <c r="I278" s="1"/>
    </row>
    <row r="279" spans="1:9" ht="25.5" outlineLevel="7">
      <c r="A279" s="58" t="s">
        <v>10</v>
      </c>
      <c r="B279" s="57" t="s">
        <v>112</v>
      </c>
      <c r="C279" s="57" t="s">
        <v>120</v>
      </c>
      <c r="D279" s="58" t="s">
        <v>7</v>
      </c>
      <c r="E279" s="80" t="s">
        <v>300</v>
      </c>
      <c r="F279" s="81">
        <v>1000</v>
      </c>
      <c r="G279" s="81">
        <v>10</v>
      </c>
      <c r="H279" s="81">
        <f t="shared" si="64"/>
        <v>1</v>
      </c>
      <c r="I279" s="1"/>
    </row>
    <row r="280" spans="1:9" ht="38.25" outlineLevel="7">
      <c r="A280" s="58" t="s">
        <v>10</v>
      </c>
      <c r="B280" s="57" t="s">
        <v>112</v>
      </c>
      <c r="C280" s="57" t="s">
        <v>726</v>
      </c>
      <c r="D280" s="58"/>
      <c r="E280" s="80" t="s">
        <v>725</v>
      </c>
      <c r="F280" s="81">
        <f>F281</f>
        <v>1000</v>
      </c>
      <c r="G280" s="81">
        <f t="shared" ref="G280" si="65">G281</f>
        <v>857</v>
      </c>
      <c r="H280" s="81">
        <f t="shared" si="64"/>
        <v>85.7</v>
      </c>
      <c r="I280" s="1"/>
    </row>
    <row r="281" spans="1:9" ht="25.5" outlineLevel="7">
      <c r="A281" s="58" t="s">
        <v>10</v>
      </c>
      <c r="B281" s="57" t="s">
        <v>112</v>
      </c>
      <c r="C281" s="57" t="s">
        <v>726</v>
      </c>
      <c r="D281" s="58">
        <v>200</v>
      </c>
      <c r="E281" s="80" t="s">
        <v>300</v>
      </c>
      <c r="F281" s="81">
        <v>1000</v>
      </c>
      <c r="G281" s="81">
        <v>857</v>
      </c>
      <c r="H281" s="81">
        <f t="shared" si="64"/>
        <v>85.7</v>
      </c>
      <c r="I281" s="1"/>
    </row>
    <row r="282" spans="1:9" ht="25.5" outlineLevel="5">
      <c r="A282" s="58" t="s">
        <v>10</v>
      </c>
      <c r="B282" s="57" t="s">
        <v>112</v>
      </c>
      <c r="C282" s="57" t="s">
        <v>91</v>
      </c>
      <c r="D282" s="58"/>
      <c r="E282" s="80" t="s">
        <v>381</v>
      </c>
      <c r="F282" s="81">
        <f>F283+F293+F295+F299+F301+F285+F287+F289+F291+F303+F297</f>
        <v>5963.3</v>
      </c>
      <c r="G282" s="81">
        <f>G283+G293+G295+G299+G301+G285+G287</f>
        <v>4038.8</v>
      </c>
      <c r="H282" s="81">
        <f t="shared" si="64"/>
        <v>67.727600489661768</v>
      </c>
      <c r="I282" s="1"/>
    </row>
    <row r="283" spans="1:9" ht="30.75" customHeight="1" outlineLevel="5">
      <c r="A283" s="58" t="s">
        <v>10</v>
      </c>
      <c r="B283" s="57" t="s">
        <v>112</v>
      </c>
      <c r="C283" s="57" t="s">
        <v>618</v>
      </c>
      <c r="D283" s="58"/>
      <c r="E283" s="80" t="s">
        <v>619</v>
      </c>
      <c r="F283" s="81">
        <f>F284</f>
        <v>500</v>
      </c>
      <c r="G283" s="81">
        <f>G284</f>
        <v>0</v>
      </c>
      <c r="H283" s="81">
        <f t="shared" si="64"/>
        <v>0</v>
      </c>
      <c r="I283" s="1"/>
    </row>
    <row r="284" spans="1:9" ht="25.5" outlineLevel="5">
      <c r="A284" s="58" t="s">
        <v>10</v>
      </c>
      <c r="B284" s="57" t="s">
        <v>112</v>
      </c>
      <c r="C284" s="57" t="s">
        <v>618</v>
      </c>
      <c r="D284" s="58">
        <v>200</v>
      </c>
      <c r="E284" s="80" t="s">
        <v>300</v>
      </c>
      <c r="F284" s="81">
        <v>500</v>
      </c>
      <c r="G284" s="81">
        <v>0</v>
      </c>
      <c r="H284" s="81">
        <f t="shared" si="64"/>
        <v>0</v>
      </c>
    </row>
    <row r="285" spans="1:9" ht="68.25" customHeight="1" outlineLevel="5">
      <c r="A285" s="58" t="s">
        <v>10</v>
      </c>
      <c r="B285" s="57" t="s">
        <v>112</v>
      </c>
      <c r="C285" s="57" t="s">
        <v>755</v>
      </c>
      <c r="D285" s="58"/>
      <c r="E285" s="80" t="s">
        <v>757</v>
      </c>
      <c r="F285" s="81">
        <f>F286</f>
        <v>1500</v>
      </c>
      <c r="G285" s="81">
        <f t="shared" ref="G285" si="66">G286</f>
        <v>1312.5</v>
      </c>
      <c r="H285" s="81">
        <f t="shared" si="64"/>
        <v>87.5</v>
      </c>
    </row>
    <row r="286" spans="1:9" ht="25.5" outlineLevel="5">
      <c r="A286" s="58" t="s">
        <v>10</v>
      </c>
      <c r="B286" s="57" t="s">
        <v>112</v>
      </c>
      <c r="C286" s="57" t="s">
        <v>755</v>
      </c>
      <c r="D286" s="58">
        <v>200</v>
      </c>
      <c r="E286" s="80" t="s">
        <v>300</v>
      </c>
      <c r="F286" s="81">
        <v>1500</v>
      </c>
      <c r="G286" s="81">
        <v>1312.5</v>
      </c>
      <c r="H286" s="81">
        <f t="shared" si="64"/>
        <v>87.5</v>
      </c>
    </row>
    <row r="287" spans="1:9" ht="65.25" customHeight="1" outlineLevel="5">
      <c r="A287" s="58" t="s">
        <v>10</v>
      </c>
      <c r="B287" s="57" t="s">
        <v>112</v>
      </c>
      <c r="C287" s="57" t="s">
        <v>756</v>
      </c>
      <c r="D287" s="58"/>
      <c r="E287" s="80" t="s">
        <v>758</v>
      </c>
      <c r="F287" s="81">
        <f>F288</f>
        <v>1900</v>
      </c>
      <c r="G287" s="81">
        <f t="shared" ref="G287" si="67">G288</f>
        <v>1852.5</v>
      </c>
      <c r="H287" s="81">
        <f t="shared" si="64"/>
        <v>97.5</v>
      </c>
    </row>
    <row r="288" spans="1:9" ht="25.5" outlineLevel="5">
      <c r="A288" s="58" t="s">
        <v>10</v>
      </c>
      <c r="B288" s="57" t="s">
        <v>112</v>
      </c>
      <c r="C288" s="57" t="s">
        <v>756</v>
      </c>
      <c r="D288" s="58">
        <v>200</v>
      </c>
      <c r="E288" s="80" t="s">
        <v>300</v>
      </c>
      <c r="F288" s="81">
        <v>1900</v>
      </c>
      <c r="G288" s="81">
        <v>1852.5</v>
      </c>
      <c r="H288" s="81">
        <f t="shared" si="64"/>
        <v>97.5</v>
      </c>
    </row>
    <row r="289" spans="1:11" ht="38.25" outlineLevel="5">
      <c r="A289" s="82" t="s">
        <v>10</v>
      </c>
      <c r="B289" s="83" t="s">
        <v>112</v>
      </c>
      <c r="C289" s="113" t="s">
        <v>841</v>
      </c>
      <c r="D289" s="82"/>
      <c r="E289" s="63" t="s">
        <v>842</v>
      </c>
      <c r="F289" s="84">
        <f>F290</f>
        <v>0</v>
      </c>
      <c r="G289" s="84">
        <f>G290</f>
        <v>0</v>
      </c>
      <c r="H289" s="84">
        <v>0</v>
      </c>
    </row>
    <row r="290" spans="1:11" ht="25.5" outlineLevel="5">
      <c r="A290" s="82" t="s">
        <v>10</v>
      </c>
      <c r="B290" s="83" t="s">
        <v>112</v>
      </c>
      <c r="C290" s="113" t="s">
        <v>841</v>
      </c>
      <c r="D290" s="82" t="s">
        <v>7</v>
      </c>
      <c r="E290" s="63" t="s">
        <v>300</v>
      </c>
      <c r="F290" s="84">
        <v>0</v>
      </c>
      <c r="G290" s="84">
        <v>0</v>
      </c>
      <c r="H290" s="84">
        <v>0</v>
      </c>
    </row>
    <row r="291" spans="1:11" ht="63.75" outlineLevel="5">
      <c r="A291" s="58">
        <v>802</v>
      </c>
      <c r="B291" s="57" t="s">
        <v>112</v>
      </c>
      <c r="C291" s="85" t="s">
        <v>843</v>
      </c>
      <c r="D291" s="85"/>
      <c r="E291" s="86" t="s">
        <v>844</v>
      </c>
      <c r="F291" s="62">
        <f>F292</f>
        <v>117.6</v>
      </c>
      <c r="G291" s="62">
        <f>G292</f>
        <v>0</v>
      </c>
      <c r="H291" s="62">
        <f>G291/F291*100</f>
        <v>0</v>
      </c>
    </row>
    <row r="292" spans="1:11" ht="25.5" outlineLevel="5">
      <c r="A292" s="58">
        <v>802</v>
      </c>
      <c r="B292" s="57" t="s">
        <v>112</v>
      </c>
      <c r="C292" s="85" t="s">
        <v>843</v>
      </c>
      <c r="D292" s="85" t="s">
        <v>7</v>
      </c>
      <c r="E292" s="86" t="s">
        <v>300</v>
      </c>
      <c r="F292" s="62">
        <v>117.6</v>
      </c>
      <c r="G292" s="62">
        <v>0</v>
      </c>
      <c r="H292" s="62">
        <f>G292/F292*100</f>
        <v>0</v>
      </c>
    </row>
    <row r="293" spans="1:11" ht="63.75" outlineLevel="7">
      <c r="A293" s="58">
        <v>802</v>
      </c>
      <c r="B293" s="57" t="s">
        <v>112</v>
      </c>
      <c r="C293" s="85" t="s">
        <v>708</v>
      </c>
      <c r="D293" s="85"/>
      <c r="E293" s="86" t="s">
        <v>742</v>
      </c>
      <c r="F293" s="81">
        <f>F294</f>
        <v>271.7</v>
      </c>
      <c r="G293" s="81">
        <f t="shared" ref="G293" si="68">G294</f>
        <v>0</v>
      </c>
      <c r="H293" s="81">
        <f t="shared" si="64"/>
        <v>0</v>
      </c>
      <c r="J293" s="46"/>
      <c r="K293" s="46"/>
    </row>
    <row r="294" spans="1:11" ht="25.5" outlineLevel="7">
      <c r="A294" s="58">
        <v>802</v>
      </c>
      <c r="B294" s="57" t="s">
        <v>112</v>
      </c>
      <c r="C294" s="85" t="s">
        <v>708</v>
      </c>
      <c r="D294" s="85" t="s">
        <v>7</v>
      </c>
      <c r="E294" s="86" t="s">
        <v>300</v>
      </c>
      <c r="F294" s="81">
        <v>271.7</v>
      </c>
      <c r="G294" s="81">
        <v>0</v>
      </c>
      <c r="H294" s="81">
        <f t="shared" si="64"/>
        <v>0</v>
      </c>
      <c r="J294" s="46"/>
      <c r="K294" s="46"/>
    </row>
    <row r="295" spans="1:11" ht="63.75" outlineLevel="7">
      <c r="A295" s="58">
        <v>802</v>
      </c>
      <c r="B295" s="57" t="s">
        <v>112</v>
      </c>
      <c r="C295" s="85" t="s">
        <v>709</v>
      </c>
      <c r="D295" s="85"/>
      <c r="E295" s="86" t="s">
        <v>710</v>
      </c>
      <c r="F295" s="81">
        <f>F296</f>
        <v>244.8</v>
      </c>
      <c r="G295" s="81">
        <f t="shared" ref="G295" si="69">G296</f>
        <v>0</v>
      </c>
      <c r="H295" s="81">
        <f t="shared" si="64"/>
        <v>0</v>
      </c>
      <c r="J295" s="46"/>
      <c r="K295" s="46"/>
    </row>
    <row r="296" spans="1:11" ht="25.5" outlineLevel="7">
      <c r="A296" s="58">
        <v>802</v>
      </c>
      <c r="B296" s="57" t="s">
        <v>112</v>
      </c>
      <c r="C296" s="85" t="s">
        <v>709</v>
      </c>
      <c r="D296" s="85" t="s">
        <v>7</v>
      </c>
      <c r="E296" s="86" t="s">
        <v>300</v>
      </c>
      <c r="F296" s="81">
        <v>244.8</v>
      </c>
      <c r="G296" s="81">
        <v>0</v>
      </c>
      <c r="H296" s="81">
        <f t="shared" si="64"/>
        <v>0</v>
      </c>
      <c r="J296" s="46"/>
      <c r="K296" s="46"/>
    </row>
    <row r="297" spans="1:11" ht="63.75" outlineLevel="7">
      <c r="A297" s="58">
        <v>802</v>
      </c>
      <c r="B297" s="57" t="s">
        <v>112</v>
      </c>
      <c r="C297" s="85" t="s">
        <v>845</v>
      </c>
      <c r="D297" s="85"/>
      <c r="E297" s="86" t="s">
        <v>846</v>
      </c>
      <c r="F297" s="81">
        <f>F298</f>
        <v>140.4</v>
      </c>
      <c r="G297" s="81">
        <f>G298</f>
        <v>0</v>
      </c>
      <c r="H297" s="81">
        <f t="shared" si="64"/>
        <v>0</v>
      </c>
      <c r="J297" s="46"/>
      <c r="K297" s="46"/>
    </row>
    <row r="298" spans="1:11" ht="25.5" outlineLevel="7">
      <c r="A298" s="58">
        <v>802</v>
      </c>
      <c r="B298" s="57" t="s">
        <v>112</v>
      </c>
      <c r="C298" s="85" t="s">
        <v>845</v>
      </c>
      <c r="D298" s="85" t="s">
        <v>7</v>
      </c>
      <c r="E298" s="86" t="s">
        <v>300</v>
      </c>
      <c r="F298" s="81">
        <v>140.4</v>
      </c>
      <c r="G298" s="81">
        <v>0</v>
      </c>
      <c r="H298" s="81">
        <f t="shared" si="64"/>
        <v>0</v>
      </c>
      <c r="J298" s="46"/>
      <c r="K298" s="46"/>
    </row>
    <row r="299" spans="1:11" ht="78.75" customHeight="1" outlineLevel="7">
      <c r="A299" s="58">
        <v>802</v>
      </c>
      <c r="B299" s="57" t="s">
        <v>112</v>
      </c>
      <c r="C299" s="85" t="s">
        <v>711</v>
      </c>
      <c r="D299" s="85"/>
      <c r="E299" s="86" t="s">
        <v>712</v>
      </c>
      <c r="F299" s="81">
        <f>F300</f>
        <v>420</v>
      </c>
      <c r="G299" s="81">
        <f t="shared" ref="G299" si="70">G300</f>
        <v>367.5</v>
      </c>
      <c r="H299" s="81">
        <f t="shared" si="64"/>
        <v>87.5</v>
      </c>
      <c r="J299" s="46"/>
      <c r="K299" s="46"/>
    </row>
    <row r="300" spans="1:11" ht="25.5" outlineLevel="7">
      <c r="A300" s="58">
        <v>802</v>
      </c>
      <c r="B300" s="57" t="s">
        <v>112</v>
      </c>
      <c r="C300" s="85" t="s">
        <v>711</v>
      </c>
      <c r="D300" s="85" t="s">
        <v>7</v>
      </c>
      <c r="E300" s="86" t="s">
        <v>300</v>
      </c>
      <c r="F300" s="81">
        <v>420</v>
      </c>
      <c r="G300" s="81">
        <v>367.5</v>
      </c>
      <c r="H300" s="81">
        <f t="shared" si="64"/>
        <v>87.5</v>
      </c>
      <c r="J300" s="46"/>
      <c r="K300" s="46"/>
    </row>
    <row r="301" spans="1:11" ht="76.5" outlineLevel="7">
      <c r="A301" s="58">
        <v>802</v>
      </c>
      <c r="B301" s="57" t="s">
        <v>112</v>
      </c>
      <c r="C301" s="85" t="s">
        <v>713</v>
      </c>
      <c r="D301" s="85"/>
      <c r="E301" s="86" t="s">
        <v>736</v>
      </c>
      <c r="F301" s="81">
        <f>F302</f>
        <v>519.29999999999995</v>
      </c>
      <c r="G301" s="81">
        <f t="shared" ref="G301" si="71">G302</f>
        <v>506.3</v>
      </c>
      <c r="H301" s="81">
        <f t="shared" si="64"/>
        <v>97.49663007895245</v>
      </c>
      <c r="J301" s="46"/>
      <c r="K301" s="46"/>
    </row>
    <row r="302" spans="1:11" ht="25.5" outlineLevel="7">
      <c r="A302" s="58">
        <v>802</v>
      </c>
      <c r="B302" s="57" t="s">
        <v>112</v>
      </c>
      <c r="C302" s="85" t="s">
        <v>713</v>
      </c>
      <c r="D302" s="85" t="s">
        <v>7</v>
      </c>
      <c r="E302" s="86" t="s">
        <v>300</v>
      </c>
      <c r="F302" s="81">
        <v>519.29999999999995</v>
      </c>
      <c r="G302" s="81">
        <v>506.3</v>
      </c>
      <c r="H302" s="81">
        <f t="shared" si="64"/>
        <v>97.49663007895245</v>
      </c>
      <c r="J302" s="46"/>
      <c r="K302" s="46"/>
    </row>
    <row r="303" spans="1:11" ht="63.75" outlineLevel="7">
      <c r="A303" s="58">
        <v>802</v>
      </c>
      <c r="B303" s="57" t="s">
        <v>112</v>
      </c>
      <c r="C303" s="85" t="s">
        <v>847</v>
      </c>
      <c r="D303" s="85"/>
      <c r="E303" s="86" t="s">
        <v>848</v>
      </c>
      <c r="F303" s="81">
        <f>F304</f>
        <v>349.5</v>
      </c>
      <c r="G303" s="81">
        <f>G304</f>
        <v>0</v>
      </c>
      <c r="H303" s="81">
        <f t="shared" si="64"/>
        <v>0</v>
      </c>
      <c r="J303" s="46"/>
      <c r="K303" s="46"/>
    </row>
    <row r="304" spans="1:11" ht="25.5" outlineLevel="7">
      <c r="A304" s="58">
        <v>802</v>
      </c>
      <c r="B304" s="57" t="s">
        <v>112</v>
      </c>
      <c r="C304" s="85" t="s">
        <v>847</v>
      </c>
      <c r="D304" s="85" t="s">
        <v>7</v>
      </c>
      <c r="E304" s="86" t="s">
        <v>300</v>
      </c>
      <c r="F304" s="81">
        <v>349.5</v>
      </c>
      <c r="G304" s="81">
        <v>0</v>
      </c>
      <c r="H304" s="81">
        <f t="shared" si="64"/>
        <v>0</v>
      </c>
      <c r="J304" s="46"/>
      <c r="K304" s="46"/>
    </row>
    <row r="305" spans="1:11" ht="40.5" customHeight="1" outlineLevel="3">
      <c r="A305" s="58" t="s">
        <v>10</v>
      </c>
      <c r="B305" s="57" t="s">
        <v>112</v>
      </c>
      <c r="C305" s="57" t="s">
        <v>121</v>
      </c>
      <c r="D305" s="58"/>
      <c r="E305" s="80" t="s">
        <v>816</v>
      </c>
      <c r="F305" s="81">
        <f>F306</f>
        <v>14342.2</v>
      </c>
      <c r="G305" s="81">
        <f>G306</f>
        <v>8482.2000000000007</v>
      </c>
      <c r="H305" s="81">
        <f t="shared" si="64"/>
        <v>59.141554294320265</v>
      </c>
      <c r="J305" s="46"/>
      <c r="K305" s="46"/>
    </row>
    <row r="306" spans="1:11" ht="38.25" outlineLevel="4">
      <c r="A306" s="58" t="s">
        <v>10</v>
      </c>
      <c r="B306" s="57" t="s">
        <v>112</v>
      </c>
      <c r="C306" s="57" t="s">
        <v>122</v>
      </c>
      <c r="D306" s="58"/>
      <c r="E306" s="80" t="s">
        <v>415</v>
      </c>
      <c r="F306" s="81">
        <f>F307+F316</f>
        <v>14342.2</v>
      </c>
      <c r="G306" s="81">
        <f>G307+G316</f>
        <v>8482.2000000000007</v>
      </c>
      <c r="H306" s="81">
        <f t="shared" si="64"/>
        <v>59.141554294320265</v>
      </c>
    </row>
    <row r="307" spans="1:11" ht="25.5" outlineLevel="5">
      <c r="A307" s="58" t="s">
        <v>10</v>
      </c>
      <c r="B307" s="57" t="s">
        <v>112</v>
      </c>
      <c r="C307" s="57" t="s">
        <v>123</v>
      </c>
      <c r="D307" s="58"/>
      <c r="E307" s="80" t="s">
        <v>523</v>
      </c>
      <c r="F307" s="81">
        <f>F310+F308+F312+F314</f>
        <v>4320</v>
      </c>
      <c r="G307" s="81">
        <f t="shared" ref="G307" si="72">G310+G308+G314</f>
        <v>3038.5</v>
      </c>
      <c r="H307" s="81">
        <f t="shared" si="64"/>
        <v>70.335648148148138</v>
      </c>
    </row>
    <row r="308" spans="1:11" ht="54" customHeight="1" outlineLevel="5">
      <c r="A308" s="82" t="s">
        <v>10</v>
      </c>
      <c r="B308" s="83" t="s">
        <v>112</v>
      </c>
      <c r="C308" s="57" t="s">
        <v>718</v>
      </c>
      <c r="D308" s="58"/>
      <c r="E308" s="112" t="s">
        <v>730</v>
      </c>
      <c r="F308" s="81">
        <f>F309</f>
        <v>2820.8</v>
      </c>
      <c r="G308" s="81">
        <f t="shared" ref="G308" si="73">G309</f>
        <v>2680.6</v>
      </c>
      <c r="H308" s="81">
        <f t="shared" si="64"/>
        <v>95.029778786159952</v>
      </c>
      <c r="I308" s="1"/>
    </row>
    <row r="309" spans="1:11" ht="25.5" outlineLevel="5">
      <c r="A309" s="82" t="s">
        <v>10</v>
      </c>
      <c r="B309" s="83" t="s">
        <v>112</v>
      </c>
      <c r="C309" s="57" t="s">
        <v>718</v>
      </c>
      <c r="D309" s="58">
        <v>200</v>
      </c>
      <c r="E309" s="63" t="s">
        <v>300</v>
      </c>
      <c r="F309" s="81">
        <v>2820.8</v>
      </c>
      <c r="G309" s="81">
        <v>2680.6</v>
      </c>
      <c r="H309" s="81">
        <f t="shared" si="64"/>
        <v>95.029778786159952</v>
      </c>
      <c r="I309" s="1"/>
    </row>
    <row r="310" spans="1:11" ht="51" outlineLevel="6">
      <c r="A310" s="82" t="s">
        <v>10</v>
      </c>
      <c r="B310" s="83" t="s">
        <v>112</v>
      </c>
      <c r="C310" s="83" t="s">
        <v>124</v>
      </c>
      <c r="D310" s="82"/>
      <c r="E310" s="63" t="s">
        <v>416</v>
      </c>
      <c r="F310" s="84">
        <f t="shared" ref="F310:G310" si="74">F311</f>
        <v>700</v>
      </c>
      <c r="G310" s="84">
        <f t="shared" si="74"/>
        <v>330.8</v>
      </c>
      <c r="H310" s="81">
        <f t="shared" si="64"/>
        <v>47.25714285714286</v>
      </c>
    </row>
    <row r="311" spans="1:11" ht="25.5" outlineLevel="7">
      <c r="A311" s="58" t="s">
        <v>10</v>
      </c>
      <c r="B311" s="57" t="s">
        <v>112</v>
      </c>
      <c r="C311" s="57" t="s">
        <v>124</v>
      </c>
      <c r="D311" s="58" t="s">
        <v>7</v>
      </c>
      <c r="E311" s="80" t="s">
        <v>300</v>
      </c>
      <c r="F311" s="81">
        <v>700</v>
      </c>
      <c r="G311" s="81">
        <v>330.8</v>
      </c>
      <c r="H311" s="81">
        <f t="shared" si="64"/>
        <v>47.25714285714286</v>
      </c>
    </row>
    <row r="312" spans="1:11" ht="54.75" customHeight="1" outlineLevel="7">
      <c r="A312" s="58" t="s">
        <v>10</v>
      </c>
      <c r="B312" s="58" t="s">
        <v>112</v>
      </c>
      <c r="C312" s="57" t="s">
        <v>810</v>
      </c>
      <c r="D312" s="58"/>
      <c r="E312" s="80" t="s">
        <v>811</v>
      </c>
      <c r="F312" s="81">
        <f>F313</f>
        <v>770.7</v>
      </c>
      <c r="G312" s="81">
        <v>0</v>
      </c>
      <c r="H312" s="81">
        <f t="shared" si="64"/>
        <v>0</v>
      </c>
    </row>
    <row r="313" spans="1:11" ht="25.5" outlineLevel="7">
      <c r="A313" s="58" t="s">
        <v>10</v>
      </c>
      <c r="B313" s="58" t="s">
        <v>112</v>
      </c>
      <c r="C313" s="57" t="s">
        <v>810</v>
      </c>
      <c r="D313" s="58" t="s">
        <v>38</v>
      </c>
      <c r="E313" s="80" t="s">
        <v>326</v>
      </c>
      <c r="F313" s="81">
        <v>770.7</v>
      </c>
      <c r="G313" s="81">
        <v>0</v>
      </c>
      <c r="H313" s="81">
        <f t="shared" si="64"/>
        <v>0</v>
      </c>
    </row>
    <row r="314" spans="1:11" ht="63.75" outlineLevel="7">
      <c r="A314" s="58" t="s">
        <v>10</v>
      </c>
      <c r="B314" s="57" t="s">
        <v>112</v>
      </c>
      <c r="C314" s="57" t="s">
        <v>719</v>
      </c>
      <c r="D314" s="58"/>
      <c r="E314" s="80" t="s">
        <v>731</v>
      </c>
      <c r="F314" s="81">
        <f>F315</f>
        <v>28.5</v>
      </c>
      <c r="G314" s="81">
        <f t="shared" ref="G314" si="75">G315</f>
        <v>27.1</v>
      </c>
      <c r="H314" s="81">
        <f t="shared" si="64"/>
        <v>95.087719298245617</v>
      </c>
    </row>
    <row r="315" spans="1:11" ht="25.5" outlineLevel="7">
      <c r="A315" s="58" t="s">
        <v>10</v>
      </c>
      <c r="B315" s="57" t="s">
        <v>112</v>
      </c>
      <c r="C315" s="57" t="s">
        <v>719</v>
      </c>
      <c r="D315" s="58" t="s">
        <v>7</v>
      </c>
      <c r="E315" s="80" t="s">
        <v>300</v>
      </c>
      <c r="F315" s="81">
        <v>28.5</v>
      </c>
      <c r="G315" s="81">
        <v>27.1</v>
      </c>
      <c r="H315" s="81">
        <f t="shared" si="64"/>
        <v>95.087719298245617</v>
      </c>
    </row>
    <row r="316" spans="1:11" ht="38.25" outlineLevel="5">
      <c r="A316" s="58" t="s">
        <v>10</v>
      </c>
      <c r="B316" s="57" t="s">
        <v>112</v>
      </c>
      <c r="C316" s="57" t="s">
        <v>125</v>
      </c>
      <c r="D316" s="58"/>
      <c r="E316" s="80" t="s">
        <v>417</v>
      </c>
      <c r="F316" s="81">
        <f>F317</f>
        <v>10022.200000000001</v>
      </c>
      <c r="G316" s="81">
        <f>G317</f>
        <v>5443.7</v>
      </c>
      <c r="H316" s="81">
        <f t="shared" si="64"/>
        <v>54.316417553032259</v>
      </c>
    </row>
    <row r="317" spans="1:11" ht="38.25" outlineLevel="6">
      <c r="A317" s="58" t="s">
        <v>10</v>
      </c>
      <c r="B317" s="57" t="s">
        <v>112</v>
      </c>
      <c r="C317" s="57" t="s">
        <v>126</v>
      </c>
      <c r="D317" s="58"/>
      <c r="E317" s="80" t="s">
        <v>418</v>
      </c>
      <c r="F317" s="81">
        <f>F318</f>
        <v>10022.200000000001</v>
      </c>
      <c r="G317" s="81">
        <f>G318</f>
        <v>5443.7</v>
      </c>
      <c r="H317" s="81">
        <f t="shared" si="64"/>
        <v>54.316417553032259</v>
      </c>
      <c r="I317" s="1"/>
    </row>
    <row r="318" spans="1:11" ht="25.5" outlineLevel="7">
      <c r="A318" s="58" t="s">
        <v>10</v>
      </c>
      <c r="B318" s="57" t="s">
        <v>112</v>
      </c>
      <c r="C318" s="57" t="s">
        <v>126</v>
      </c>
      <c r="D318" s="58" t="s">
        <v>7</v>
      </c>
      <c r="E318" s="80" t="s">
        <v>300</v>
      </c>
      <c r="F318" s="81">
        <f>9922+99.5+0.7</f>
        <v>10022.200000000001</v>
      </c>
      <c r="G318" s="81">
        <v>5443.7</v>
      </c>
      <c r="H318" s="81">
        <f t="shared" si="64"/>
        <v>54.316417553032259</v>
      </c>
      <c r="I318" s="1"/>
    </row>
    <row r="319" spans="1:11" ht="25.5" outlineLevel="2">
      <c r="A319" s="58" t="s">
        <v>10</v>
      </c>
      <c r="B319" s="57" t="s">
        <v>127</v>
      </c>
      <c r="C319" s="57"/>
      <c r="D319" s="58"/>
      <c r="E319" s="80" t="s">
        <v>275</v>
      </c>
      <c r="F319" s="81">
        <f>F320</f>
        <v>34563.5</v>
      </c>
      <c r="G319" s="81">
        <f t="shared" ref="G319" si="76">G320</f>
        <v>14962</v>
      </c>
      <c r="H319" s="81">
        <f t="shared" si="64"/>
        <v>43.288440117464958</v>
      </c>
      <c r="I319" s="1"/>
    </row>
    <row r="320" spans="1:11" ht="39" customHeight="1" outlineLevel="3">
      <c r="A320" s="58" t="s">
        <v>10</v>
      </c>
      <c r="B320" s="57" t="s">
        <v>127</v>
      </c>
      <c r="C320" s="57" t="s">
        <v>71</v>
      </c>
      <c r="D320" s="58"/>
      <c r="E320" s="80" t="s">
        <v>649</v>
      </c>
      <c r="F320" s="81">
        <f>F321</f>
        <v>34563.5</v>
      </c>
      <c r="G320" s="81">
        <f t="shared" ref="G320:G323" si="77">G321</f>
        <v>14962</v>
      </c>
      <c r="H320" s="81">
        <f t="shared" si="64"/>
        <v>43.288440117464958</v>
      </c>
      <c r="I320" s="1"/>
    </row>
    <row r="321" spans="1:9" ht="25.5" outlineLevel="4">
      <c r="A321" s="58" t="s">
        <v>10</v>
      </c>
      <c r="B321" s="57" t="s">
        <v>127</v>
      </c>
      <c r="C321" s="57" t="s">
        <v>96</v>
      </c>
      <c r="D321" s="58"/>
      <c r="E321" s="80" t="s">
        <v>385</v>
      </c>
      <c r="F321" s="81">
        <f>F322</f>
        <v>34563.5</v>
      </c>
      <c r="G321" s="81">
        <f t="shared" si="77"/>
        <v>14962</v>
      </c>
      <c r="H321" s="81">
        <f t="shared" si="64"/>
        <v>43.288440117464958</v>
      </c>
      <c r="I321" s="1"/>
    </row>
    <row r="322" spans="1:9" ht="25.5" outlineLevel="5">
      <c r="A322" s="58" t="s">
        <v>10</v>
      </c>
      <c r="B322" s="57" t="s">
        <v>127</v>
      </c>
      <c r="C322" s="57" t="s">
        <v>107</v>
      </c>
      <c r="D322" s="58"/>
      <c r="E322" s="80" t="s">
        <v>397</v>
      </c>
      <c r="F322" s="81">
        <f>F323+F325</f>
        <v>34563.5</v>
      </c>
      <c r="G322" s="81">
        <f t="shared" ref="G322" si="78">G323+G325</f>
        <v>14962</v>
      </c>
      <c r="H322" s="81">
        <f t="shared" si="64"/>
        <v>43.288440117464958</v>
      </c>
      <c r="I322" s="1"/>
    </row>
    <row r="323" spans="1:9" ht="25.5" outlineLevel="6">
      <c r="A323" s="58" t="s">
        <v>10</v>
      </c>
      <c r="B323" s="57" t="s">
        <v>127</v>
      </c>
      <c r="C323" s="57" t="s">
        <v>128</v>
      </c>
      <c r="D323" s="58"/>
      <c r="E323" s="80" t="s">
        <v>419</v>
      </c>
      <c r="F323" s="81">
        <f>F324</f>
        <v>23241.599999999999</v>
      </c>
      <c r="G323" s="81">
        <f t="shared" si="77"/>
        <v>10200</v>
      </c>
      <c r="H323" s="81">
        <f t="shared" si="64"/>
        <v>43.886823626600581</v>
      </c>
      <c r="I323" s="1"/>
    </row>
    <row r="324" spans="1:9" ht="25.5" outlineLevel="7">
      <c r="A324" s="58" t="s">
        <v>10</v>
      </c>
      <c r="B324" s="57" t="s">
        <v>127</v>
      </c>
      <c r="C324" s="57" t="s">
        <v>128</v>
      </c>
      <c r="D324" s="58" t="s">
        <v>38</v>
      </c>
      <c r="E324" s="80" t="s">
        <v>326</v>
      </c>
      <c r="F324" s="81">
        <f>23241.6</f>
        <v>23241.599999999999</v>
      </c>
      <c r="G324" s="81">
        <v>10200</v>
      </c>
      <c r="H324" s="81">
        <f t="shared" si="64"/>
        <v>43.886823626600581</v>
      </c>
      <c r="I324" s="1"/>
    </row>
    <row r="325" spans="1:9" ht="25.5" outlineLevel="7">
      <c r="A325" s="58" t="s">
        <v>10</v>
      </c>
      <c r="B325" s="57" t="s">
        <v>127</v>
      </c>
      <c r="C325" s="57" t="s">
        <v>728</v>
      </c>
      <c r="D325" s="58"/>
      <c r="E325" s="80" t="s">
        <v>345</v>
      </c>
      <c r="F325" s="81">
        <f>F326+F327+F328</f>
        <v>11321.9</v>
      </c>
      <c r="G325" s="81">
        <f t="shared" ref="G325" si="79">G326+G327+G328</f>
        <v>4761.9999999999991</v>
      </c>
      <c r="H325" s="81">
        <f t="shared" si="64"/>
        <v>42.060078255416485</v>
      </c>
      <c r="I325" s="1"/>
    </row>
    <row r="326" spans="1:9" ht="63.75" outlineLevel="7">
      <c r="A326" s="58" t="s">
        <v>10</v>
      </c>
      <c r="B326" s="57" t="s">
        <v>127</v>
      </c>
      <c r="C326" s="57" t="s">
        <v>728</v>
      </c>
      <c r="D326" s="58" t="s">
        <v>6</v>
      </c>
      <c r="E326" s="80" t="s">
        <v>299</v>
      </c>
      <c r="F326" s="81">
        <f>6514.4</f>
        <v>6514.4</v>
      </c>
      <c r="G326" s="81">
        <v>3031.2</v>
      </c>
      <c r="H326" s="81">
        <f t="shared" si="64"/>
        <v>46.530762618199681</v>
      </c>
      <c r="I326" s="1"/>
    </row>
    <row r="327" spans="1:9" ht="25.5" outlineLevel="7">
      <c r="A327" s="58" t="s">
        <v>10</v>
      </c>
      <c r="B327" s="57" t="s">
        <v>127</v>
      </c>
      <c r="C327" s="57" t="s">
        <v>728</v>
      </c>
      <c r="D327" s="58" t="s">
        <v>7</v>
      </c>
      <c r="E327" s="80" t="s">
        <v>300</v>
      </c>
      <c r="F327" s="81">
        <f>3337.5+1400</f>
        <v>4737.5</v>
      </c>
      <c r="G327" s="81">
        <v>1717.1</v>
      </c>
      <c r="H327" s="81">
        <f t="shared" si="64"/>
        <v>36.244854881266484</v>
      </c>
      <c r="I327" s="1"/>
    </row>
    <row r="328" spans="1:9" outlineLevel="7">
      <c r="A328" s="58" t="s">
        <v>10</v>
      </c>
      <c r="B328" s="57" t="s">
        <v>127</v>
      </c>
      <c r="C328" s="57" t="s">
        <v>728</v>
      </c>
      <c r="D328" s="58" t="s">
        <v>8</v>
      </c>
      <c r="E328" s="80" t="s">
        <v>301</v>
      </c>
      <c r="F328" s="81">
        <v>70</v>
      </c>
      <c r="G328" s="81">
        <v>13.7</v>
      </c>
      <c r="H328" s="81">
        <f t="shared" si="64"/>
        <v>19.571428571428569</v>
      </c>
      <c r="I328" s="1"/>
    </row>
    <row r="329" spans="1:9" outlineLevel="7">
      <c r="A329" s="58" t="s">
        <v>10</v>
      </c>
      <c r="B329" s="57" t="s">
        <v>663</v>
      </c>
      <c r="C329" s="57"/>
      <c r="D329" s="58"/>
      <c r="E329" s="80" t="s">
        <v>672</v>
      </c>
      <c r="F329" s="81">
        <f>F330</f>
        <v>1175.5999999999999</v>
      </c>
      <c r="G329" s="81">
        <f t="shared" ref="G329:G332" si="80">G330</f>
        <v>12.4</v>
      </c>
      <c r="H329" s="81">
        <f>G329/F329*100</f>
        <v>1.0547805375978225</v>
      </c>
      <c r="I329" s="1"/>
    </row>
    <row r="330" spans="1:9" outlineLevel="7">
      <c r="A330" s="58" t="s">
        <v>10</v>
      </c>
      <c r="B330" s="57" t="s">
        <v>664</v>
      </c>
      <c r="C330" s="57"/>
      <c r="D330" s="58"/>
      <c r="E330" s="80" t="s">
        <v>673</v>
      </c>
      <c r="F330" s="81">
        <f>F331</f>
        <v>1175.5999999999999</v>
      </c>
      <c r="G330" s="81">
        <f t="shared" si="80"/>
        <v>12.4</v>
      </c>
      <c r="H330" s="81">
        <f t="shared" ref="H330:H339" si="81">G330/F330*100</f>
        <v>1.0547805375978225</v>
      </c>
      <c r="I330" s="1"/>
    </row>
    <row r="331" spans="1:9" ht="40.5" customHeight="1" outlineLevel="7">
      <c r="A331" s="58" t="s">
        <v>10</v>
      </c>
      <c r="B331" s="57" t="s">
        <v>664</v>
      </c>
      <c r="C331" s="57" t="s">
        <v>71</v>
      </c>
      <c r="D331" s="58"/>
      <c r="E331" s="80" t="s">
        <v>649</v>
      </c>
      <c r="F331" s="81">
        <f>F332</f>
        <v>1175.5999999999999</v>
      </c>
      <c r="G331" s="81">
        <f t="shared" si="80"/>
        <v>12.4</v>
      </c>
      <c r="H331" s="81">
        <f t="shared" si="81"/>
        <v>1.0547805375978225</v>
      </c>
      <c r="I331" s="1"/>
    </row>
    <row r="332" spans="1:9" ht="25.5" outlineLevel="7">
      <c r="A332" s="58" t="s">
        <v>10</v>
      </c>
      <c r="B332" s="57" t="s">
        <v>664</v>
      </c>
      <c r="C332" s="57" t="s">
        <v>72</v>
      </c>
      <c r="D332" s="58"/>
      <c r="E332" s="80" t="s">
        <v>362</v>
      </c>
      <c r="F332" s="81">
        <f>F333</f>
        <v>1175.5999999999999</v>
      </c>
      <c r="G332" s="81">
        <f t="shared" si="80"/>
        <v>12.4</v>
      </c>
      <c r="H332" s="81">
        <f t="shared" si="81"/>
        <v>1.0547805375978225</v>
      </c>
      <c r="I332" s="1"/>
    </row>
    <row r="333" spans="1:9" ht="27.75" customHeight="1" outlineLevel="7">
      <c r="A333" s="58" t="s">
        <v>10</v>
      </c>
      <c r="B333" s="57" t="s">
        <v>664</v>
      </c>
      <c r="C333" s="57" t="s">
        <v>665</v>
      </c>
      <c r="D333" s="58"/>
      <c r="E333" s="80" t="s">
        <v>670</v>
      </c>
      <c r="F333" s="81">
        <f>F334+F336+F338</f>
        <v>1175.5999999999999</v>
      </c>
      <c r="G333" s="81">
        <f t="shared" ref="G333" si="82">G334+G336+G338</f>
        <v>12.4</v>
      </c>
      <c r="H333" s="81">
        <f t="shared" si="81"/>
        <v>1.0547805375978225</v>
      </c>
      <c r="I333" s="1"/>
    </row>
    <row r="334" spans="1:9" outlineLevel="7">
      <c r="A334" s="58" t="s">
        <v>10</v>
      </c>
      <c r="B334" s="57" t="s">
        <v>664</v>
      </c>
      <c r="C334" s="57" t="s">
        <v>666</v>
      </c>
      <c r="D334" s="58"/>
      <c r="E334" s="80" t="s">
        <v>669</v>
      </c>
      <c r="F334" s="81">
        <f>F335</f>
        <v>100</v>
      </c>
      <c r="G334" s="81">
        <f t="shared" ref="G334" si="83">G335</f>
        <v>0</v>
      </c>
      <c r="H334" s="81">
        <f t="shared" si="81"/>
        <v>0</v>
      </c>
      <c r="I334" s="1"/>
    </row>
    <row r="335" spans="1:9" ht="25.5" outlineLevel="7">
      <c r="A335" s="58" t="s">
        <v>10</v>
      </c>
      <c r="B335" s="57" t="s">
        <v>664</v>
      </c>
      <c r="C335" s="57" t="s">
        <v>666</v>
      </c>
      <c r="D335" s="58">
        <v>200</v>
      </c>
      <c r="E335" s="80" t="s">
        <v>300</v>
      </c>
      <c r="F335" s="81">
        <v>100</v>
      </c>
      <c r="G335" s="81">
        <v>0</v>
      </c>
      <c r="H335" s="81">
        <f t="shared" si="81"/>
        <v>0</v>
      </c>
      <c r="I335" s="1"/>
    </row>
    <row r="336" spans="1:9" outlineLevel="7">
      <c r="A336" s="58" t="s">
        <v>10</v>
      </c>
      <c r="B336" s="57" t="s">
        <v>664</v>
      </c>
      <c r="C336" s="57" t="s">
        <v>667</v>
      </c>
      <c r="D336" s="58"/>
      <c r="E336" s="80" t="s">
        <v>705</v>
      </c>
      <c r="F336" s="81">
        <f>F337</f>
        <v>475.6</v>
      </c>
      <c r="G336" s="81">
        <f t="shared" ref="G336" si="84">G337</f>
        <v>12.4</v>
      </c>
      <c r="H336" s="81">
        <f t="shared" si="81"/>
        <v>2.6072329688814131</v>
      </c>
      <c r="I336" s="1"/>
    </row>
    <row r="337" spans="1:9" ht="25.5" outlineLevel="7">
      <c r="A337" s="58" t="s">
        <v>10</v>
      </c>
      <c r="B337" s="57" t="s">
        <v>664</v>
      </c>
      <c r="C337" s="57" t="s">
        <v>667</v>
      </c>
      <c r="D337" s="58">
        <v>200</v>
      </c>
      <c r="E337" s="80" t="s">
        <v>300</v>
      </c>
      <c r="F337" s="81">
        <v>475.6</v>
      </c>
      <c r="G337" s="81">
        <v>12.4</v>
      </c>
      <c r="H337" s="81">
        <f t="shared" si="81"/>
        <v>2.6072329688814131</v>
      </c>
      <c r="I337" s="1"/>
    </row>
    <row r="338" spans="1:9" ht="25.5" outlineLevel="7">
      <c r="A338" s="58" t="s">
        <v>10</v>
      </c>
      <c r="B338" s="57" t="s">
        <v>664</v>
      </c>
      <c r="C338" s="57" t="s">
        <v>668</v>
      </c>
      <c r="D338" s="58"/>
      <c r="E338" s="80" t="s">
        <v>671</v>
      </c>
      <c r="F338" s="81">
        <f>F339</f>
        <v>600</v>
      </c>
      <c r="G338" s="81">
        <f t="shared" ref="G338" si="85">G339</f>
        <v>0</v>
      </c>
      <c r="H338" s="81">
        <f t="shared" si="81"/>
        <v>0</v>
      </c>
      <c r="I338" s="1"/>
    </row>
    <row r="339" spans="1:9" ht="25.5" outlineLevel="7">
      <c r="A339" s="58" t="s">
        <v>10</v>
      </c>
      <c r="B339" s="57" t="s">
        <v>664</v>
      </c>
      <c r="C339" s="57" t="s">
        <v>668</v>
      </c>
      <c r="D339" s="58">
        <v>200</v>
      </c>
      <c r="E339" s="80" t="s">
        <v>300</v>
      </c>
      <c r="F339" s="81">
        <v>600</v>
      </c>
      <c r="G339" s="81">
        <v>0</v>
      </c>
      <c r="H339" s="81">
        <f t="shared" si="81"/>
        <v>0</v>
      </c>
      <c r="I339" s="1"/>
    </row>
    <row r="340" spans="1:9" outlineLevel="1">
      <c r="A340" s="58" t="s">
        <v>10</v>
      </c>
      <c r="B340" s="57" t="s">
        <v>131</v>
      </c>
      <c r="C340" s="57"/>
      <c r="D340" s="58"/>
      <c r="E340" s="80" t="s">
        <v>251</v>
      </c>
      <c r="F340" s="81">
        <f>F341+F347+F358</f>
        <v>8516.2999999999993</v>
      </c>
      <c r="G340" s="81">
        <f>G341+G347+G358</f>
        <v>3654.4</v>
      </c>
      <c r="H340" s="81">
        <f>G340/F340*100</f>
        <v>42.910653687634301</v>
      </c>
      <c r="I340" s="1"/>
    </row>
    <row r="341" spans="1:9" outlineLevel="2">
      <c r="A341" s="58" t="s">
        <v>10</v>
      </c>
      <c r="B341" s="57" t="s">
        <v>132</v>
      </c>
      <c r="C341" s="57"/>
      <c r="D341" s="58"/>
      <c r="E341" s="80" t="s">
        <v>277</v>
      </c>
      <c r="F341" s="81">
        <f t="shared" ref="F341:G342" si="86">F342</f>
        <v>1376.4</v>
      </c>
      <c r="G341" s="81">
        <f t="shared" si="86"/>
        <v>856.1</v>
      </c>
      <c r="H341" s="81">
        <f t="shared" ref="H341:H377" si="87">G341/F341*100</f>
        <v>62.198488811392039</v>
      </c>
      <c r="I341" s="1"/>
    </row>
    <row r="342" spans="1:9" ht="40.5" customHeight="1" outlineLevel="3">
      <c r="A342" s="58" t="s">
        <v>10</v>
      </c>
      <c r="B342" s="57" t="s">
        <v>132</v>
      </c>
      <c r="C342" s="57" t="s">
        <v>12</v>
      </c>
      <c r="D342" s="58"/>
      <c r="E342" s="80" t="s">
        <v>652</v>
      </c>
      <c r="F342" s="81">
        <f t="shared" si="86"/>
        <v>1376.4</v>
      </c>
      <c r="G342" s="81">
        <f t="shared" si="86"/>
        <v>856.1</v>
      </c>
      <c r="H342" s="81">
        <f t="shared" si="87"/>
        <v>62.198488811392039</v>
      </c>
      <c r="I342" s="1"/>
    </row>
    <row r="343" spans="1:9" ht="25.5" outlineLevel="4">
      <c r="A343" s="58" t="s">
        <v>10</v>
      </c>
      <c r="B343" s="57" t="s">
        <v>132</v>
      </c>
      <c r="C343" s="57" t="s">
        <v>39</v>
      </c>
      <c r="D343" s="58"/>
      <c r="E343" s="80" t="s">
        <v>675</v>
      </c>
      <c r="F343" s="81">
        <f>F344</f>
        <v>1376.4</v>
      </c>
      <c r="G343" s="81">
        <f t="shared" ref="G343:G345" si="88">G344</f>
        <v>856.1</v>
      </c>
      <c r="H343" s="81">
        <f t="shared" si="87"/>
        <v>62.198488811392039</v>
      </c>
      <c r="I343" s="1"/>
    </row>
    <row r="344" spans="1:9" ht="51" outlineLevel="5">
      <c r="A344" s="58" t="s">
        <v>10</v>
      </c>
      <c r="B344" s="57" t="s">
        <v>132</v>
      </c>
      <c r="C344" s="57" t="s">
        <v>133</v>
      </c>
      <c r="D344" s="58"/>
      <c r="E344" s="80" t="s">
        <v>690</v>
      </c>
      <c r="F344" s="81">
        <f>F345</f>
        <v>1376.4</v>
      </c>
      <c r="G344" s="81">
        <f t="shared" si="88"/>
        <v>856.1</v>
      </c>
      <c r="H344" s="81">
        <f t="shared" si="87"/>
        <v>62.198488811392039</v>
      </c>
      <c r="I344" s="1"/>
    </row>
    <row r="345" spans="1:9" ht="25.5" outlineLevel="6">
      <c r="A345" s="58" t="s">
        <v>10</v>
      </c>
      <c r="B345" s="57" t="s">
        <v>132</v>
      </c>
      <c r="C345" s="57" t="s">
        <v>134</v>
      </c>
      <c r="D345" s="58"/>
      <c r="E345" s="80" t="s">
        <v>421</v>
      </c>
      <c r="F345" s="81">
        <f>F346</f>
        <v>1376.4</v>
      </c>
      <c r="G345" s="81">
        <f t="shared" si="88"/>
        <v>856.1</v>
      </c>
      <c r="H345" s="81">
        <f t="shared" si="87"/>
        <v>62.198488811392039</v>
      </c>
      <c r="I345" s="1"/>
    </row>
    <row r="346" spans="1:9" outlineLevel="7">
      <c r="A346" s="58" t="s">
        <v>10</v>
      </c>
      <c r="B346" s="57" t="s">
        <v>132</v>
      </c>
      <c r="C346" s="57" t="s">
        <v>134</v>
      </c>
      <c r="D346" s="58" t="s">
        <v>20</v>
      </c>
      <c r="E346" s="80" t="s">
        <v>311</v>
      </c>
      <c r="F346" s="81">
        <v>1376.4</v>
      </c>
      <c r="G346" s="81">
        <v>856.1</v>
      </c>
      <c r="H346" s="81">
        <f t="shared" si="87"/>
        <v>62.198488811392039</v>
      </c>
      <c r="I346" s="1"/>
    </row>
    <row r="347" spans="1:9" outlineLevel="2">
      <c r="A347" s="58" t="s">
        <v>10</v>
      </c>
      <c r="B347" s="57" t="s">
        <v>135</v>
      </c>
      <c r="C347" s="57"/>
      <c r="D347" s="58"/>
      <c r="E347" s="80" t="s">
        <v>278</v>
      </c>
      <c r="F347" s="81">
        <f>F348+F353</f>
        <v>260</v>
      </c>
      <c r="G347" s="81">
        <f t="shared" ref="G347" si="89">G348+G353</f>
        <v>135</v>
      </c>
      <c r="H347" s="81">
        <f t="shared" si="87"/>
        <v>51.923076923076927</v>
      </c>
      <c r="I347" s="1"/>
    </row>
    <row r="348" spans="1:9" ht="39" customHeight="1" outlineLevel="3">
      <c r="A348" s="58" t="s">
        <v>10</v>
      </c>
      <c r="B348" s="57" t="s">
        <v>135</v>
      </c>
      <c r="C348" s="57" t="s">
        <v>12</v>
      </c>
      <c r="D348" s="58"/>
      <c r="E348" s="80" t="s">
        <v>652</v>
      </c>
      <c r="F348" s="81">
        <f>F349</f>
        <v>140</v>
      </c>
      <c r="G348" s="81">
        <f t="shared" ref="G348:G350" si="90">G349</f>
        <v>135</v>
      </c>
      <c r="H348" s="81">
        <f t="shared" si="87"/>
        <v>96.428571428571431</v>
      </c>
      <c r="I348" s="1"/>
    </row>
    <row r="349" spans="1:9" ht="25.5" outlineLevel="4">
      <c r="A349" s="58" t="s">
        <v>10</v>
      </c>
      <c r="B349" s="57" t="s">
        <v>135</v>
      </c>
      <c r="C349" s="57" t="s">
        <v>39</v>
      </c>
      <c r="D349" s="58"/>
      <c r="E349" s="80" t="s">
        <v>675</v>
      </c>
      <c r="F349" s="81">
        <f>F350</f>
        <v>140</v>
      </c>
      <c r="G349" s="81">
        <f t="shared" si="90"/>
        <v>135</v>
      </c>
      <c r="H349" s="81">
        <f t="shared" si="87"/>
        <v>96.428571428571431</v>
      </c>
      <c r="I349" s="1"/>
    </row>
    <row r="350" spans="1:9" ht="51" outlineLevel="5">
      <c r="A350" s="58" t="s">
        <v>10</v>
      </c>
      <c r="B350" s="57" t="s">
        <v>135</v>
      </c>
      <c r="C350" s="57" t="s">
        <v>133</v>
      </c>
      <c r="D350" s="58"/>
      <c r="E350" s="80" t="s">
        <v>690</v>
      </c>
      <c r="F350" s="81">
        <f>F351</f>
        <v>140</v>
      </c>
      <c r="G350" s="81">
        <f t="shared" si="90"/>
        <v>135</v>
      </c>
      <c r="H350" s="81">
        <f t="shared" si="87"/>
        <v>96.428571428571431</v>
      </c>
      <c r="I350" s="1"/>
    </row>
    <row r="351" spans="1:9" ht="25.5" outlineLevel="6">
      <c r="A351" s="58" t="s">
        <v>10</v>
      </c>
      <c r="B351" s="57" t="s">
        <v>135</v>
      </c>
      <c r="C351" s="57" t="s">
        <v>136</v>
      </c>
      <c r="D351" s="58"/>
      <c r="E351" s="80" t="s">
        <v>425</v>
      </c>
      <c r="F351" s="81">
        <f>F352</f>
        <v>140</v>
      </c>
      <c r="G351" s="81">
        <f>G352</f>
        <v>135</v>
      </c>
      <c r="H351" s="81">
        <f t="shared" si="87"/>
        <v>96.428571428571431</v>
      </c>
      <c r="I351" s="1"/>
    </row>
    <row r="352" spans="1:9" outlineLevel="7">
      <c r="A352" s="58" t="s">
        <v>10</v>
      </c>
      <c r="B352" s="57" t="s">
        <v>135</v>
      </c>
      <c r="C352" s="57" t="s">
        <v>136</v>
      </c>
      <c r="D352" s="58" t="s">
        <v>20</v>
      </c>
      <c r="E352" s="80" t="s">
        <v>311</v>
      </c>
      <c r="F352" s="81">
        <v>140</v>
      </c>
      <c r="G352" s="81">
        <v>135</v>
      </c>
      <c r="H352" s="81">
        <f t="shared" si="87"/>
        <v>96.428571428571431</v>
      </c>
      <c r="I352" s="1"/>
    </row>
    <row r="353" spans="1:9" ht="38.25" outlineLevel="3">
      <c r="A353" s="58" t="s">
        <v>10</v>
      </c>
      <c r="B353" s="57" t="s">
        <v>135</v>
      </c>
      <c r="C353" s="57" t="s">
        <v>138</v>
      </c>
      <c r="D353" s="58"/>
      <c r="E353" s="80" t="s">
        <v>653</v>
      </c>
      <c r="F353" s="81">
        <f>F354</f>
        <v>120</v>
      </c>
      <c r="G353" s="81">
        <f>G354</f>
        <v>0</v>
      </c>
      <c r="H353" s="81">
        <f t="shared" si="87"/>
        <v>0</v>
      </c>
      <c r="I353" s="1"/>
    </row>
    <row r="354" spans="1:9" ht="25.5" outlineLevel="4">
      <c r="A354" s="58" t="s">
        <v>10</v>
      </c>
      <c r="B354" s="57" t="s">
        <v>135</v>
      </c>
      <c r="C354" s="57" t="s">
        <v>139</v>
      </c>
      <c r="D354" s="58"/>
      <c r="E354" s="80" t="s">
        <v>626</v>
      </c>
      <c r="F354" s="81">
        <f>F355</f>
        <v>120</v>
      </c>
      <c r="G354" s="81">
        <f t="shared" ref="G354:G356" si="91">G355</f>
        <v>0</v>
      </c>
      <c r="H354" s="81">
        <f t="shared" si="87"/>
        <v>0</v>
      </c>
      <c r="I354" s="1"/>
    </row>
    <row r="355" spans="1:9" ht="25.5" outlineLevel="5">
      <c r="A355" s="58" t="s">
        <v>10</v>
      </c>
      <c r="B355" s="57" t="s">
        <v>135</v>
      </c>
      <c r="C355" s="57" t="s">
        <v>140</v>
      </c>
      <c r="D355" s="58"/>
      <c r="E355" s="80" t="s">
        <v>627</v>
      </c>
      <c r="F355" s="81">
        <f>F356</f>
        <v>120</v>
      </c>
      <c r="G355" s="81">
        <f t="shared" si="91"/>
        <v>0</v>
      </c>
      <c r="H355" s="81">
        <f t="shared" si="87"/>
        <v>0</v>
      </c>
      <c r="I355" s="1"/>
    </row>
    <row r="356" spans="1:9" ht="38.25" outlineLevel="6">
      <c r="A356" s="58" t="s">
        <v>10</v>
      </c>
      <c r="B356" s="57" t="s">
        <v>135</v>
      </c>
      <c r="C356" s="57" t="s">
        <v>141</v>
      </c>
      <c r="D356" s="58"/>
      <c r="E356" s="80" t="s">
        <v>428</v>
      </c>
      <c r="F356" s="81">
        <f>F357</f>
        <v>120</v>
      </c>
      <c r="G356" s="81">
        <f t="shared" si="91"/>
        <v>0</v>
      </c>
      <c r="H356" s="81">
        <f t="shared" si="87"/>
        <v>0</v>
      </c>
      <c r="I356" s="1"/>
    </row>
    <row r="357" spans="1:9" outlineLevel="7">
      <c r="A357" s="58" t="s">
        <v>10</v>
      </c>
      <c r="B357" s="57" t="s">
        <v>135</v>
      </c>
      <c r="C357" s="57" t="s">
        <v>141</v>
      </c>
      <c r="D357" s="58" t="s">
        <v>20</v>
      </c>
      <c r="E357" s="80" t="s">
        <v>311</v>
      </c>
      <c r="F357" s="81">
        <v>120</v>
      </c>
      <c r="G357" s="81">
        <v>0</v>
      </c>
      <c r="H357" s="81">
        <f t="shared" si="87"/>
        <v>0</v>
      </c>
      <c r="I357" s="1"/>
    </row>
    <row r="358" spans="1:9" outlineLevel="2">
      <c r="A358" s="58" t="s">
        <v>10</v>
      </c>
      <c r="B358" s="57" t="s">
        <v>145</v>
      </c>
      <c r="C358" s="57"/>
      <c r="D358" s="58"/>
      <c r="E358" s="80" t="s">
        <v>281</v>
      </c>
      <c r="F358" s="81">
        <f>F359+F369</f>
        <v>6879.9</v>
      </c>
      <c r="G358" s="81">
        <f>G359+G369</f>
        <v>2663.3</v>
      </c>
      <c r="H358" s="81">
        <f t="shared" si="87"/>
        <v>38.711318478466261</v>
      </c>
      <c r="I358" s="1"/>
    </row>
    <row r="359" spans="1:9" ht="39.75" customHeight="1" outlineLevel="3">
      <c r="A359" s="58" t="s">
        <v>10</v>
      </c>
      <c r="B359" s="57" t="s">
        <v>145</v>
      </c>
      <c r="C359" s="57" t="s">
        <v>146</v>
      </c>
      <c r="D359" s="58"/>
      <c r="E359" s="80" t="s">
        <v>835</v>
      </c>
      <c r="F359" s="81">
        <f>F360</f>
        <v>5645.9</v>
      </c>
      <c r="G359" s="81">
        <f t="shared" ref="G359" si="92">G360</f>
        <v>1618.3</v>
      </c>
      <c r="H359" s="81">
        <f t="shared" si="87"/>
        <v>28.663277776793784</v>
      </c>
      <c r="I359" s="1"/>
    </row>
    <row r="360" spans="1:9" ht="25.5" outlineLevel="4">
      <c r="A360" s="58" t="s">
        <v>10</v>
      </c>
      <c r="B360" s="57" t="s">
        <v>145</v>
      </c>
      <c r="C360" s="57" t="s">
        <v>147</v>
      </c>
      <c r="D360" s="58"/>
      <c r="E360" s="80" t="s">
        <v>568</v>
      </c>
      <c r="F360" s="81">
        <f>F364+F361</f>
        <v>5645.9</v>
      </c>
      <c r="G360" s="81">
        <f>G364+G361</f>
        <v>1618.3</v>
      </c>
      <c r="H360" s="81">
        <f t="shared" si="87"/>
        <v>28.663277776793784</v>
      </c>
      <c r="I360" s="1"/>
    </row>
    <row r="361" spans="1:9" ht="76.5" outlineLevel="4">
      <c r="A361" s="82" t="s">
        <v>10</v>
      </c>
      <c r="B361" s="83" t="s">
        <v>145</v>
      </c>
      <c r="C361" s="83" t="s">
        <v>849</v>
      </c>
      <c r="D361" s="82"/>
      <c r="E361" s="63" t="s">
        <v>433</v>
      </c>
      <c r="F361" s="84">
        <f>F362</f>
        <v>0</v>
      </c>
      <c r="G361" s="84">
        <f>G362</f>
        <v>0</v>
      </c>
      <c r="H361" s="84">
        <v>0</v>
      </c>
      <c r="I361" s="1"/>
    </row>
    <row r="362" spans="1:9" ht="51" outlineLevel="4">
      <c r="A362" s="82" t="s">
        <v>10</v>
      </c>
      <c r="B362" s="83" t="s">
        <v>145</v>
      </c>
      <c r="C362" s="83" t="s">
        <v>850</v>
      </c>
      <c r="D362" s="82"/>
      <c r="E362" s="63" t="s">
        <v>434</v>
      </c>
      <c r="F362" s="84">
        <f>F363</f>
        <v>0</v>
      </c>
      <c r="G362" s="84">
        <f>G363</f>
        <v>0</v>
      </c>
      <c r="H362" s="84">
        <v>0</v>
      </c>
      <c r="I362" s="1"/>
    </row>
    <row r="363" spans="1:9" ht="25.5" outlineLevel="4">
      <c r="A363" s="82" t="s">
        <v>10</v>
      </c>
      <c r="B363" s="83" t="s">
        <v>145</v>
      </c>
      <c r="C363" s="83" t="s">
        <v>850</v>
      </c>
      <c r="D363" s="82" t="s">
        <v>851</v>
      </c>
      <c r="E363" s="63" t="s">
        <v>392</v>
      </c>
      <c r="F363" s="84">
        <v>0</v>
      </c>
      <c r="G363" s="84">
        <v>0</v>
      </c>
      <c r="H363" s="84">
        <v>0</v>
      </c>
      <c r="I363" s="1"/>
    </row>
    <row r="364" spans="1:9" ht="25.5" outlineLevel="7">
      <c r="A364" s="58" t="s">
        <v>10</v>
      </c>
      <c r="B364" s="57" t="s">
        <v>145</v>
      </c>
      <c r="C364" s="57" t="s">
        <v>657</v>
      </c>
      <c r="D364" s="58"/>
      <c r="E364" s="80" t="s">
        <v>659</v>
      </c>
      <c r="F364" s="81">
        <f>F367+F365</f>
        <v>5645.9</v>
      </c>
      <c r="G364" s="81">
        <f t="shared" ref="G364" si="93">G367+G365</f>
        <v>1618.3</v>
      </c>
      <c r="H364" s="81">
        <f t="shared" si="87"/>
        <v>28.663277776793784</v>
      </c>
      <c r="I364" s="1"/>
    </row>
    <row r="365" spans="1:9" ht="38.25" outlineLevel="7">
      <c r="A365" s="58" t="s">
        <v>10</v>
      </c>
      <c r="B365" s="57" t="s">
        <v>145</v>
      </c>
      <c r="C365" s="57" t="s">
        <v>771</v>
      </c>
      <c r="D365" s="58"/>
      <c r="E365" s="80" t="s">
        <v>772</v>
      </c>
      <c r="F365" s="81">
        <f>F366</f>
        <v>4516.7</v>
      </c>
      <c r="G365" s="81">
        <f t="shared" ref="G365" si="94">G366</f>
        <v>1294.5999999999999</v>
      </c>
      <c r="H365" s="81">
        <f t="shared" si="87"/>
        <v>28.662519095800032</v>
      </c>
      <c r="I365" s="1"/>
    </row>
    <row r="366" spans="1:9" ht="25.5" outlineLevel="7">
      <c r="A366" s="58" t="s">
        <v>10</v>
      </c>
      <c r="B366" s="57" t="s">
        <v>145</v>
      </c>
      <c r="C366" s="57" t="s">
        <v>771</v>
      </c>
      <c r="D366" s="58">
        <v>400</v>
      </c>
      <c r="E366" s="80" t="s">
        <v>392</v>
      </c>
      <c r="F366" s="81">
        <f>2367+2149.7</f>
        <v>4516.7</v>
      </c>
      <c r="G366" s="81">
        <v>1294.5999999999999</v>
      </c>
      <c r="H366" s="81">
        <f t="shared" si="87"/>
        <v>28.662519095800032</v>
      </c>
      <c r="I366" s="1"/>
    </row>
    <row r="367" spans="1:9" ht="38.25" outlineLevel="7">
      <c r="A367" s="58" t="s">
        <v>10</v>
      </c>
      <c r="B367" s="57" t="s">
        <v>145</v>
      </c>
      <c r="C367" s="57" t="s">
        <v>658</v>
      </c>
      <c r="D367" s="58"/>
      <c r="E367" s="80" t="s">
        <v>660</v>
      </c>
      <c r="F367" s="81">
        <f>F368</f>
        <v>1129.2</v>
      </c>
      <c r="G367" s="81">
        <f t="shared" ref="G367" si="95">G368</f>
        <v>323.7</v>
      </c>
      <c r="H367" s="81">
        <f t="shared" si="87"/>
        <v>28.666312433581293</v>
      </c>
      <c r="I367" s="1"/>
    </row>
    <row r="368" spans="1:9" ht="25.5" outlineLevel="7">
      <c r="A368" s="58" t="s">
        <v>10</v>
      </c>
      <c r="B368" s="57" t="s">
        <v>145</v>
      </c>
      <c r="C368" s="57" t="s">
        <v>658</v>
      </c>
      <c r="D368" s="58">
        <v>400</v>
      </c>
      <c r="E368" s="80" t="s">
        <v>392</v>
      </c>
      <c r="F368" s="81">
        <v>1129.2</v>
      </c>
      <c r="G368" s="81">
        <v>323.7</v>
      </c>
      <c r="H368" s="81">
        <f t="shared" si="87"/>
        <v>28.666312433581293</v>
      </c>
      <c r="I368" s="1"/>
    </row>
    <row r="369" spans="1:9" ht="39" customHeight="1" outlineLevel="7">
      <c r="A369" s="58" t="s">
        <v>10</v>
      </c>
      <c r="B369" s="57" t="s">
        <v>145</v>
      </c>
      <c r="C369" s="57" t="s">
        <v>138</v>
      </c>
      <c r="D369" s="58"/>
      <c r="E369" s="80" t="s">
        <v>836</v>
      </c>
      <c r="F369" s="81">
        <f>F370+F374</f>
        <v>1234</v>
      </c>
      <c r="G369" s="81">
        <f t="shared" ref="G369" si="96">G370+G374</f>
        <v>1045</v>
      </c>
      <c r="H369" s="81">
        <f t="shared" si="87"/>
        <v>84.683954619124805</v>
      </c>
      <c r="I369" s="1"/>
    </row>
    <row r="370" spans="1:9" ht="25.5" outlineLevel="7">
      <c r="A370" s="58" t="s">
        <v>10</v>
      </c>
      <c r="B370" s="57" t="s">
        <v>145</v>
      </c>
      <c r="C370" s="57" t="s">
        <v>142</v>
      </c>
      <c r="D370" s="58"/>
      <c r="E370" s="80" t="s">
        <v>429</v>
      </c>
      <c r="F370" s="81">
        <f t="shared" ref="F370:G372" si="97">F371</f>
        <v>1134</v>
      </c>
      <c r="G370" s="81">
        <f t="shared" si="97"/>
        <v>945</v>
      </c>
      <c r="H370" s="81">
        <f t="shared" si="87"/>
        <v>83.333333333333343</v>
      </c>
      <c r="I370" s="1"/>
    </row>
    <row r="371" spans="1:9" ht="25.5" outlineLevel="7">
      <c r="A371" s="58" t="s">
        <v>10</v>
      </c>
      <c r="B371" s="57" t="s">
        <v>145</v>
      </c>
      <c r="C371" s="57" t="s">
        <v>143</v>
      </c>
      <c r="D371" s="58"/>
      <c r="E371" s="80" t="s">
        <v>430</v>
      </c>
      <c r="F371" s="81">
        <f t="shared" si="97"/>
        <v>1134</v>
      </c>
      <c r="G371" s="81">
        <f t="shared" si="97"/>
        <v>945</v>
      </c>
      <c r="H371" s="81">
        <f t="shared" si="87"/>
        <v>83.333333333333343</v>
      </c>
    </row>
    <row r="372" spans="1:9" ht="38.25" outlineLevel="7">
      <c r="A372" s="58" t="s">
        <v>10</v>
      </c>
      <c r="B372" s="57" t="s">
        <v>145</v>
      </c>
      <c r="C372" s="57" t="s">
        <v>144</v>
      </c>
      <c r="D372" s="58"/>
      <c r="E372" s="80" t="s">
        <v>431</v>
      </c>
      <c r="F372" s="81">
        <f t="shared" si="97"/>
        <v>1134</v>
      </c>
      <c r="G372" s="81">
        <f t="shared" si="97"/>
        <v>945</v>
      </c>
      <c r="H372" s="81">
        <f t="shared" si="87"/>
        <v>83.333333333333343</v>
      </c>
    </row>
    <row r="373" spans="1:9" outlineLevel="7">
      <c r="A373" s="58" t="s">
        <v>10</v>
      </c>
      <c r="B373" s="57" t="s">
        <v>145</v>
      </c>
      <c r="C373" s="57" t="s">
        <v>144</v>
      </c>
      <c r="D373" s="58" t="s">
        <v>20</v>
      </c>
      <c r="E373" s="80" t="s">
        <v>311</v>
      </c>
      <c r="F373" s="81">
        <f>378+756</f>
        <v>1134</v>
      </c>
      <c r="G373" s="81">
        <v>945</v>
      </c>
      <c r="H373" s="81">
        <f t="shared" si="87"/>
        <v>83.333333333333343</v>
      </c>
    </row>
    <row r="374" spans="1:9" ht="25.5" outlineLevel="7">
      <c r="A374" s="58" t="s">
        <v>10</v>
      </c>
      <c r="B374" s="57" t="s">
        <v>145</v>
      </c>
      <c r="C374" s="57" t="s">
        <v>764</v>
      </c>
      <c r="D374" s="58"/>
      <c r="E374" s="80" t="s">
        <v>765</v>
      </c>
      <c r="F374" s="81">
        <f>F375</f>
        <v>100</v>
      </c>
      <c r="G374" s="81">
        <f t="shared" ref="G374" si="98">G375</f>
        <v>100</v>
      </c>
      <c r="H374" s="81">
        <f t="shared" si="87"/>
        <v>100</v>
      </c>
    </row>
    <row r="375" spans="1:9" ht="27" customHeight="1" outlineLevel="7">
      <c r="A375" s="58" t="s">
        <v>10</v>
      </c>
      <c r="B375" s="57" t="s">
        <v>145</v>
      </c>
      <c r="C375" s="57" t="s">
        <v>775</v>
      </c>
      <c r="D375" s="58"/>
      <c r="E375" s="80" t="s">
        <v>777</v>
      </c>
      <c r="F375" s="81">
        <f>F376</f>
        <v>100</v>
      </c>
      <c r="G375" s="81">
        <f t="shared" ref="G375" si="99">G376</f>
        <v>100</v>
      </c>
      <c r="H375" s="81">
        <f t="shared" si="87"/>
        <v>100</v>
      </c>
    </row>
    <row r="376" spans="1:9" ht="38.25" outlineLevel="7">
      <c r="A376" s="58" t="s">
        <v>10</v>
      </c>
      <c r="B376" s="57" t="s">
        <v>145</v>
      </c>
      <c r="C376" s="57" t="s">
        <v>776</v>
      </c>
      <c r="D376" s="58"/>
      <c r="E376" s="80" t="s">
        <v>770</v>
      </c>
      <c r="F376" s="81">
        <f>F377</f>
        <v>100</v>
      </c>
      <c r="G376" s="81">
        <f t="shared" ref="G376" si="100">G377</f>
        <v>100</v>
      </c>
      <c r="H376" s="81">
        <f t="shared" si="87"/>
        <v>100</v>
      </c>
    </row>
    <row r="377" spans="1:9" outlineLevel="7">
      <c r="A377" s="58" t="s">
        <v>10</v>
      </c>
      <c r="B377" s="57" t="s">
        <v>145</v>
      </c>
      <c r="C377" s="57" t="s">
        <v>776</v>
      </c>
      <c r="D377" s="58" t="s">
        <v>20</v>
      </c>
      <c r="E377" s="80" t="s">
        <v>311</v>
      </c>
      <c r="F377" s="81">
        <v>100</v>
      </c>
      <c r="G377" s="81">
        <v>100</v>
      </c>
      <c r="H377" s="81">
        <f t="shared" si="87"/>
        <v>100</v>
      </c>
    </row>
    <row r="378" spans="1:9" outlineLevel="1">
      <c r="A378" s="58" t="s">
        <v>10</v>
      </c>
      <c r="B378" s="57" t="s">
        <v>148</v>
      </c>
      <c r="C378" s="57"/>
      <c r="D378" s="58"/>
      <c r="E378" s="80" t="s">
        <v>252</v>
      </c>
      <c r="F378" s="81">
        <f t="shared" ref="F378:F385" si="101">F379</f>
        <v>2260.3000000000002</v>
      </c>
      <c r="G378" s="81">
        <f t="shared" ref="G378:G380" si="102">G379</f>
        <v>1174</v>
      </c>
      <c r="H378" s="81">
        <f>G378/F378*100</f>
        <v>51.940007963544652</v>
      </c>
    </row>
    <row r="379" spans="1:9" ht="25.5" outlineLevel="2">
      <c r="A379" s="58" t="s">
        <v>10</v>
      </c>
      <c r="B379" s="57" t="s">
        <v>149</v>
      </c>
      <c r="C379" s="57"/>
      <c r="D379" s="58"/>
      <c r="E379" s="80" t="s">
        <v>283</v>
      </c>
      <c r="F379" s="81">
        <f t="shared" si="101"/>
        <v>2260.3000000000002</v>
      </c>
      <c r="G379" s="81">
        <f t="shared" si="102"/>
        <v>1174</v>
      </c>
      <c r="H379" s="81">
        <f t="shared" ref="H379:H389" si="103">G379/F379*100</f>
        <v>51.940007963544652</v>
      </c>
    </row>
    <row r="380" spans="1:9" ht="38.25" outlineLevel="3">
      <c r="A380" s="58" t="s">
        <v>10</v>
      </c>
      <c r="B380" s="57" t="s">
        <v>149</v>
      </c>
      <c r="C380" s="57" t="s">
        <v>12</v>
      </c>
      <c r="D380" s="58"/>
      <c r="E380" s="80" t="s">
        <v>652</v>
      </c>
      <c r="F380" s="81">
        <f t="shared" si="101"/>
        <v>2260.3000000000002</v>
      </c>
      <c r="G380" s="81">
        <f t="shared" si="102"/>
        <v>1174</v>
      </c>
      <c r="H380" s="81">
        <f t="shared" si="103"/>
        <v>51.940007963544652</v>
      </c>
    </row>
    <row r="381" spans="1:9" ht="25.5" outlineLevel="4">
      <c r="A381" s="58" t="s">
        <v>10</v>
      </c>
      <c r="B381" s="57" t="s">
        <v>149</v>
      </c>
      <c r="C381" s="57" t="s">
        <v>150</v>
      </c>
      <c r="D381" s="58"/>
      <c r="E381" s="80" t="s">
        <v>435</v>
      </c>
      <c r="F381" s="81">
        <f>F382+F387</f>
        <v>2260.3000000000002</v>
      </c>
      <c r="G381" s="81">
        <f t="shared" ref="G381" si="104">G382+G387</f>
        <v>1174</v>
      </c>
      <c r="H381" s="81">
        <f t="shared" si="103"/>
        <v>51.940007963544652</v>
      </c>
    </row>
    <row r="382" spans="1:9" outlineLevel="5">
      <c r="A382" s="58" t="s">
        <v>10</v>
      </c>
      <c r="B382" s="57" t="s">
        <v>149</v>
      </c>
      <c r="C382" s="57" t="s">
        <v>151</v>
      </c>
      <c r="D382" s="58"/>
      <c r="E382" s="80" t="s">
        <v>530</v>
      </c>
      <c r="F382" s="81">
        <f>F385+F383</f>
        <v>2235.3000000000002</v>
      </c>
      <c r="G382" s="81">
        <f>G385+G383</f>
        <v>1174</v>
      </c>
      <c r="H382" s="81">
        <f t="shared" si="103"/>
        <v>52.520914418646257</v>
      </c>
    </row>
    <row r="383" spans="1:9" ht="25.5" outlineLevel="5">
      <c r="A383" s="58" t="s">
        <v>10</v>
      </c>
      <c r="B383" s="57" t="s">
        <v>149</v>
      </c>
      <c r="C383" s="57" t="s">
        <v>554</v>
      </c>
      <c r="D383" s="58"/>
      <c r="E383" s="80" t="s">
        <v>691</v>
      </c>
      <c r="F383" s="81">
        <f>F384</f>
        <v>999.7</v>
      </c>
      <c r="G383" s="81">
        <f>G384</f>
        <v>499.9</v>
      </c>
      <c r="H383" s="81">
        <f t="shared" si="103"/>
        <v>50.005001500450128</v>
      </c>
    </row>
    <row r="384" spans="1:9" ht="25.5" outlineLevel="5">
      <c r="A384" s="58" t="s">
        <v>10</v>
      </c>
      <c r="B384" s="57" t="s">
        <v>149</v>
      </c>
      <c r="C384" s="57" t="s">
        <v>554</v>
      </c>
      <c r="D384" s="58" t="s">
        <v>38</v>
      </c>
      <c r="E384" s="80" t="s">
        <v>326</v>
      </c>
      <c r="F384" s="81">
        <f>997.2+2.5</f>
        <v>999.7</v>
      </c>
      <c r="G384" s="81">
        <v>499.9</v>
      </c>
      <c r="H384" s="81">
        <f t="shared" si="103"/>
        <v>50.005001500450128</v>
      </c>
    </row>
    <row r="385" spans="1:9" outlineLevel="6">
      <c r="A385" s="58" t="s">
        <v>10</v>
      </c>
      <c r="B385" s="57" t="s">
        <v>149</v>
      </c>
      <c r="C385" s="57" t="s">
        <v>152</v>
      </c>
      <c r="D385" s="58"/>
      <c r="E385" s="80" t="s">
        <v>436</v>
      </c>
      <c r="F385" s="81">
        <f t="shared" si="101"/>
        <v>1235.5999999999999</v>
      </c>
      <c r="G385" s="81">
        <f>G386</f>
        <v>674.1</v>
      </c>
      <c r="H385" s="81">
        <f t="shared" si="103"/>
        <v>54.556490773713186</v>
      </c>
    </row>
    <row r="386" spans="1:9" ht="25.5" outlineLevel="7">
      <c r="A386" s="58" t="s">
        <v>10</v>
      </c>
      <c r="B386" s="57" t="s">
        <v>149</v>
      </c>
      <c r="C386" s="57" t="s">
        <v>152</v>
      </c>
      <c r="D386" s="58" t="s">
        <v>38</v>
      </c>
      <c r="E386" s="80" t="s">
        <v>326</v>
      </c>
      <c r="F386" s="81">
        <v>1235.5999999999999</v>
      </c>
      <c r="G386" s="81">
        <v>674.1</v>
      </c>
      <c r="H386" s="81">
        <f t="shared" si="103"/>
        <v>54.556490773713186</v>
      </c>
    </row>
    <row r="387" spans="1:9" ht="25.5" outlineLevel="7">
      <c r="A387" s="58" t="s">
        <v>10</v>
      </c>
      <c r="B387" s="57" t="s">
        <v>149</v>
      </c>
      <c r="C387" s="57" t="s">
        <v>628</v>
      </c>
      <c r="D387" s="58"/>
      <c r="E387" s="80" t="s">
        <v>630</v>
      </c>
      <c r="F387" s="81">
        <f>F388</f>
        <v>25</v>
      </c>
      <c r="G387" s="81">
        <f t="shared" ref="G387" si="105">G388</f>
        <v>0</v>
      </c>
      <c r="H387" s="81">
        <f t="shared" si="103"/>
        <v>0</v>
      </c>
    </row>
    <row r="388" spans="1:9" ht="38.25" outlineLevel="7">
      <c r="A388" s="58" t="s">
        <v>10</v>
      </c>
      <c r="B388" s="57" t="s">
        <v>149</v>
      </c>
      <c r="C388" s="57" t="s">
        <v>629</v>
      </c>
      <c r="D388" s="58"/>
      <c r="E388" s="80" t="s">
        <v>631</v>
      </c>
      <c r="F388" s="81">
        <f>F389</f>
        <v>25</v>
      </c>
      <c r="G388" s="81">
        <f t="shared" ref="G388" si="106">G389</f>
        <v>0</v>
      </c>
      <c r="H388" s="81">
        <f t="shared" si="103"/>
        <v>0</v>
      </c>
    </row>
    <row r="389" spans="1:9" ht="25.5" outlineLevel="7">
      <c r="A389" s="58" t="s">
        <v>10</v>
      </c>
      <c r="B389" s="57" t="s">
        <v>149</v>
      </c>
      <c r="C389" s="57" t="s">
        <v>629</v>
      </c>
      <c r="D389" s="58">
        <v>600</v>
      </c>
      <c r="E389" s="80" t="s">
        <v>326</v>
      </c>
      <c r="F389" s="81">
        <v>25</v>
      </c>
      <c r="G389" s="81">
        <v>0</v>
      </c>
      <c r="H389" s="81">
        <f t="shared" si="103"/>
        <v>0</v>
      </c>
    </row>
    <row r="390" spans="1:9" s="3" customFormat="1" ht="25.5">
      <c r="A390" s="76" t="s">
        <v>153</v>
      </c>
      <c r="B390" s="77"/>
      <c r="C390" s="77"/>
      <c r="D390" s="76"/>
      <c r="E390" s="78" t="s">
        <v>243</v>
      </c>
      <c r="F390" s="79">
        <f>F391+F400+F522+F540</f>
        <v>531135.9</v>
      </c>
      <c r="G390" s="79">
        <f>G391+G400+G522+G540</f>
        <v>256059.2</v>
      </c>
      <c r="H390" s="79">
        <f>G390/F390*100</f>
        <v>48.209733139861193</v>
      </c>
      <c r="I390" s="50"/>
    </row>
    <row r="391" spans="1:9" s="3" customFormat="1">
      <c r="A391" s="58" t="s">
        <v>153</v>
      </c>
      <c r="B391" s="57" t="s">
        <v>1</v>
      </c>
      <c r="C391" s="57"/>
      <c r="D391" s="58"/>
      <c r="E391" s="80" t="s">
        <v>246</v>
      </c>
      <c r="F391" s="81">
        <f t="shared" ref="F391:G395" si="107">F392</f>
        <v>18555.8</v>
      </c>
      <c r="G391" s="81">
        <f t="shared" si="107"/>
        <v>7355</v>
      </c>
      <c r="H391" s="81">
        <f>G391/F391*100</f>
        <v>39.637202384160211</v>
      </c>
      <c r="I391" s="50"/>
    </row>
    <row r="392" spans="1:9" s="3" customFormat="1">
      <c r="A392" s="58" t="s">
        <v>153</v>
      </c>
      <c r="B392" s="57" t="s">
        <v>27</v>
      </c>
      <c r="C392" s="57"/>
      <c r="D392" s="58"/>
      <c r="E392" s="80" t="s">
        <v>261</v>
      </c>
      <c r="F392" s="81">
        <f t="shared" si="107"/>
        <v>18555.8</v>
      </c>
      <c r="G392" s="81">
        <f t="shared" si="107"/>
        <v>7355</v>
      </c>
      <c r="H392" s="81">
        <f t="shared" ref="H392:H399" si="108">G392/F392*100</f>
        <v>39.637202384160211</v>
      </c>
      <c r="I392" s="50"/>
    </row>
    <row r="393" spans="1:9" s="3" customFormat="1" ht="38.25">
      <c r="A393" s="58" t="s">
        <v>153</v>
      </c>
      <c r="B393" s="57" t="s">
        <v>27</v>
      </c>
      <c r="C393" s="57" t="s">
        <v>158</v>
      </c>
      <c r="D393" s="58"/>
      <c r="E393" s="80" t="s">
        <v>648</v>
      </c>
      <c r="F393" s="81">
        <f t="shared" si="107"/>
        <v>18555.8</v>
      </c>
      <c r="G393" s="81">
        <f t="shared" si="107"/>
        <v>7355</v>
      </c>
      <c r="H393" s="81">
        <f t="shared" si="108"/>
        <v>39.637202384160211</v>
      </c>
      <c r="I393" s="50"/>
    </row>
    <row r="394" spans="1:9" s="3" customFormat="1" ht="38.25">
      <c r="A394" s="58" t="s">
        <v>153</v>
      </c>
      <c r="B394" s="57" t="s">
        <v>27</v>
      </c>
      <c r="C394" s="57" t="s">
        <v>191</v>
      </c>
      <c r="D394" s="58"/>
      <c r="E394" s="80" t="s">
        <v>470</v>
      </c>
      <c r="F394" s="81">
        <f t="shared" si="107"/>
        <v>18555.8</v>
      </c>
      <c r="G394" s="81">
        <f t="shared" si="107"/>
        <v>7355</v>
      </c>
      <c r="H394" s="81">
        <f t="shared" si="108"/>
        <v>39.637202384160211</v>
      </c>
      <c r="I394" s="50"/>
    </row>
    <row r="395" spans="1:9" s="3" customFormat="1" ht="25.5">
      <c r="A395" s="58" t="s">
        <v>153</v>
      </c>
      <c r="B395" s="57" t="s">
        <v>27</v>
      </c>
      <c r="C395" s="57" t="s">
        <v>192</v>
      </c>
      <c r="D395" s="58"/>
      <c r="E395" s="80" t="s">
        <v>471</v>
      </c>
      <c r="F395" s="81">
        <f t="shared" si="107"/>
        <v>18555.8</v>
      </c>
      <c r="G395" s="81">
        <f t="shared" si="107"/>
        <v>7355</v>
      </c>
      <c r="H395" s="81">
        <f t="shared" si="108"/>
        <v>39.637202384160211</v>
      </c>
      <c r="I395" s="50"/>
    </row>
    <row r="396" spans="1:9" s="3" customFormat="1" ht="25.5">
      <c r="A396" s="58" t="s">
        <v>153</v>
      </c>
      <c r="B396" s="57" t="s">
        <v>27</v>
      </c>
      <c r="C396" s="57" t="s">
        <v>193</v>
      </c>
      <c r="D396" s="58"/>
      <c r="E396" s="80" t="s">
        <v>472</v>
      </c>
      <c r="F396" s="81">
        <f>F397+F398+F399</f>
        <v>18555.8</v>
      </c>
      <c r="G396" s="81">
        <f>G397+G398+G399</f>
        <v>7355</v>
      </c>
      <c r="H396" s="81">
        <f t="shared" si="108"/>
        <v>39.637202384160211</v>
      </c>
      <c r="I396" s="50"/>
    </row>
    <row r="397" spans="1:9" s="3" customFormat="1" ht="53.25" customHeight="1">
      <c r="A397" s="58" t="s">
        <v>153</v>
      </c>
      <c r="B397" s="57" t="s">
        <v>27</v>
      </c>
      <c r="C397" s="57" t="s">
        <v>193</v>
      </c>
      <c r="D397" s="58" t="s">
        <v>6</v>
      </c>
      <c r="E397" s="80" t="s">
        <v>299</v>
      </c>
      <c r="F397" s="81">
        <v>15252.6</v>
      </c>
      <c r="G397" s="81">
        <v>5900.5</v>
      </c>
      <c r="H397" s="81">
        <f t="shared" si="108"/>
        <v>38.685207767855971</v>
      </c>
      <c r="I397" s="50"/>
    </row>
    <row r="398" spans="1:9" s="3" customFormat="1" ht="25.5">
      <c r="A398" s="58" t="s">
        <v>153</v>
      </c>
      <c r="B398" s="57" t="s">
        <v>27</v>
      </c>
      <c r="C398" s="57" t="s">
        <v>193</v>
      </c>
      <c r="D398" s="58" t="s">
        <v>7</v>
      </c>
      <c r="E398" s="80" t="s">
        <v>300</v>
      </c>
      <c r="F398" s="81">
        <f>3297.2-5.3</f>
        <v>3291.8999999999996</v>
      </c>
      <c r="G398" s="81">
        <v>1447.4</v>
      </c>
      <c r="H398" s="81">
        <f t="shared" si="108"/>
        <v>43.968528813147429</v>
      </c>
      <c r="I398" s="50"/>
    </row>
    <row r="399" spans="1:9" s="3" customFormat="1">
      <c r="A399" s="58" t="s">
        <v>153</v>
      </c>
      <c r="B399" s="57" t="s">
        <v>27</v>
      </c>
      <c r="C399" s="57" t="s">
        <v>193</v>
      </c>
      <c r="D399" s="58" t="s">
        <v>8</v>
      </c>
      <c r="E399" s="80" t="s">
        <v>301</v>
      </c>
      <c r="F399" s="81">
        <f>6+5.3</f>
        <v>11.3</v>
      </c>
      <c r="G399" s="81">
        <v>7.1</v>
      </c>
      <c r="H399" s="81">
        <f t="shared" si="108"/>
        <v>62.831858407079643</v>
      </c>
      <c r="I399" s="50"/>
    </row>
    <row r="400" spans="1:9" outlineLevel="1">
      <c r="A400" s="58" t="s">
        <v>153</v>
      </c>
      <c r="B400" s="57" t="s">
        <v>156</v>
      </c>
      <c r="C400" s="57"/>
      <c r="D400" s="58"/>
      <c r="E400" s="80" t="s">
        <v>253</v>
      </c>
      <c r="F400" s="81">
        <f>F401+F419+F465+F483+F493</f>
        <v>498987.9</v>
      </c>
      <c r="G400" s="81">
        <f>G401+G419+G465+G483+G493</f>
        <v>242350.2</v>
      </c>
      <c r="H400" s="81">
        <f>G400/F400*100</f>
        <v>48.568352058236279</v>
      </c>
    </row>
    <row r="401" spans="1:9" outlineLevel="2">
      <c r="A401" s="58" t="s">
        <v>153</v>
      </c>
      <c r="B401" s="57" t="s">
        <v>157</v>
      </c>
      <c r="C401" s="57"/>
      <c r="D401" s="58"/>
      <c r="E401" s="80" t="s">
        <v>284</v>
      </c>
      <c r="F401" s="81">
        <f>F402</f>
        <v>164165.59999999998</v>
      </c>
      <c r="G401" s="81">
        <f t="shared" ref="G401:G403" si="109">G402</f>
        <v>75312.500000000015</v>
      </c>
      <c r="H401" s="81">
        <f t="shared" ref="H401:H466" si="110">G401/F401*100</f>
        <v>45.875932594892006</v>
      </c>
    </row>
    <row r="402" spans="1:9" ht="38.25" outlineLevel="3">
      <c r="A402" s="58" t="s">
        <v>153</v>
      </c>
      <c r="B402" s="57" t="s">
        <v>157</v>
      </c>
      <c r="C402" s="57" t="s">
        <v>158</v>
      </c>
      <c r="D402" s="58"/>
      <c r="E402" s="80" t="s">
        <v>648</v>
      </c>
      <c r="F402" s="81">
        <f>F403</f>
        <v>164165.59999999998</v>
      </c>
      <c r="G402" s="81">
        <f t="shared" si="109"/>
        <v>75312.500000000015</v>
      </c>
      <c r="H402" s="81">
        <f t="shared" si="110"/>
        <v>45.875932594892006</v>
      </c>
    </row>
    <row r="403" spans="1:9" ht="25.5" outlineLevel="4">
      <c r="A403" s="58" t="s">
        <v>153</v>
      </c>
      <c r="B403" s="57" t="s">
        <v>157</v>
      </c>
      <c r="C403" s="57" t="s">
        <v>159</v>
      </c>
      <c r="D403" s="58"/>
      <c r="E403" s="80" t="s">
        <v>440</v>
      </c>
      <c r="F403" s="81">
        <f>F404</f>
        <v>164165.59999999998</v>
      </c>
      <c r="G403" s="81">
        <f t="shared" si="109"/>
        <v>75312.500000000015</v>
      </c>
      <c r="H403" s="81">
        <f t="shared" si="110"/>
        <v>45.875932594892006</v>
      </c>
    </row>
    <row r="404" spans="1:9" ht="25.5" outlineLevel="5">
      <c r="A404" s="58" t="s">
        <v>153</v>
      </c>
      <c r="B404" s="57" t="s">
        <v>157</v>
      </c>
      <c r="C404" s="57" t="s">
        <v>160</v>
      </c>
      <c r="D404" s="58"/>
      <c r="E404" s="80" t="s">
        <v>441</v>
      </c>
      <c r="F404" s="81">
        <f>F408+F410+F412+F414+F416+F405</f>
        <v>164165.59999999998</v>
      </c>
      <c r="G404" s="81">
        <f t="shared" ref="G404" si="111">G408+G410+G412+G414+G416+G405</f>
        <v>75312.500000000015</v>
      </c>
      <c r="H404" s="81">
        <f t="shared" si="110"/>
        <v>45.875932594892006</v>
      </c>
    </row>
    <row r="405" spans="1:9" ht="43.5" customHeight="1" outlineLevel="5">
      <c r="A405" s="58">
        <v>803</v>
      </c>
      <c r="B405" s="57" t="s">
        <v>157</v>
      </c>
      <c r="C405" s="57" t="s">
        <v>701</v>
      </c>
      <c r="D405" s="58"/>
      <c r="E405" s="80" t="s">
        <v>702</v>
      </c>
      <c r="F405" s="81">
        <f>F407+F406</f>
        <v>12123.1</v>
      </c>
      <c r="G405" s="81">
        <f t="shared" ref="G405" si="112">G407+G406</f>
        <v>3876.6</v>
      </c>
      <c r="H405" s="81">
        <f t="shared" si="110"/>
        <v>31.976969586986826</v>
      </c>
    </row>
    <row r="406" spans="1:9" ht="30" customHeight="1" outlineLevel="5">
      <c r="A406" s="58">
        <v>803</v>
      </c>
      <c r="B406" s="57" t="s">
        <v>157</v>
      </c>
      <c r="C406" s="57" t="s">
        <v>701</v>
      </c>
      <c r="D406" s="58" t="s">
        <v>7</v>
      </c>
      <c r="E406" s="80" t="s">
        <v>300</v>
      </c>
      <c r="F406" s="81">
        <v>6890.6</v>
      </c>
      <c r="G406" s="81">
        <v>0</v>
      </c>
      <c r="H406" s="81">
        <f t="shared" si="110"/>
        <v>0</v>
      </c>
    </row>
    <row r="407" spans="1:9" ht="25.5" outlineLevel="5">
      <c r="A407" s="58">
        <v>803</v>
      </c>
      <c r="B407" s="57" t="s">
        <v>157</v>
      </c>
      <c r="C407" s="57" t="s">
        <v>701</v>
      </c>
      <c r="D407" s="58">
        <v>600</v>
      </c>
      <c r="E407" s="80" t="s">
        <v>326</v>
      </c>
      <c r="F407" s="81">
        <f>5232.5+6890.6-6890.6</f>
        <v>5232.5</v>
      </c>
      <c r="G407" s="81">
        <v>3876.6</v>
      </c>
      <c r="H407" s="81">
        <f t="shared" si="110"/>
        <v>74.08695652173914</v>
      </c>
    </row>
    <row r="408" spans="1:9" ht="51" outlineLevel="6">
      <c r="A408" s="58" t="s">
        <v>153</v>
      </c>
      <c r="B408" s="57" t="s">
        <v>157</v>
      </c>
      <c r="C408" s="57" t="s">
        <v>161</v>
      </c>
      <c r="D408" s="58"/>
      <c r="E408" s="80" t="s">
        <v>442</v>
      </c>
      <c r="F408" s="81">
        <f>F409</f>
        <v>65697.899999999994</v>
      </c>
      <c r="G408" s="81">
        <f>G409</f>
        <v>33170.6</v>
      </c>
      <c r="H408" s="81">
        <f t="shared" si="110"/>
        <v>50.489589469374216</v>
      </c>
    </row>
    <row r="409" spans="1:9" ht="25.5" outlineLevel="7">
      <c r="A409" s="58" t="s">
        <v>153</v>
      </c>
      <c r="B409" s="57" t="s">
        <v>157</v>
      </c>
      <c r="C409" s="57" t="s">
        <v>161</v>
      </c>
      <c r="D409" s="58" t="s">
        <v>38</v>
      </c>
      <c r="E409" s="80" t="s">
        <v>326</v>
      </c>
      <c r="F409" s="81">
        <v>65697.899999999994</v>
      </c>
      <c r="G409" s="81">
        <v>33170.6</v>
      </c>
      <c r="H409" s="81">
        <f t="shared" si="110"/>
        <v>50.489589469374216</v>
      </c>
    </row>
    <row r="410" spans="1:9" ht="51" outlineLevel="6">
      <c r="A410" s="58" t="s">
        <v>153</v>
      </c>
      <c r="B410" s="57" t="s">
        <v>157</v>
      </c>
      <c r="C410" s="57" t="s">
        <v>162</v>
      </c>
      <c r="D410" s="58"/>
      <c r="E410" s="80" t="s">
        <v>443</v>
      </c>
      <c r="F410" s="81">
        <f>F411</f>
        <v>79732.7</v>
      </c>
      <c r="G410" s="81">
        <f>G411</f>
        <v>35767.9</v>
      </c>
      <c r="H410" s="81">
        <f t="shared" si="110"/>
        <v>44.859762682061444</v>
      </c>
      <c r="I410" s="1"/>
    </row>
    <row r="411" spans="1:9" ht="25.5" outlineLevel="7">
      <c r="A411" s="58" t="s">
        <v>153</v>
      </c>
      <c r="B411" s="57" t="s">
        <v>157</v>
      </c>
      <c r="C411" s="57" t="s">
        <v>162</v>
      </c>
      <c r="D411" s="58" t="s">
        <v>38</v>
      </c>
      <c r="E411" s="80" t="s">
        <v>326</v>
      </c>
      <c r="F411" s="81">
        <v>79732.7</v>
      </c>
      <c r="G411" s="81">
        <v>35767.9</v>
      </c>
      <c r="H411" s="81">
        <f t="shared" si="110"/>
        <v>44.859762682061444</v>
      </c>
      <c r="I411" s="1"/>
    </row>
    <row r="412" spans="1:9" ht="25.5" outlineLevel="6">
      <c r="A412" s="58" t="s">
        <v>153</v>
      </c>
      <c r="B412" s="57" t="s">
        <v>157</v>
      </c>
      <c r="C412" s="57" t="s">
        <v>163</v>
      </c>
      <c r="D412" s="58"/>
      <c r="E412" s="80" t="s">
        <v>444</v>
      </c>
      <c r="F412" s="81">
        <f>F413</f>
        <v>2760.5</v>
      </c>
      <c r="G412" s="81">
        <f>G413</f>
        <v>1207.5999999999999</v>
      </c>
      <c r="H412" s="81">
        <f t="shared" si="110"/>
        <v>43.745698243071907</v>
      </c>
      <c r="I412" s="1"/>
    </row>
    <row r="413" spans="1:9" ht="25.5" outlineLevel="7">
      <c r="A413" s="58" t="s">
        <v>153</v>
      </c>
      <c r="B413" s="57" t="s">
        <v>157</v>
      </c>
      <c r="C413" s="57" t="s">
        <v>163</v>
      </c>
      <c r="D413" s="58" t="s">
        <v>38</v>
      </c>
      <c r="E413" s="80" t="s">
        <v>326</v>
      </c>
      <c r="F413" s="81">
        <v>2760.5</v>
      </c>
      <c r="G413" s="81">
        <v>1207.5999999999999</v>
      </c>
      <c r="H413" s="81">
        <f t="shared" si="110"/>
        <v>43.745698243071907</v>
      </c>
      <c r="I413" s="1"/>
    </row>
    <row r="414" spans="1:9" ht="25.5" outlineLevel="7">
      <c r="A414" s="58" t="s">
        <v>153</v>
      </c>
      <c r="B414" s="57" t="s">
        <v>157</v>
      </c>
      <c r="C414" s="57" t="s">
        <v>620</v>
      </c>
      <c r="D414" s="58"/>
      <c r="E414" s="80" t="s">
        <v>635</v>
      </c>
      <c r="F414" s="81">
        <f>F415</f>
        <v>500</v>
      </c>
      <c r="G414" s="81">
        <f>G415</f>
        <v>0</v>
      </c>
      <c r="H414" s="81">
        <f t="shared" si="110"/>
        <v>0</v>
      </c>
      <c r="I414" s="1"/>
    </row>
    <row r="415" spans="1:9" ht="25.5" outlineLevel="7">
      <c r="A415" s="58" t="s">
        <v>153</v>
      </c>
      <c r="B415" s="57" t="s">
        <v>157</v>
      </c>
      <c r="C415" s="57" t="s">
        <v>620</v>
      </c>
      <c r="D415" s="58" t="s">
        <v>38</v>
      </c>
      <c r="E415" s="80" t="s">
        <v>326</v>
      </c>
      <c r="F415" s="81">
        <v>500</v>
      </c>
      <c r="G415" s="81">
        <v>0</v>
      </c>
      <c r="H415" s="81">
        <f t="shared" si="110"/>
        <v>0</v>
      </c>
      <c r="I415" s="1"/>
    </row>
    <row r="416" spans="1:9" ht="30" customHeight="1" outlineLevel="7">
      <c r="A416" s="58" t="s">
        <v>153</v>
      </c>
      <c r="B416" s="57" t="s">
        <v>157</v>
      </c>
      <c r="C416" s="57" t="s">
        <v>693</v>
      </c>
      <c r="D416" s="58"/>
      <c r="E416" s="80" t="s">
        <v>694</v>
      </c>
      <c r="F416" s="81">
        <f>F418+F417</f>
        <v>3351.4</v>
      </c>
      <c r="G416" s="81">
        <f t="shared" ref="G416" si="113">G418+G417</f>
        <v>1289.8</v>
      </c>
      <c r="H416" s="81">
        <f t="shared" si="110"/>
        <v>38.485409082771376</v>
      </c>
      <c r="I416" s="1"/>
    </row>
    <row r="417" spans="1:9" ht="32.25" customHeight="1" outlineLevel="7">
      <c r="A417" s="58" t="s">
        <v>153</v>
      </c>
      <c r="B417" s="57" t="s">
        <v>157</v>
      </c>
      <c r="C417" s="57" t="s">
        <v>693</v>
      </c>
      <c r="D417" s="58" t="s">
        <v>7</v>
      </c>
      <c r="E417" s="80" t="s">
        <v>300</v>
      </c>
      <c r="F417" s="81">
        <v>1722.7</v>
      </c>
      <c r="G417" s="81">
        <v>0</v>
      </c>
      <c r="H417" s="81">
        <f t="shared" si="110"/>
        <v>0</v>
      </c>
      <c r="I417" s="1"/>
    </row>
    <row r="418" spans="1:9" ht="25.5" outlineLevel="7">
      <c r="A418" s="58" t="s">
        <v>153</v>
      </c>
      <c r="B418" s="57" t="s">
        <v>157</v>
      </c>
      <c r="C418" s="57" t="s">
        <v>693</v>
      </c>
      <c r="D418" s="58" t="s">
        <v>38</v>
      </c>
      <c r="E418" s="80" t="s">
        <v>326</v>
      </c>
      <c r="F418" s="81">
        <f>862.3+427.5+740.1+982.6+338.9-1722.7</f>
        <v>1628.7</v>
      </c>
      <c r="G418" s="81">
        <v>1289.8</v>
      </c>
      <c r="H418" s="81">
        <f t="shared" si="110"/>
        <v>79.1919936145392</v>
      </c>
      <c r="I418" s="1"/>
    </row>
    <row r="419" spans="1:9" outlineLevel="2">
      <c r="A419" s="58" t="s">
        <v>153</v>
      </c>
      <c r="B419" s="57" t="s">
        <v>164</v>
      </c>
      <c r="C419" s="57"/>
      <c r="D419" s="58"/>
      <c r="E419" s="80" t="s">
        <v>286</v>
      </c>
      <c r="F419" s="81">
        <f>F420+F460</f>
        <v>281788.80000000005</v>
      </c>
      <c r="G419" s="81">
        <f>G420+G460</f>
        <v>144373.20000000001</v>
      </c>
      <c r="H419" s="81">
        <f t="shared" si="110"/>
        <v>51.234541614145058</v>
      </c>
      <c r="I419" s="1"/>
    </row>
    <row r="420" spans="1:9" ht="38.25" outlineLevel="3">
      <c r="A420" s="58" t="s">
        <v>153</v>
      </c>
      <c r="B420" s="57" t="s">
        <v>164</v>
      </c>
      <c r="C420" s="57" t="s">
        <v>158</v>
      </c>
      <c r="D420" s="58"/>
      <c r="E420" s="80" t="s">
        <v>648</v>
      </c>
      <c r="F420" s="81">
        <f>F421</f>
        <v>281276.80000000005</v>
      </c>
      <c r="G420" s="81">
        <f>G421</f>
        <v>144072.6</v>
      </c>
      <c r="H420" s="81">
        <f t="shared" si="110"/>
        <v>51.220932547583018</v>
      </c>
      <c r="I420" s="1"/>
    </row>
    <row r="421" spans="1:9" ht="25.5" outlineLevel="4">
      <c r="A421" s="58" t="s">
        <v>153</v>
      </c>
      <c r="B421" s="57" t="s">
        <v>164</v>
      </c>
      <c r="C421" s="57" t="s">
        <v>165</v>
      </c>
      <c r="D421" s="58"/>
      <c r="E421" s="80" t="s">
        <v>446</v>
      </c>
      <c r="F421" s="81">
        <f>F422+F447+F454+F457</f>
        <v>281276.80000000005</v>
      </c>
      <c r="G421" s="81">
        <f>G422+G447+G454+G457</f>
        <v>144072.6</v>
      </c>
      <c r="H421" s="81">
        <f t="shared" si="110"/>
        <v>51.220932547583018</v>
      </c>
      <c r="I421" s="1"/>
    </row>
    <row r="422" spans="1:9" ht="38.25" outlineLevel="5">
      <c r="A422" s="58" t="s">
        <v>153</v>
      </c>
      <c r="B422" s="57" t="s">
        <v>164</v>
      </c>
      <c r="C422" s="57" t="s">
        <v>166</v>
      </c>
      <c r="D422" s="58"/>
      <c r="E422" s="80" t="s">
        <v>447</v>
      </c>
      <c r="F422" s="81">
        <f>F425+F431+F427+F439+F435+F445+F433+F443+F423+F430+F441+F437</f>
        <v>265154.10000000003</v>
      </c>
      <c r="G422" s="81">
        <f>G425+G431+G427+G439+G435+G445+G433+G443+G423+G430+G441+G437</f>
        <v>135918.5</v>
      </c>
      <c r="H422" s="81">
        <f t="shared" si="110"/>
        <v>51.260191714931047</v>
      </c>
      <c r="I422" s="1"/>
    </row>
    <row r="423" spans="1:9" ht="43.5" customHeight="1" outlineLevel="5">
      <c r="A423" s="58" t="s">
        <v>153</v>
      </c>
      <c r="B423" s="57" t="s">
        <v>164</v>
      </c>
      <c r="C423" s="57" t="s">
        <v>773</v>
      </c>
      <c r="D423" s="58"/>
      <c r="E423" s="80" t="s">
        <v>774</v>
      </c>
      <c r="F423" s="81">
        <f>F424</f>
        <v>11506.2</v>
      </c>
      <c r="G423" s="81">
        <f t="shared" ref="G423" si="114">G424</f>
        <v>0</v>
      </c>
      <c r="H423" s="81">
        <f t="shared" si="110"/>
        <v>0</v>
      </c>
      <c r="I423" s="1"/>
    </row>
    <row r="424" spans="1:9" ht="28.5" customHeight="1" outlineLevel="5">
      <c r="A424" s="58" t="s">
        <v>153</v>
      </c>
      <c r="B424" s="57" t="s">
        <v>164</v>
      </c>
      <c r="C424" s="57" t="s">
        <v>773</v>
      </c>
      <c r="D424" s="58">
        <v>200</v>
      </c>
      <c r="E424" s="80" t="s">
        <v>300</v>
      </c>
      <c r="F424" s="81">
        <v>11506.2</v>
      </c>
      <c r="G424" s="81">
        <v>0</v>
      </c>
      <c r="H424" s="81">
        <f t="shared" si="110"/>
        <v>0</v>
      </c>
      <c r="I424" s="1"/>
    </row>
    <row r="425" spans="1:9" ht="51" outlineLevel="6">
      <c r="A425" s="58" t="s">
        <v>153</v>
      </c>
      <c r="B425" s="57" t="s">
        <v>164</v>
      </c>
      <c r="C425" s="57" t="s">
        <v>167</v>
      </c>
      <c r="D425" s="58"/>
      <c r="E425" s="80" t="s">
        <v>448</v>
      </c>
      <c r="F425" s="81">
        <f>F426</f>
        <v>157381.6</v>
      </c>
      <c r="G425" s="81">
        <f>G426</f>
        <v>91881.7</v>
      </c>
      <c r="H425" s="81">
        <f t="shared" si="110"/>
        <v>58.381475344004627</v>
      </c>
      <c r="I425" s="1"/>
    </row>
    <row r="426" spans="1:9" ht="25.5" outlineLevel="7">
      <c r="A426" s="58" t="s">
        <v>153</v>
      </c>
      <c r="B426" s="57" t="s">
        <v>164</v>
      </c>
      <c r="C426" s="57" t="s">
        <v>167</v>
      </c>
      <c r="D426" s="58" t="s">
        <v>38</v>
      </c>
      <c r="E426" s="80" t="s">
        <v>326</v>
      </c>
      <c r="F426" s="81">
        <v>157381.6</v>
      </c>
      <c r="G426" s="81">
        <v>91881.7</v>
      </c>
      <c r="H426" s="81">
        <f t="shared" si="110"/>
        <v>58.381475344004627</v>
      </c>
      <c r="I426" s="1"/>
    </row>
    <row r="427" spans="1:9" ht="38.25" outlineLevel="7">
      <c r="A427" s="58" t="s">
        <v>153</v>
      </c>
      <c r="B427" s="57" t="s">
        <v>164</v>
      </c>
      <c r="C427" s="57" t="s">
        <v>555</v>
      </c>
      <c r="D427" s="58"/>
      <c r="E427" s="80" t="s">
        <v>556</v>
      </c>
      <c r="F427" s="81">
        <f>F428</f>
        <v>160.69999999999999</v>
      </c>
      <c r="G427" s="81">
        <f>G428</f>
        <v>19.8</v>
      </c>
      <c r="H427" s="81">
        <f t="shared" si="110"/>
        <v>12.321095208462976</v>
      </c>
      <c r="I427" s="1"/>
    </row>
    <row r="428" spans="1:9" ht="25.5" outlineLevel="7">
      <c r="A428" s="58" t="s">
        <v>153</v>
      </c>
      <c r="B428" s="57" t="s">
        <v>164</v>
      </c>
      <c r="C428" s="57" t="s">
        <v>555</v>
      </c>
      <c r="D428" s="58">
        <v>600</v>
      </c>
      <c r="E428" s="80" t="s">
        <v>326</v>
      </c>
      <c r="F428" s="81">
        <v>160.69999999999999</v>
      </c>
      <c r="G428" s="81">
        <v>19.8</v>
      </c>
      <c r="H428" s="81">
        <f t="shared" si="110"/>
        <v>12.321095208462976</v>
      </c>
      <c r="I428" s="1"/>
    </row>
    <row r="429" spans="1:9" ht="27.75" customHeight="1" outlineLevel="7">
      <c r="A429" s="58">
        <v>803</v>
      </c>
      <c r="B429" s="57" t="s">
        <v>164</v>
      </c>
      <c r="C429" s="57" t="s">
        <v>791</v>
      </c>
      <c r="D429" s="58"/>
      <c r="E429" s="80" t="s">
        <v>790</v>
      </c>
      <c r="F429" s="81">
        <f>F430</f>
        <v>198.5</v>
      </c>
      <c r="G429" s="81">
        <f t="shared" ref="G429" si="115">G430</f>
        <v>0</v>
      </c>
      <c r="H429" s="81">
        <f t="shared" si="110"/>
        <v>0</v>
      </c>
      <c r="I429" s="1"/>
    </row>
    <row r="430" spans="1:9" ht="25.5" outlineLevel="7">
      <c r="A430" s="58">
        <v>803</v>
      </c>
      <c r="B430" s="57" t="s">
        <v>164</v>
      </c>
      <c r="C430" s="57" t="s">
        <v>791</v>
      </c>
      <c r="D430" s="58">
        <v>600</v>
      </c>
      <c r="E430" s="80" t="s">
        <v>326</v>
      </c>
      <c r="F430" s="81">
        <v>198.5</v>
      </c>
      <c r="G430" s="81">
        <v>0</v>
      </c>
      <c r="H430" s="81">
        <f t="shared" si="110"/>
        <v>0</v>
      </c>
      <c r="I430" s="1"/>
    </row>
    <row r="431" spans="1:9" ht="51" outlineLevel="6">
      <c r="A431" s="58" t="s">
        <v>153</v>
      </c>
      <c r="B431" s="57" t="s">
        <v>164</v>
      </c>
      <c r="C431" s="57" t="s">
        <v>168</v>
      </c>
      <c r="D431" s="58"/>
      <c r="E431" s="80" t="s">
        <v>449</v>
      </c>
      <c r="F431" s="81">
        <f>F432</f>
        <v>69957.3</v>
      </c>
      <c r="G431" s="81">
        <f>G432</f>
        <v>29324.3</v>
      </c>
      <c r="H431" s="81">
        <f t="shared" si="110"/>
        <v>41.917426773188787</v>
      </c>
      <c r="I431" s="1"/>
    </row>
    <row r="432" spans="1:9" ht="25.5" outlineLevel="7">
      <c r="A432" s="58" t="s">
        <v>153</v>
      </c>
      <c r="B432" s="57" t="s">
        <v>164</v>
      </c>
      <c r="C432" s="57" t="s">
        <v>168</v>
      </c>
      <c r="D432" s="58" t="s">
        <v>38</v>
      </c>
      <c r="E432" s="80" t="s">
        <v>326</v>
      </c>
      <c r="F432" s="81">
        <v>69957.3</v>
      </c>
      <c r="G432" s="81">
        <v>29324.3</v>
      </c>
      <c r="H432" s="81">
        <f t="shared" si="110"/>
        <v>41.917426773188787</v>
      </c>
      <c r="I432" s="1"/>
    </row>
    <row r="433" spans="1:9" ht="25.5" outlineLevel="7">
      <c r="A433" s="58" t="s">
        <v>153</v>
      </c>
      <c r="B433" s="57" t="s">
        <v>164</v>
      </c>
      <c r="C433" s="57" t="s">
        <v>613</v>
      </c>
      <c r="D433" s="58"/>
      <c r="E433" s="80" t="s">
        <v>636</v>
      </c>
      <c r="F433" s="81">
        <f>F434</f>
        <v>500</v>
      </c>
      <c r="G433" s="81">
        <f>G434</f>
        <v>277.60000000000002</v>
      </c>
      <c r="H433" s="81">
        <f t="shared" si="110"/>
        <v>55.52</v>
      </c>
      <c r="I433" s="1"/>
    </row>
    <row r="434" spans="1:9" ht="25.5" outlineLevel="7">
      <c r="A434" s="58" t="s">
        <v>153</v>
      </c>
      <c r="B434" s="57" t="s">
        <v>164</v>
      </c>
      <c r="C434" s="57" t="s">
        <v>613</v>
      </c>
      <c r="D434" s="58" t="s">
        <v>38</v>
      </c>
      <c r="E434" s="80" t="s">
        <v>326</v>
      </c>
      <c r="F434" s="81">
        <v>500</v>
      </c>
      <c r="G434" s="81">
        <v>277.60000000000002</v>
      </c>
      <c r="H434" s="81">
        <f t="shared" si="110"/>
        <v>55.52</v>
      </c>
      <c r="I434" s="1"/>
    </row>
    <row r="435" spans="1:9" ht="76.5" outlineLevel="7">
      <c r="A435" s="58" t="s">
        <v>153</v>
      </c>
      <c r="B435" s="57" t="s">
        <v>164</v>
      </c>
      <c r="C435" s="57" t="s">
        <v>603</v>
      </c>
      <c r="D435" s="58"/>
      <c r="E435" s="80" t="s">
        <v>645</v>
      </c>
      <c r="F435" s="81">
        <f>F436</f>
        <v>2946.1</v>
      </c>
      <c r="G435" s="81">
        <f>G436</f>
        <v>1146.5</v>
      </c>
      <c r="H435" s="81">
        <f t="shared" si="110"/>
        <v>38.915854858966092</v>
      </c>
      <c r="I435" s="1"/>
    </row>
    <row r="436" spans="1:9" ht="25.5" outlineLevel="7">
      <c r="A436" s="58" t="s">
        <v>153</v>
      </c>
      <c r="B436" s="57" t="s">
        <v>164</v>
      </c>
      <c r="C436" s="57" t="s">
        <v>603</v>
      </c>
      <c r="D436" s="58">
        <v>600</v>
      </c>
      <c r="E436" s="80" t="s">
        <v>604</v>
      </c>
      <c r="F436" s="81">
        <v>2946.1</v>
      </c>
      <c r="G436" s="81">
        <v>1146.5</v>
      </c>
      <c r="H436" s="81">
        <f t="shared" si="110"/>
        <v>38.915854858966092</v>
      </c>
      <c r="I436" s="1"/>
    </row>
    <row r="437" spans="1:9" ht="38.25" outlineLevel="7">
      <c r="A437" s="58" t="s">
        <v>153</v>
      </c>
      <c r="B437" s="57" t="s">
        <v>164</v>
      </c>
      <c r="C437" s="57" t="s">
        <v>852</v>
      </c>
      <c r="D437" s="58"/>
      <c r="E437" s="80" t="s">
        <v>853</v>
      </c>
      <c r="F437" s="81">
        <f>F438</f>
        <v>9374.4</v>
      </c>
      <c r="G437" s="81">
        <f>G438</f>
        <v>0</v>
      </c>
      <c r="H437" s="81">
        <f t="shared" si="110"/>
        <v>0</v>
      </c>
      <c r="I437" s="1"/>
    </row>
    <row r="438" spans="1:9" ht="25.5" outlineLevel="7">
      <c r="A438" s="58" t="s">
        <v>153</v>
      </c>
      <c r="B438" s="57" t="s">
        <v>164</v>
      </c>
      <c r="C438" s="57" t="s">
        <v>852</v>
      </c>
      <c r="D438" s="58" t="s">
        <v>38</v>
      </c>
      <c r="E438" s="80" t="s">
        <v>326</v>
      </c>
      <c r="F438" s="81">
        <v>9374.4</v>
      </c>
      <c r="G438" s="81">
        <v>0</v>
      </c>
      <c r="H438" s="81">
        <f t="shared" si="110"/>
        <v>0</v>
      </c>
      <c r="I438" s="1"/>
    </row>
    <row r="439" spans="1:9" ht="37.5" customHeight="1" outlineLevel="7">
      <c r="A439" s="59" t="s">
        <v>153</v>
      </c>
      <c r="B439" s="60" t="s">
        <v>164</v>
      </c>
      <c r="C439" s="60" t="s">
        <v>680</v>
      </c>
      <c r="D439" s="59"/>
      <c r="E439" s="61" t="s">
        <v>599</v>
      </c>
      <c r="F439" s="62">
        <f>F440</f>
        <v>9999</v>
      </c>
      <c r="G439" s="62">
        <f>G440</f>
        <v>4989</v>
      </c>
      <c r="H439" s="81">
        <f t="shared" si="110"/>
        <v>49.89498949894989</v>
      </c>
      <c r="I439" s="1"/>
    </row>
    <row r="440" spans="1:9" ht="25.5" outlineLevel="7">
      <c r="A440" s="59" t="s">
        <v>153</v>
      </c>
      <c r="B440" s="60" t="s">
        <v>164</v>
      </c>
      <c r="C440" s="60" t="s">
        <v>680</v>
      </c>
      <c r="D440" s="59" t="s">
        <v>38</v>
      </c>
      <c r="E440" s="61" t="s">
        <v>326</v>
      </c>
      <c r="F440" s="62">
        <f>8999.1+999.9</f>
        <v>9999</v>
      </c>
      <c r="G440" s="62">
        <v>4989</v>
      </c>
      <c r="H440" s="81">
        <f t="shared" si="110"/>
        <v>49.89498949894989</v>
      </c>
      <c r="I440" s="1"/>
    </row>
    <row r="441" spans="1:9" s="111" customFormat="1" ht="38.25" customHeight="1" outlineLevel="7">
      <c r="A441" s="82" t="s">
        <v>153</v>
      </c>
      <c r="B441" s="83" t="s">
        <v>164</v>
      </c>
      <c r="C441" s="83" t="s">
        <v>837</v>
      </c>
      <c r="D441" s="82"/>
      <c r="E441" s="63" t="s">
        <v>838</v>
      </c>
      <c r="F441" s="84">
        <f>F442</f>
        <v>0</v>
      </c>
      <c r="G441" s="84">
        <f>G442</f>
        <v>8216.4</v>
      </c>
      <c r="H441" s="84" t="s">
        <v>854</v>
      </c>
    </row>
    <row r="442" spans="1:9" s="111" customFormat="1" ht="25.5" outlineLevel="7">
      <c r="A442" s="82" t="s">
        <v>153</v>
      </c>
      <c r="B442" s="83" t="s">
        <v>164</v>
      </c>
      <c r="C442" s="83" t="s">
        <v>837</v>
      </c>
      <c r="D442" s="82">
        <v>600</v>
      </c>
      <c r="E442" s="63" t="s">
        <v>326</v>
      </c>
      <c r="F442" s="84">
        <v>0</v>
      </c>
      <c r="G442" s="84">
        <v>8216.4</v>
      </c>
      <c r="H442" s="84" t="s">
        <v>854</v>
      </c>
    </row>
    <row r="443" spans="1:9" ht="25.5" outlineLevel="7">
      <c r="A443" s="59" t="s">
        <v>153</v>
      </c>
      <c r="B443" s="60" t="s">
        <v>164</v>
      </c>
      <c r="C443" s="60" t="s">
        <v>767</v>
      </c>
      <c r="D443" s="59"/>
      <c r="E443" s="61" t="s">
        <v>766</v>
      </c>
      <c r="F443" s="62">
        <f>F444</f>
        <v>2967</v>
      </c>
      <c r="G443" s="62">
        <f t="shared" ref="G443" si="116">G444</f>
        <v>0</v>
      </c>
      <c r="H443" s="81">
        <f t="shared" si="110"/>
        <v>0</v>
      </c>
      <c r="I443" s="1"/>
    </row>
    <row r="444" spans="1:9" ht="25.5" outlineLevel="7">
      <c r="A444" s="59" t="s">
        <v>153</v>
      </c>
      <c r="B444" s="60" t="s">
        <v>164</v>
      </c>
      <c r="C444" s="60" t="s">
        <v>767</v>
      </c>
      <c r="D444" s="59">
        <v>200</v>
      </c>
      <c r="E444" s="80" t="s">
        <v>300</v>
      </c>
      <c r="F444" s="62">
        <v>2967</v>
      </c>
      <c r="G444" s="62">
        <v>0</v>
      </c>
      <c r="H444" s="81">
        <f t="shared" si="110"/>
        <v>0</v>
      </c>
      <c r="I444" s="1"/>
    </row>
    <row r="445" spans="1:9" ht="38.25" outlineLevel="7">
      <c r="A445" s="58" t="s">
        <v>153</v>
      </c>
      <c r="B445" s="57" t="s">
        <v>164</v>
      </c>
      <c r="C445" s="57" t="s">
        <v>608</v>
      </c>
      <c r="D445" s="58"/>
      <c r="E445" s="80" t="s">
        <v>609</v>
      </c>
      <c r="F445" s="81">
        <f>F446</f>
        <v>163.30000000000001</v>
      </c>
      <c r="G445" s="81">
        <f>G446</f>
        <v>63.2</v>
      </c>
      <c r="H445" s="81">
        <f t="shared" si="110"/>
        <v>38.701775872627067</v>
      </c>
      <c r="I445" s="1"/>
    </row>
    <row r="446" spans="1:9" ht="25.5" outlineLevel="7">
      <c r="A446" s="58" t="s">
        <v>153</v>
      </c>
      <c r="B446" s="57" t="s">
        <v>164</v>
      </c>
      <c r="C446" s="57" t="s">
        <v>608</v>
      </c>
      <c r="D446" s="58" t="s">
        <v>38</v>
      </c>
      <c r="E446" s="80" t="s">
        <v>326</v>
      </c>
      <c r="F446" s="81">
        <f>17.9+145.4</f>
        <v>163.30000000000001</v>
      </c>
      <c r="G446" s="81">
        <v>63.2</v>
      </c>
      <c r="H446" s="81">
        <f t="shared" si="110"/>
        <v>38.701775872627067</v>
      </c>
      <c r="I446" s="1"/>
    </row>
    <row r="447" spans="1:9" outlineLevel="5">
      <c r="A447" s="58" t="s">
        <v>153</v>
      </c>
      <c r="B447" s="57" t="s">
        <v>164</v>
      </c>
      <c r="C447" s="57" t="s">
        <v>169</v>
      </c>
      <c r="D447" s="58"/>
      <c r="E447" s="80" t="s">
        <v>452</v>
      </c>
      <c r="F447" s="81">
        <f>F450+F452+F448</f>
        <v>14696.2</v>
      </c>
      <c r="G447" s="81">
        <f>G450+G452+G448</f>
        <v>7250</v>
      </c>
      <c r="H447" s="81">
        <f t="shared" si="110"/>
        <v>49.332480505164597</v>
      </c>
      <c r="I447" s="1"/>
    </row>
    <row r="448" spans="1:9" ht="104.25" customHeight="1" outlineLevel="5">
      <c r="A448" s="58" t="s">
        <v>153</v>
      </c>
      <c r="B448" s="57" t="s">
        <v>164</v>
      </c>
      <c r="C448" s="57" t="s">
        <v>557</v>
      </c>
      <c r="D448" s="58"/>
      <c r="E448" s="80" t="s">
        <v>582</v>
      </c>
      <c r="F448" s="81">
        <f>F449</f>
        <v>1953.5</v>
      </c>
      <c r="G448" s="81">
        <f>G449</f>
        <v>1172.0999999999999</v>
      </c>
      <c r="H448" s="81">
        <f t="shared" si="110"/>
        <v>60</v>
      </c>
      <c r="I448" s="1"/>
    </row>
    <row r="449" spans="1:9" ht="25.5" outlineLevel="5">
      <c r="A449" s="58" t="s">
        <v>153</v>
      </c>
      <c r="B449" s="57" t="s">
        <v>164</v>
      </c>
      <c r="C449" s="57" t="s">
        <v>557</v>
      </c>
      <c r="D449" s="58">
        <v>600</v>
      </c>
      <c r="E449" s="80" t="s">
        <v>326</v>
      </c>
      <c r="F449" s="81">
        <v>1953.5</v>
      </c>
      <c r="G449" s="81">
        <v>1172.0999999999999</v>
      </c>
      <c r="H449" s="81">
        <f t="shared" si="110"/>
        <v>60</v>
      </c>
      <c r="I449" s="1"/>
    </row>
    <row r="450" spans="1:9" ht="25.5" outlineLevel="6">
      <c r="A450" s="58" t="s">
        <v>153</v>
      </c>
      <c r="B450" s="57" t="s">
        <v>164</v>
      </c>
      <c r="C450" s="57" t="s">
        <v>170</v>
      </c>
      <c r="D450" s="58"/>
      <c r="E450" s="80" t="s">
        <v>453</v>
      </c>
      <c r="F450" s="81">
        <f>F451</f>
        <v>6242.7</v>
      </c>
      <c r="G450" s="81">
        <f>G451</f>
        <v>2917.7</v>
      </c>
      <c r="H450" s="81">
        <f t="shared" si="110"/>
        <v>46.737789738414463</v>
      </c>
      <c r="I450" s="1"/>
    </row>
    <row r="451" spans="1:9" ht="25.5" outlineLevel="7">
      <c r="A451" s="58" t="s">
        <v>153</v>
      </c>
      <c r="B451" s="57" t="s">
        <v>164</v>
      </c>
      <c r="C451" s="57" t="s">
        <v>170</v>
      </c>
      <c r="D451" s="58" t="s">
        <v>38</v>
      </c>
      <c r="E451" s="80" t="s">
        <v>326</v>
      </c>
      <c r="F451" s="81">
        <v>6242.7</v>
      </c>
      <c r="G451" s="81">
        <v>2917.7</v>
      </c>
      <c r="H451" s="81">
        <f t="shared" si="110"/>
        <v>46.737789738414463</v>
      </c>
      <c r="I451" s="1"/>
    </row>
    <row r="452" spans="1:9" ht="25.5" outlineLevel="6">
      <c r="A452" s="58" t="s">
        <v>153</v>
      </c>
      <c r="B452" s="57" t="s">
        <v>164</v>
      </c>
      <c r="C452" s="57" t="s">
        <v>171</v>
      </c>
      <c r="D452" s="58"/>
      <c r="E452" s="80" t="s">
        <v>454</v>
      </c>
      <c r="F452" s="81">
        <f>F453</f>
        <v>6500</v>
      </c>
      <c r="G452" s="81">
        <f>G453</f>
        <v>3160.2</v>
      </c>
      <c r="H452" s="81">
        <f t="shared" si="110"/>
        <v>48.618461538461538</v>
      </c>
      <c r="I452" s="1"/>
    </row>
    <row r="453" spans="1:9" ht="25.5" outlineLevel="7">
      <c r="A453" s="58" t="s">
        <v>153</v>
      </c>
      <c r="B453" s="57" t="s">
        <v>164</v>
      </c>
      <c r="C453" s="57" t="s">
        <v>171</v>
      </c>
      <c r="D453" s="58" t="s">
        <v>38</v>
      </c>
      <c r="E453" s="80" t="s">
        <v>326</v>
      </c>
      <c r="F453" s="81">
        <v>6500</v>
      </c>
      <c r="G453" s="81">
        <v>3160.2</v>
      </c>
      <c r="H453" s="81">
        <f t="shared" si="110"/>
        <v>48.618461538461538</v>
      </c>
      <c r="I453" s="1"/>
    </row>
    <row r="454" spans="1:9" ht="25.5" outlineLevel="7">
      <c r="A454" s="58" t="s">
        <v>153</v>
      </c>
      <c r="B454" s="57" t="s">
        <v>164</v>
      </c>
      <c r="C454" s="57" t="s">
        <v>615</v>
      </c>
      <c r="D454" s="58"/>
      <c r="E454" s="80" t="s">
        <v>616</v>
      </c>
      <c r="F454" s="81">
        <f t="shared" ref="F454:G455" si="117">F455</f>
        <v>74.900000000000006</v>
      </c>
      <c r="G454" s="81">
        <f t="shared" si="117"/>
        <v>59.4</v>
      </c>
      <c r="H454" s="81">
        <f t="shared" si="110"/>
        <v>79.305740987983981</v>
      </c>
      <c r="I454" s="1"/>
    </row>
    <row r="455" spans="1:9" ht="51" outlineLevel="7">
      <c r="A455" s="58" t="s">
        <v>153</v>
      </c>
      <c r="B455" s="57" t="s">
        <v>164</v>
      </c>
      <c r="C455" s="57" t="s">
        <v>614</v>
      </c>
      <c r="D455" s="58"/>
      <c r="E455" s="80" t="s">
        <v>617</v>
      </c>
      <c r="F455" s="81">
        <f t="shared" si="117"/>
        <v>74.900000000000006</v>
      </c>
      <c r="G455" s="81">
        <f t="shared" si="117"/>
        <v>59.4</v>
      </c>
      <c r="H455" s="81">
        <f t="shared" si="110"/>
        <v>79.305740987983981</v>
      </c>
      <c r="I455" s="1"/>
    </row>
    <row r="456" spans="1:9" ht="25.5" outlineLevel="7">
      <c r="A456" s="58" t="s">
        <v>153</v>
      </c>
      <c r="B456" s="57" t="s">
        <v>164</v>
      </c>
      <c r="C456" s="57" t="s">
        <v>614</v>
      </c>
      <c r="D456" s="58">
        <v>600</v>
      </c>
      <c r="E456" s="80" t="s">
        <v>326</v>
      </c>
      <c r="F456" s="81">
        <v>74.900000000000006</v>
      </c>
      <c r="G456" s="81">
        <v>59.4</v>
      </c>
      <c r="H456" s="81">
        <f t="shared" si="110"/>
        <v>79.305740987983981</v>
      </c>
      <c r="I456" s="1"/>
    </row>
    <row r="457" spans="1:9" ht="66.75" customHeight="1" outlineLevel="7">
      <c r="A457" s="58">
        <v>803</v>
      </c>
      <c r="B457" s="57" t="s">
        <v>164</v>
      </c>
      <c r="C457" s="57" t="s">
        <v>698</v>
      </c>
      <c r="D457" s="58"/>
      <c r="E457" s="80" t="s">
        <v>697</v>
      </c>
      <c r="F457" s="81">
        <f>F458</f>
        <v>1351.6000000000001</v>
      </c>
      <c r="G457" s="81">
        <f t="shared" ref="G457" si="118">G458</f>
        <v>844.7</v>
      </c>
      <c r="H457" s="81">
        <f t="shared" si="110"/>
        <v>62.496300680674757</v>
      </c>
      <c r="I457" s="1"/>
    </row>
    <row r="458" spans="1:9" ht="64.5" customHeight="1" outlineLevel="7">
      <c r="A458" s="58">
        <v>803</v>
      </c>
      <c r="B458" s="57" t="s">
        <v>164</v>
      </c>
      <c r="C458" s="57" t="s">
        <v>699</v>
      </c>
      <c r="D458" s="58"/>
      <c r="E458" s="80" t="s">
        <v>700</v>
      </c>
      <c r="F458" s="81">
        <f>F459</f>
        <v>1351.6000000000001</v>
      </c>
      <c r="G458" s="81">
        <f t="shared" ref="G458" si="119">G459</f>
        <v>844.7</v>
      </c>
      <c r="H458" s="81">
        <f t="shared" si="110"/>
        <v>62.496300680674757</v>
      </c>
      <c r="I458" s="1"/>
    </row>
    <row r="459" spans="1:9" ht="25.5" outlineLevel="7">
      <c r="A459" s="58">
        <v>803</v>
      </c>
      <c r="B459" s="57" t="s">
        <v>164</v>
      </c>
      <c r="C459" s="57" t="s">
        <v>699</v>
      </c>
      <c r="D459" s="58">
        <v>600</v>
      </c>
      <c r="E459" s="80" t="s">
        <v>326</v>
      </c>
      <c r="F459" s="81">
        <f>1351.4+0.2</f>
        <v>1351.6000000000001</v>
      </c>
      <c r="G459" s="81">
        <v>844.7</v>
      </c>
      <c r="H459" s="81">
        <f t="shared" si="110"/>
        <v>62.496300680674757</v>
      </c>
      <c r="I459" s="1"/>
    </row>
    <row r="460" spans="1:9" ht="38.25" outlineLevel="3">
      <c r="A460" s="58" t="s">
        <v>153</v>
      </c>
      <c r="B460" s="57" t="s">
        <v>164</v>
      </c>
      <c r="C460" s="57" t="s">
        <v>43</v>
      </c>
      <c r="D460" s="58"/>
      <c r="E460" s="80" t="s">
        <v>655</v>
      </c>
      <c r="F460" s="81">
        <f>F461</f>
        <v>512</v>
      </c>
      <c r="G460" s="81">
        <f t="shared" ref="G460" si="120">G461</f>
        <v>300.60000000000002</v>
      </c>
      <c r="H460" s="81">
        <f t="shared" si="110"/>
        <v>58.710937500000007</v>
      </c>
      <c r="I460" s="1"/>
    </row>
    <row r="461" spans="1:9" ht="25.5" outlineLevel="4">
      <c r="A461" s="58" t="s">
        <v>153</v>
      </c>
      <c r="B461" s="57" t="s">
        <v>164</v>
      </c>
      <c r="C461" s="57" t="s">
        <v>172</v>
      </c>
      <c r="D461" s="58"/>
      <c r="E461" s="80" t="s">
        <v>455</v>
      </c>
      <c r="F461" s="81">
        <f>F462</f>
        <v>512</v>
      </c>
      <c r="G461" s="81">
        <f t="shared" ref="G461:G463" si="121">G462</f>
        <v>300.60000000000002</v>
      </c>
      <c r="H461" s="81">
        <f t="shared" si="110"/>
        <v>58.710937500000007</v>
      </c>
      <c r="I461" s="1"/>
    </row>
    <row r="462" spans="1:9" ht="52.5" customHeight="1" outlineLevel="5">
      <c r="A462" s="58" t="s">
        <v>153</v>
      </c>
      <c r="B462" s="57" t="s">
        <v>164</v>
      </c>
      <c r="C462" s="57" t="s">
        <v>173</v>
      </c>
      <c r="D462" s="58"/>
      <c r="E462" s="80" t="s">
        <v>456</v>
      </c>
      <c r="F462" s="81">
        <f>F463</f>
        <v>512</v>
      </c>
      <c r="G462" s="81">
        <f t="shared" si="121"/>
        <v>300.60000000000002</v>
      </c>
      <c r="H462" s="81">
        <f t="shared" si="110"/>
        <v>58.710937500000007</v>
      </c>
      <c r="I462" s="1"/>
    </row>
    <row r="463" spans="1:9" ht="26.25" customHeight="1" outlineLevel="6">
      <c r="A463" s="58" t="s">
        <v>153</v>
      </c>
      <c r="B463" s="57" t="s">
        <v>164</v>
      </c>
      <c r="C463" s="57" t="s">
        <v>174</v>
      </c>
      <c r="D463" s="58"/>
      <c r="E463" s="80" t="s">
        <v>457</v>
      </c>
      <c r="F463" s="81">
        <f>F464</f>
        <v>512</v>
      </c>
      <c r="G463" s="81">
        <f t="shared" si="121"/>
        <v>300.60000000000002</v>
      </c>
      <c r="H463" s="81">
        <f t="shared" si="110"/>
        <v>58.710937500000007</v>
      </c>
      <c r="I463" s="1"/>
    </row>
    <row r="464" spans="1:9" ht="25.5" outlineLevel="7">
      <c r="A464" s="58" t="s">
        <v>153</v>
      </c>
      <c r="B464" s="57" t="s">
        <v>164</v>
      </c>
      <c r="C464" s="57" t="s">
        <v>174</v>
      </c>
      <c r="D464" s="58" t="s">
        <v>38</v>
      </c>
      <c r="E464" s="80" t="s">
        <v>326</v>
      </c>
      <c r="F464" s="81">
        <f>350+162</f>
        <v>512</v>
      </c>
      <c r="G464" s="81">
        <v>300.60000000000002</v>
      </c>
      <c r="H464" s="81">
        <f t="shared" si="110"/>
        <v>58.710937500000007</v>
      </c>
      <c r="I464" s="1"/>
    </row>
    <row r="465" spans="1:9" outlineLevel="2">
      <c r="A465" s="58" t="s">
        <v>153</v>
      </c>
      <c r="B465" s="57" t="s">
        <v>178</v>
      </c>
      <c r="C465" s="57"/>
      <c r="D465" s="58"/>
      <c r="E465" s="80" t="s">
        <v>287</v>
      </c>
      <c r="F465" s="81">
        <f>F466+F478</f>
        <v>25039.4</v>
      </c>
      <c r="G465" s="81">
        <f t="shared" ref="G465" si="122">G466+G478</f>
        <v>15333.3</v>
      </c>
      <c r="H465" s="81">
        <f t="shared" si="110"/>
        <v>61.236690975023357</v>
      </c>
      <c r="I465" s="1"/>
    </row>
    <row r="466" spans="1:9" ht="38.25" outlineLevel="3">
      <c r="A466" s="58" t="s">
        <v>153</v>
      </c>
      <c r="B466" s="57" t="s">
        <v>178</v>
      </c>
      <c r="C466" s="57" t="s">
        <v>158</v>
      </c>
      <c r="D466" s="58"/>
      <c r="E466" s="80" t="s">
        <v>648</v>
      </c>
      <c r="F466" s="81">
        <f>F467</f>
        <v>24989.4</v>
      </c>
      <c r="G466" s="81">
        <f t="shared" ref="G466" si="123">G467</f>
        <v>15333.3</v>
      </c>
      <c r="H466" s="81">
        <f t="shared" si="110"/>
        <v>61.359216307714462</v>
      </c>
      <c r="I466" s="1"/>
    </row>
    <row r="467" spans="1:9" ht="25.5" outlineLevel="4">
      <c r="A467" s="58" t="s">
        <v>153</v>
      </c>
      <c r="B467" s="57" t="s">
        <v>178</v>
      </c>
      <c r="C467" s="57" t="s">
        <v>179</v>
      </c>
      <c r="D467" s="58"/>
      <c r="E467" s="80" t="s">
        <v>461</v>
      </c>
      <c r="F467" s="81">
        <f>F468+F475</f>
        <v>24989.4</v>
      </c>
      <c r="G467" s="81">
        <f>G468+G475</f>
        <v>15333.3</v>
      </c>
      <c r="H467" s="81">
        <f t="shared" ref="H467:H521" si="124">G467/F467*100</f>
        <v>61.359216307714462</v>
      </c>
      <c r="I467" s="1"/>
    </row>
    <row r="468" spans="1:9" ht="25.5" outlineLevel="5">
      <c r="A468" s="58" t="s">
        <v>153</v>
      </c>
      <c r="B468" s="57" t="s">
        <v>178</v>
      </c>
      <c r="C468" s="57" t="s">
        <v>180</v>
      </c>
      <c r="D468" s="58"/>
      <c r="E468" s="80" t="s">
        <v>462</v>
      </c>
      <c r="F468" s="81">
        <f>F471+F469+F473</f>
        <v>22957.9</v>
      </c>
      <c r="G468" s="81">
        <f t="shared" ref="G468" si="125">G471+G469+G473</f>
        <v>15333.3</v>
      </c>
      <c r="H468" s="81">
        <f t="shared" si="124"/>
        <v>66.788774234577204</v>
      </c>
      <c r="I468" s="1"/>
    </row>
    <row r="469" spans="1:9" ht="51" outlineLevel="5">
      <c r="A469" s="58" t="s">
        <v>153</v>
      </c>
      <c r="B469" s="58" t="s">
        <v>178</v>
      </c>
      <c r="C469" s="57" t="s">
        <v>562</v>
      </c>
      <c r="D469" s="57"/>
      <c r="E469" s="80" t="s">
        <v>563</v>
      </c>
      <c r="F469" s="81">
        <f>F470</f>
        <v>5503.9</v>
      </c>
      <c r="G469" s="81">
        <f t="shared" ref="G469" si="126">G470</f>
        <v>5503.9</v>
      </c>
      <c r="H469" s="81">
        <f t="shared" si="124"/>
        <v>100</v>
      </c>
      <c r="I469" s="1"/>
    </row>
    <row r="470" spans="1:9" ht="25.5" outlineLevel="5">
      <c r="A470" s="58" t="s">
        <v>153</v>
      </c>
      <c r="B470" s="58" t="s">
        <v>178</v>
      </c>
      <c r="C470" s="57" t="s">
        <v>562</v>
      </c>
      <c r="D470" s="57" t="s">
        <v>38</v>
      </c>
      <c r="E470" s="80" t="s">
        <v>326</v>
      </c>
      <c r="F470" s="81">
        <v>5503.9</v>
      </c>
      <c r="G470" s="81">
        <v>5503.9</v>
      </c>
      <c r="H470" s="81">
        <f t="shared" si="124"/>
        <v>100</v>
      </c>
      <c r="I470" s="1"/>
    </row>
    <row r="471" spans="1:9" ht="38.25" outlineLevel="6">
      <c r="A471" s="58" t="s">
        <v>153</v>
      </c>
      <c r="B471" s="57" t="s">
        <v>178</v>
      </c>
      <c r="C471" s="57" t="s">
        <v>181</v>
      </c>
      <c r="D471" s="58"/>
      <c r="E471" s="80" t="s">
        <v>583</v>
      </c>
      <c r="F471" s="81">
        <f>F472</f>
        <v>17398.400000000001</v>
      </c>
      <c r="G471" s="81">
        <f>G472</f>
        <v>9773.7999999999993</v>
      </c>
      <c r="H471" s="81">
        <f t="shared" si="124"/>
        <v>56.176430016553233</v>
      </c>
      <c r="I471" s="1"/>
    </row>
    <row r="472" spans="1:9" ht="25.5" outlineLevel="7">
      <c r="A472" s="58" t="s">
        <v>153</v>
      </c>
      <c r="B472" s="57" t="s">
        <v>178</v>
      </c>
      <c r="C472" s="57" t="s">
        <v>181</v>
      </c>
      <c r="D472" s="58" t="s">
        <v>38</v>
      </c>
      <c r="E472" s="80" t="s">
        <v>326</v>
      </c>
      <c r="F472" s="81">
        <v>17398.400000000001</v>
      </c>
      <c r="G472" s="81">
        <v>9773.7999999999993</v>
      </c>
      <c r="H472" s="81">
        <f t="shared" si="124"/>
        <v>56.176430016553233</v>
      </c>
      <c r="I472" s="1"/>
    </row>
    <row r="473" spans="1:9" ht="38.25" outlineLevel="7">
      <c r="A473" s="58" t="s">
        <v>153</v>
      </c>
      <c r="B473" s="57" t="s">
        <v>178</v>
      </c>
      <c r="C473" s="57" t="s">
        <v>573</v>
      </c>
      <c r="D473" s="58"/>
      <c r="E473" s="80" t="s">
        <v>572</v>
      </c>
      <c r="F473" s="81">
        <f>F474</f>
        <v>55.6</v>
      </c>
      <c r="G473" s="81">
        <f>G474</f>
        <v>55.6</v>
      </c>
      <c r="H473" s="81">
        <f t="shared" si="124"/>
        <v>100</v>
      </c>
      <c r="I473" s="1"/>
    </row>
    <row r="474" spans="1:9" ht="25.5" outlineLevel="7">
      <c r="A474" s="58" t="s">
        <v>153</v>
      </c>
      <c r="B474" s="57" t="s">
        <v>178</v>
      </c>
      <c r="C474" s="57" t="s">
        <v>573</v>
      </c>
      <c r="D474" s="58" t="s">
        <v>38</v>
      </c>
      <c r="E474" s="80" t="s">
        <v>326</v>
      </c>
      <c r="F474" s="81">
        <v>55.6</v>
      </c>
      <c r="G474" s="81">
        <v>55.6</v>
      </c>
      <c r="H474" s="81">
        <f t="shared" si="124"/>
        <v>100</v>
      </c>
      <c r="I474" s="1"/>
    </row>
    <row r="475" spans="1:9" ht="78.75" customHeight="1" outlineLevel="7">
      <c r="A475" s="58" t="s">
        <v>153</v>
      </c>
      <c r="B475" s="57" t="s">
        <v>178</v>
      </c>
      <c r="C475" s="57" t="s">
        <v>640</v>
      </c>
      <c r="D475" s="58"/>
      <c r="E475" s="80" t="s">
        <v>642</v>
      </c>
      <c r="F475" s="81">
        <f>F476</f>
        <v>2031.5</v>
      </c>
      <c r="G475" s="81">
        <f t="shared" ref="G475:G476" si="127">G476</f>
        <v>0</v>
      </c>
      <c r="H475" s="81">
        <f t="shared" si="124"/>
        <v>0</v>
      </c>
      <c r="I475" s="1"/>
    </row>
    <row r="476" spans="1:9" ht="38.25" outlineLevel="7">
      <c r="A476" s="58" t="s">
        <v>153</v>
      </c>
      <c r="B476" s="57" t="s">
        <v>178</v>
      </c>
      <c r="C476" s="57" t="s">
        <v>641</v>
      </c>
      <c r="D476" s="58"/>
      <c r="E476" s="80" t="s">
        <v>706</v>
      </c>
      <c r="F476" s="81">
        <f>F477</f>
        <v>2031.5</v>
      </c>
      <c r="G476" s="81">
        <f t="shared" si="127"/>
        <v>0</v>
      </c>
      <c r="H476" s="81">
        <f t="shared" si="124"/>
        <v>0</v>
      </c>
      <c r="I476" s="1"/>
    </row>
    <row r="477" spans="1:9" ht="25.5" outlineLevel="7">
      <c r="A477" s="58" t="s">
        <v>153</v>
      </c>
      <c r="B477" s="57" t="s">
        <v>178</v>
      </c>
      <c r="C477" s="57" t="s">
        <v>641</v>
      </c>
      <c r="D477" s="58">
        <v>600</v>
      </c>
      <c r="E477" s="80" t="s">
        <v>326</v>
      </c>
      <c r="F477" s="81">
        <v>2031.5</v>
      </c>
      <c r="G477" s="81">
        <v>0</v>
      </c>
      <c r="H477" s="81">
        <f t="shared" si="124"/>
        <v>0</v>
      </c>
      <c r="I477" s="1"/>
    </row>
    <row r="478" spans="1:9" ht="38.25" outlineLevel="7">
      <c r="A478" s="58" t="s">
        <v>153</v>
      </c>
      <c r="B478" s="57" t="s">
        <v>178</v>
      </c>
      <c r="C478" s="57" t="s">
        <v>43</v>
      </c>
      <c r="D478" s="58"/>
      <c r="E478" s="80" t="s">
        <v>655</v>
      </c>
      <c r="F478" s="81">
        <f>F479</f>
        <v>50</v>
      </c>
      <c r="G478" s="81">
        <f t="shared" ref="G478" si="128">G479</f>
        <v>0</v>
      </c>
      <c r="H478" s="81">
        <f t="shared" si="124"/>
        <v>0</v>
      </c>
      <c r="I478" s="1"/>
    </row>
    <row r="479" spans="1:9" ht="51.75" customHeight="1" outlineLevel="7">
      <c r="A479" s="58" t="s">
        <v>153</v>
      </c>
      <c r="B479" s="57" t="s">
        <v>178</v>
      </c>
      <c r="C479" s="57" t="s">
        <v>175</v>
      </c>
      <c r="D479" s="58"/>
      <c r="E479" s="80" t="s">
        <v>644</v>
      </c>
      <c r="F479" s="81">
        <f>F480</f>
        <v>50</v>
      </c>
      <c r="G479" s="81">
        <f t="shared" ref="G479" si="129">G480</f>
        <v>0</v>
      </c>
      <c r="H479" s="81">
        <f t="shared" si="124"/>
        <v>0</v>
      </c>
      <c r="I479" s="1"/>
    </row>
    <row r="480" spans="1:9" ht="25.5" outlineLevel="7">
      <c r="A480" s="58" t="s">
        <v>153</v>
      </c>
      <c r="B480" s="57" t="s">
        <v>178</v>
      </c>
      <c r="C480" s="57" t="s">
        <v>176</v>
      </c>
      <c r="D480" s="58"/>
      <c r="E480" s="80" t="s">
        <v>459</v>
      </c>
      <c r="F480" s="81">
        <f>F481</f>
        <v>50</v>
      </c>
      <c r="G480" s="81">
        <f t="shared" ref="G480" si="130">G481</f>
        <v>0</v>
      </c>
      <c r="H480" s="81">
        <f t="shared" si="124"/>
        <v>0</v>
      </c>
      <c r="I480" s="1"/>
    </row>
    <row r="481" spans="1:9" ht="38.25" outlineLevel="7">
      <c r="A481" s="58" t="s">
        <v>153</v>
      </c>
      <c r="B481" s="57" t="s">
        <v>178</v>
      </c>
      <c r="C481" s="57" t="s">
        <v>177</v>
      </c>
      <c r="D481" s="58"/>
      <c r="E481" s="80" t="s">
        <v>643</v>
      </c>
      <c r="F481" s="81">
        <f>F482</f>
        <v>50</v>
      </c>
      <c r="G481" s="81">
        <f t="shared" ref="G481" si="131">G482</f>
        <v>0</v>
      </c>
      <c r="H481" s="81">
        <f t="shared" si="124"/>
        <v>0</v>
      </c>
      <c r="I481" s="1"/>
    </row>
    <row r="482" spans="1:9" ht="25.5" outlineLevel="7">
      <c r="A482" s="58" t="s">
        <v>153</v>
      </c>
      <c r="B482" s="57" t="s">
        <v>178</v>
      </c>
      <c r="C482" s="57" t="s">
        <v>177</v>
      </c>
      <c r="D482" s="58" t="s">
        <v>38</v>
      </c>
      <c r="E482" s="80" t="s">
        <v>326</v>
      </c>
      <c r="F482" s="81">
        <v>50</v>
      </c>
      <c r="G482" s="81">
        <v>0</v>
      </c>
      <c r="H482" s="81">
        <f t="shared" si="124"/>
        <v>0</v>
      </c>
      <c r="I482" s="1"/>
    </row>
    <row r="483" spans="1:9" ht="25.5" outlineLevel="2">
      <c r="A483" s="58" t="s">
        <v>153</v>
      </c>
      <c r="B483" s="57" t="s">
        <v>182</v>
      </c>
      <c r="C483" s="57"/>
      <c r="D483" s="58"/>
      <c r="E483" s="80" t="s">
        <v>288</v>
      </c>
      <c r="F483" s="81">
        <f>F484</f>
        <v>100</v>
      </c>
      <c r="G483" s="81">
        <f t="shared" ref="G483:G487" si="132">G484</f>
        <v>0</v>
      </c>
      <c r="H483" s="81">
        <f t="shared" si="124"/>
        <v>0</v>
      </c>
      <c r="I483" s="1"/>
    </row>
    <row r="484" spans="1:9" ht="38.25" outlineLevel="3">
      <c r="A484" s="58" t="s">
        <v>153</v>
      </c>
      <c r="B484" s="57" t="s">
        <v>182</v>
      </c>
      <c r="C484" s="57" t="s">
        <v>158</v>
      </c>
      <c r="D484" s="58"/>
      <c r="E484" s="80" t="s">
        <v>648</v>
      </c>
      <c r="F484" s="81">
        <f>F485+F489</f>
        <v>100</v>
      </c>
      <c r="G484" s="81">
        <f>G485+G489</f>
        <v>0</v>
      </c>
      <c r="H484" s="81">
        <f t="shared" si="124"/>
        <v>0</v>
      </c>
      <c r="I484" s="1"/>
    </row>
    <row r="485" spans="1:9" ht="25.5" outlineLevel="4">
      <c r="A485" s="58" t="s">
        <v>153</v>
      </c>
      <c r="B485" s="57" t="s">
        <v>182</v>
      </c>
      <c r="C485" s="57" t="s">
        <v>159</v>
      </c>
      <c r="D485" s="58"/>
      <c r="E485" s="80" t="s">
        <v>440</v>
      </c>
      <c r="F485" s="81">
        <f>F486</f>
        <v>50</v>
      </c>
      <c r="G485" s="81">
        <f t="shared" si="132"/>
        <v>0</v>
      </c>
      <c r="H485" s="81">
        <f t="shared" si="124"/>
        <v>0</v>
      </c>
      <c r="I485" s="1"/>
    </row>
    <row r="486" spans="1:9" ht="25.5" outlineLevel="5">
      <c r="A486" s="58" t="s">
        <v>153</v>
      </c>
      <c r="B486" s="57" t="s">
        <v>182</v>
      </c>
      <c r="C486" s="57" t="s">
        <v>183</v>
      </c>
      <c r="D486" s="58"/>
      <c r="E486" s="80" t="s">
        <v>464</v>
      </c>
      <c r="F486" s="81">
        <f>F487</f>
        <v>50</v>
      </c>
      <c r="G486" s="81">
        <f t="shared" si="132"/>
        <v>0</v>
      </c>
      <c r="H486" s="81">
        <f t="shared" si="124"/>
        <v>0</v>
      </c>
      <c r="I486" s="1"/>
    </row>
    <row r="487" spans="1:9" ht="25.5" outlineLevel="6">
      <c r="A487" s="58" t="s">
        <v>153</v>
      </c>
      <c r="B487" s="57" t="s">
        <v>182</v>
      </c>
      <c r="C487" s="57" t="s">
        <v>184</v>
      </c>
      <c r="D487" s="58"/>
      <c r="E487" s="80" t="s">
        <v>465</v>
      </c>
      <c r="F487" s="81">
        <f>F488</f>
        <v>50</v>
      </c>
      <c r="G487" s="81">
        <f t="shared" si="132"/>
        <v>0</v>
      </c>
      <c r="H487" s="81">
        <f t="shared" si="124"/>
        <v>0</v>
      </c>
      <c r="I487" s="1"/>
    </row>
    <row r="488" spans="1:9" ht="25.5" outlineLevel="7">
      <c r="A488" s="58" t="s">
        <v>153</v>
      </c>
      <c r="B488" s="57" t="s">
        <v>182</v>
      </c>
      <c r="C488" s="57" t="s">
        <v>184</v>
      </c>
      <c r="D488" s="58" t="s">
        <v>38</v>
      </c>
      <c r="E488" s="80" t="s">
        <v>326</v>
      </c>
      <c r="F488" s="81">
        <v>50</v>
      </c>
      <c r="G488" s="81">
        <v>0</v>
      </c>
      <c r="H488" s="81">
        <f t="shared" si="124"/>
        <v>0</v>
      </c>
      <c r="I488" s="1"/>
    </row>
    <row r="489" spans="1:9" ht="25.5" outlineLevel="4">
      <c r="A489" s="58" t="s">
        <v>153</v>
      </c>
      <c r="B489" s="57" t="s">
        <v>182</v>
      </c>
      <c r="C489" s="57" t="s">
        <v>165</v>
      </c>
      <c r="D489" s="58"/>
      <c r="E489" s="80" t="s">
        <v>446</v>
      </c>
      <c r="F489" s="81">
        <f>F490</f>
        <v>50</v>
      </c>
      <c r="G489" s="81">
        <f t="shared" ref="G489:G491" si="133">G490</f>
        <v>0</v>
      </c>
      <c r="H489" s="81">
        <f t="shared" si="124"/>
        <v>0</v>
      </c>
      <c r="I489" s="1"/>
    </row>
    <row r="490" spans="1:9" ht="38.25" outlineLevel="5">
      <c r="A490" s="58" t="s">
        <v>153</v>
      </c>
      <c r="B490" s="57" t="s">
        <v>182</v>
      </c>
      <c r="C490" s="57" t="s">
        <v>166</v>
      </c>
      <c r="D490" s="58"/>
      <c r="E490" s="80" t="s">
        <v>447</v>
      </c>
      <c r="F490" s="81">
        <f>F491</f>
        <v>50</v>
      </c>
      <c r="G490" s="81">
        <f t="shared" si="133"/>
        <v>0</v>
      </c>
      <c r="H490" s="81">
        <f t="shared" si="124"/>
        <v>0</v>
      </c>
      <c r="I490" s="1"/>
    </row>
    <row r="491" spans="1:9" outlineLevel="6">
      <c r="A491" s="58" t="s">
        <v>153</v>
      </c>
      <c r="B491" s="57" t="s">
        <v>182</v>
      </c>
      <c r="C491" s="57" t="s">
        <v>185</v>
      </c>
      <c r="D491" s="58"/>
      <c r="E491" s="80" t="s">
        <v>466</v>
      </c>
      <c r="F491" s="81">
        <f>F492</f>
        <v>50</v>
      </c>
      <c r="G491" s="81">
        <f t="shared" si="133"/>
        <v>0</v>
      </c>
      <c r="H491" s="81">
        <f t="shared" si="124"/>
        <v>0</v>
      </c>
      <c r="I491" s="1"/>
    </row>
    <row r="492" spans="1:9" ht="25.5" outlineLevel="7">
      <c r="A492" s="58" t="s">
        <v>153</v>
      </c>
      <c r="B492" s="57" t="s">
        <v>182</v>
      </c>
      <c r="C492" s="57" t="s">
        <v>185</v>
      </c>
      <c r="D492" s="58" t="s">
        <v>38</v>
      </c>
      <c r="E492" s="80" t="s">
        <v>326</v>
      </c>
      <c r="F492" s="81">
        <v>50</v>
      </c>
      <c r="G492" s="81">
        <v>0</v>
      </c>
      <c r="H492" s="81">
        <f t="shared" si="124"/>
        <v>0</v>
      </c>
      <c r="I492" s="1"/>
    </row>
    <row r="493" spans="1:9" outlineLevel="2">
      <c r="A493" s="58" t="s">
        <v>153</v>
      </c>
      <c r="B493" s="57" t="s">
        <v>190</v>
      </c>
      <c r="C493" s="57"/>
      <c r="D493" s="58"/>
      <c r="E493" s="80" t="s">
        <v>290</v>
      </c>
      <c r="F493" s="81">
        <f>F494+F517</f>
        <v>27894.1</v>
      </c>
      <c r="G493" s="81">
        <f>G494+G517</f>
        <v>7331.2000000000007</v>
      </c>
      <c r="H493" s="81">
        <f t="shared" si="124"/>
        <v>26.282260406322489</v>
      </c>
      <c r="I493" s="1"/>
    </row>
    <row r="494" spans="1:9" ht="38.25" outlineLevel="3">
      <c r="A494" s="58" t="s">
        <v>153</v>
      </c>
      <c r="B494" s="57" t="s">
        <v>190</v>
      </c>
      <c r="C494" s="57" t="s">
        <v>158</v>
      </c>
      <c r="D494" s="58"/>
      <c r="E494" s="80" t="s">
        <v>648</v>
      </c>
      <c r="F494" s="81">
        <f>F512+F495</f>
        <v>27874.1</v>
      </c>
      <c r="G494" s="81">
        <f>G512+G495</f>
        <v>7331.2000000000007</v>
      </c>
      <c r="H494" s="81">
        <f t="shared" si="124"/>
        <v>26.301118242382714</v>
      </c>
      <c r="I494" s="1"/>
    </row>
    <row r="495" spans="1:9" ht="25.5" outlineLevel="4">
      <c r="A495" s="58" t="s">
        <v>153</v>
      </c>
      <c r="B495" s="57" t="s">
        <v>190</v>
      </c>
      <c r="C495" s="57" t="s">
        <v>187</v>
      </c>
      <c r="D495" s="58"/>
      <c r="E495" s="80" t="s">
        <v>467</v>
      </c>
      <c r="F495" s="81">
        <f>F496+F507</f>
        <v>22348.1</v>
      </c>
      <c r="G495" s="81">
        <f>G496+G507</f>
        <v>4955.6000000000004</v>
      </c>
      <c r="H495" s="81">
        <f t="shared" si="124"/>
        <v>22.174592023482983</v>
      </c>
      <c r="I495" s="1"/>
    </row>
    <row r="496" spans="1:9" ht="25.5" outlineLevel="5">
      <c r="A496" s="58" t="s">
        <v>153</v>
      </c>
      <c r="B496" s="57" t="s">
        <v>190</v>
      </c>
      <c r="C496" s="57" t="s">
        <v>188</v>
      </c>
      <c r="D496" s="58"/>
      <c r="E496" s="80" t="s">
        <v>468</v>
      </c>
      <c r="F496" s="81">
        <f>F499+F503+F505+F501+F497</f>
        <v>20517.099999999999</v>
      </c>
      <c r="G496" s="81">
        <f>G499+G503+G505+G501+G497</f>
        <v>4733.1000000000004</v>
      </c>
      <c r="H496" s="81">
        <f t="shared" si="124"/>
        <v>23.069049719502271</v>
      </c>
      <c r="I496" s="1"/>
    </row>
    <row r="497" spans="1:9" ht="41.25" customHeight="1" outlineLevel="5">
      <c r="A497" s="58">
        <v>803</v>
      </c>
      <c r="B497" s="57" t="s">
        <v>190</v>
      </c>
      <c r="C497" s="57" t="s">
        <v>788</v>
      </c>
      <c r="D497" s="58"/>
      <c r="E497" s="109" t="s">
        <v>789</v>
      </c>
      <c r="F497" s="81">
        <f>F498</f>
        <v>10956.4</v>
      </c>
      <c r="G497" s="81">
        <f t="shared" ref="G497" si="134">G498</f>
        <v>0</v>
      </c>
      <c r="H497" s="81">
        <f t="shared" si="124"/>
        <v>0</v>
      </c>
      <c r="I497" s="1"/>
    </row>
    <row r="498" spans="1:9" ht="25.5" outlineLevel="5">
      <c r="A498" s="58">
        <v>803</v>
      </c>
      <c r="B498" s="57" t="s">
        <v>190</v>
      </c>
      <c r="C498" s="57" t="s">
        <v>788</v>
      </c>
      <c r="D498" s="58">
        <v>200</v>
      </c>
      <c r="E498" s="80" t="s">
        <v>300</v>
      </c>
      <c r="F498" s="81">
        <v>10956.4</v>
      </c>
      <c r="G498" s="81">
        <v>0</v>
      </c>
      <c r="H498" s="81">
        <f t="shared" si="124"/>
        <v>0</v>
      </c>
      <c r="I498" s="1"/>
    </row>
    <row r="499" spans="1:9" ht="38.25" outlineLevel="6">
      <c r="A499" s="58" t="s">
        <v>153</v>
      </c>
      <c r="B499" s="57" t="s">
        <v>190</v>
      </c>
      <c r="C499" s="57" t="s">
        <v>189</v>
      </c>
      <c r="D499" s="58"/>
      <c r="E499" s="80" t="s">
        <v>469</v>
      </c>
      <c r="F499" s="81">
        <f>F500</f>
        <v>5937.9000000000005</v>
      </c>
      <c r="G499" s="81">
        <f>G500</f>
        <v>3437.3</v>
      </c>
      <c r="H499" s="81">
        <f t="shared" si="124"/>
        <v>57.887468633692038</v>
      </c>
      <c r="I499" s="1"/>
    </row>
    <row r="500" spans="1:9" ht="25.5" outlineLevel="7">
      <c r="A500" s="58" t="s">
        <v>153</v>
      </c>
      <c r="B500" s="57" t="s">
        <v>190</v>
      </c>
      <c r="C500" s="57" t="s">
        <v>189</v>
      </c>
      <c r="D500" s="58" t="s">
        <v>38</v>
      </c>
      <c r="E500" s="80" t="s">
        <v>326</v>
      </c>
      <c r="F500" s="81">
        <f>5811.8-3471+3471+126.1</f>
        <v>5937.9000000000005</v>
      </c>
      <c r="G500" s="81">
        <v>3437.3</v>
      </c>
      <c r="H500" s="81">
        <f t="shared" si="124"/>
        <v>57.887468633692038</v>
      </c>
      <c r="I500" s="99"/>
    </row>
    <row r="501" spans="1:9" ht="29.25" customHeight="1" outlineLevel="7">
      <c r="A501" s="58">
        <v>803</v>
      </c>
      <c r="B501" s="57" t="s">
        <v>190</v>
      </c>
      <c r="C501" s="57" t="s">
        <v>748</v>
      </c>
      <c r="D501" s="58"/>
      <c r="E501" s="80" t="s">
        <v>749</v>
      </c>
      <c r="F501" s="81">
        <f>F502</f>
        <v>3471</v>
      </c>
      <c r="G501" s="81">
        <f t="shared" ref="G501" si="135">G502</f>
        <v>1295.8</v>
      </c>
      <c r="H501" s="81">
        <f t="shared" si="124"/>
        <v>37.332180927686544</v>
      </c>
      <c r="I501" s="1"/>
    </row>
    <row r="502" spans="1:9" ht="29.25" customHeight="1" outlineLevel="7">
      <c r="A502" s="58">
        <v>803</v>
      </c>
      <c r="B502" s="57" t="s">
        <v>190</v>
      </c>
      <c r="C502" s="57" t="s">
        <v>748</v>
      </c>
      <c r="D502" s="58">
        <v>200</v>
      </c>
      <c r="E502" s="80" t="s">
        <v>300</v>
      </c>
      <c r="F502" s="81">
        <v>3471</v>
      </c>
      <c r="G502" s="81">
        <v>1295.8</v>
      </c>
      <c r="H502" s="81">
        <f t="shared" si="124"/>
        <v>37.332180927686544</v>
      </c>
      <c r="I502" s="1"/>
    </row>
    <row r="503" spans="1:9" ht="63.75" outlineLevel="7">
      <c r="A503" s="58" t="s">
        <v>153</v>
      </c>
      <c r="B503" s="57" t="s">
        <v>190</v>
      </c>
      <c r="C503" s="57" t="s">
        <v>714</v>
      </c>
      <c r="D503" s="58"/>
      <c r="E503" s="80" t="s">
        <v>716</v>
      </c>
      <c r="F503" s="81">
        <f>F504</f>
        <v>101.2</v>
      </c>
      <c r="G503" s="81">
        <f t="shared" ref="G503" si="136">G504</f>
        <v>0</v>
      </c>
      <c r="H503" s="81">
        <f t="shared" si="124"/>
        <v>0</v>
      </c>
      <c r="I503" s="1"/>
    </row>
    <row r="504" spans="1:9" ht="25.5" outlineLevel="7">
      <c r="A504" s="58" t="s">
        <v>153</v>
      </c>
      <c r="B504" s="57" t="s">
        <v>190</v>
      </c>
      <c r="C504" s="57" t="s">
        <v>714</v>
      </c>
      <c r="D504" s="58" t="s">
        <v>38</v>
      </c>
      <c r="E504" s="80" t="s">
        <v>326</v>
      </c>
      <c r="F504" s="81">
        <v>101.2</v>
      </c>
      <c r="G504" s="81">
        <v>0</v>
      </c>
      <c r="H504" s="81">
        <f t="shared" si="124"/>
        <v>0</v>
      </c>
      <c r="I504" s="1"/>
    </row>
    <row r="505" spans="1:9" ht="68.25" customHeight="1" outlineLevel="7">
      <c r="A505" s="58" t="s">
        <v>153</v>
      </c>
      <c r="B505" s="57" t="s">
        <v>190</v>
      </c>
      <c r="C505" s="57" t="s">
        <v>715</v>
      </c>
      <c r="D505" s="58"/>
      <c r="E505" s="80" t="s">
        <v>717</v>
      </c>
      <c r="F505" s="81">
        <f>F506</f>
        <v>50.6</v>
      </c>
      <c r="G505" s="81">
        <f t="shared" ref="G505" si="137">G506</f>
        <v>0</v>
      </c>
      <c r="H505" s="81">
        <f t="shared" si="124"/>
        <v>0</v>
      </c>
      <c r="I505" s="1"/>
    </row>
    <row r="506" spans="1:9" ht="25.5" outlineLevel="7">
      <c r="A506" s="58" t="s">
        <v>153</v>
      </c>
      <c r="B506" s="57" t="s">
        <v>190</v>
      </c>
      <c r="C506" s="57" t="s">
        <v>715</v>
      </c>
      <c r="D506" s="58" t="s">
        <v>38</v>
      </c>
      <c r="E506" s="80" t="s">
        <v>326</v>
      </c>
      <c r="F506" s="81">
        <v>50.6</v>
      </c>
      <c r="G506" s="81">
        <v>0</v>
      </c>
      <c r="H506" s="81">
        <f t="shared" si="124"/>
        <v>0</v>
      </c>
      <c r="I506" s="1"/>
    </row>
    <row r="507" spans="1:9" outlineLevel="7">
      <c r="A507" s="58" t="s">
        <v>153</v>
      </c>
      <c r="B507" s="57" t="s">
        <v>190</v>
      </c>
      <c r="C507" s="57" t="s">
        <v>559</v>
      </c>
      <c r="D507" s="57"/>
      <c r="E507" s="80" t="s">
        <v>560</v>
      </c>
      <c r="F507" s="81">
        <f>F510+F508</f>
        <v>1831</v>
      </c>
      <c r="G507" s="81">
        <f>G510+G508</f>
        <v>222.5</v>
      </c>
      <c r="H507" s="81">
        <f t="shared" si="124"/>
        <v>12.151829601310759</v>
      </c>
      <c r="I507" s="1"/>
    </row>
    <row r="508" spans="1:9" ht="25.5" outlineLevel="7">
      <c r="A508" s="58" t="s">
        <v>153</v>
      </c>
      <c r="B508" s="57" t="s">
        <v>190</v>
      </c>
      <c r="C508" s="57" t="s">
        <v>575</v>
      </c>
      <c r="D508" s="57"/>
      <c r="E508" s="80" t="s">
        <v>576</v>
      </c>
      <c r="F508" s="81">
        <f>F509</f>
        <v>447.4</v>
      </c>
      <c r="G508" s="81">
        <f>G509</f>
        <v>20.6</v>
      </c>
      <c r="H508" s="81">
        <f t="shared" si="124"/>
        <v>4.6043808672329014</v>
      </c>
      <c r="I508" s="1"/>
    </row>
    <row r="509" spans="1:9" ht="25.5" outlineLevel="7">
      <c r="A509" s="58" t="s">
        <v>153</v>
      </c>
      <c r="B509" s="57" t="s">
        <v>190</v>
      </c>
      <c r="C509" s="57" t="s">
        <v>575</v>
      </c>
      <c r="D509" s="57" t="s">
        <v>38</v>
      </c>
      <c r="E509" s="80" t="s">
        <v>326</v>
      </c>
      <c r="F509" s="81">
        <f>305.3+142.1</f>
        <v>447.4</v>
      </c>
      <c r="G509" s="81">
        <v>20.6</v>
      </c>
      <c r="H509" s="81">
        <f t="shared" si="124"/>
        <v>4.6043808672329014</v>
      </c>
      <c r="I509" s="1"/>
    </row>
    <row r="510" spans="1:9" ht="41.25" customHeight="1" outlineLevel="7">
      <c r="A510" s="58" t="s">
        <v>153</v>
      </c>
      <c r="B510" s="57" t="s">
        <v>190</v>
      </c>
      <c r="C510" s="57" t="s">
        <v>558</v>
      </c>
      <c r="D510" s="57"/>
      <c r="E510" s="80" t="s">
        <v>561</v>
      </c>
      <c r="F510" s="81">
        <f>F511</f>
        <v>1383.6</v>
      </c>
      <c r="G510" s="81">
        <f>G511</f>
        <v>201.9</v>
      </c>
      <c r="H510" s="81">
        <f t="shared" si="124"/>
        <v>14.592367736339984</v>
      </c>
      <c r="I510" s="1"/>
    </row>
    <row r="511" spans="1:9" ht="26.25" customHeight="1" outlineLevel="7">
      <c r="A511" s="58" t="s">
        <v>153</v>
      </c>
      <c r="B511" s="57" t="s">
        <v>190</v>
      </c>
      <c r="C511" s="57" t="s">
        <v>558</v>
      </c>
      <c r="D511" s="57" t="s">
        <v>38</v>
      </c>
      <c r="E511" s="80" t="s">
        <v>326</v>
      </c>
      <c r="F511" s="81">
        <v>1383.6</v>
      </c>
      <c r="G511" s="81">
        <v>201.9</v>
      </c>
      <c r="H511" s="81">
        <f t="shared" si="124"/>
        <v>14.592367736339984</v>
      </c>
      <c r="I511" s="1"/>
    </row>
    <row r="512" spans="1:9" ht="38.25" outlineLevel="4">
      <c r="A512" s="58" t="s">
        <v>153</v>
      </c>
      <c r="B512" s="57" t="s">
        <v>190</v>
      </c>
      <c r="C512" s="57" t="s">
        <v>191</v>
      </c>
      <c r="D512" s="58"/>
      <c r="E512" s="80" t="s">
        <v>470</v>
      </c>
      <c r="F512" s="81">
        <f>F513</f>
        <v>5526</v>
      </c>
      <c r="G512" s="81">
        <f t="shared" ref="G512:G513" si="138">G513</f>
        <v>2375.6000000000004</v>
      </c>
      <c r="H512" s="81">
        <f t="shared" si="124"/>
        <v>42.989504162142609</v>
      </c>
      <c r="I512" s="1"/>
    </row>
    <row r="513" spans="1:9" ht="25.5" outlineLevel="5">
      <c r="A513" s="58" t="s">
        <v>153</v>
      </c>
      <c r="B513" s="57" t="s">
        <v>190</v>
      </c>
      <c r="C513" s="57" t="s">
        <v>192</v>
      </c>
      <c r="D513" s="58"/>
      <c r="E513" s="80" t="s">
        <v>471</v>
      </c>
      <c r="F513" s="81">
        <f>F514</f>
        <v>5526</v>
      </c>
      <c r="G513" s="81">
        <f t="shared" si="138"/>
        <v>2375.6000000000004</v>
      </c>
      <c r="H513" s="81">
        <f t="shared" si="124"/>
        <v>42.989504162142609</v>
      </c>
      <c r="I513" s="1"/>
    </row>
    <row r="514" spans="1:9" ht="27.75" customHeight="1" outlineLevel="6">
      <c r="A514" s="58" t="s">
        <v>153</v>
      </c>
      <c r="B514" s="57" t="s">
        <v>190</v>
      </c>
      <c r="C514" s="57" t="s">
        <v>194</v>
      </c>
      <c r="D514" s="58"/>
      <c r="E514" s="80" t="s">
        <v>473</v>
      </c>
      <c r="F514" s="81">
        <f>F515+F516</f>
        <v>5526</v>
      </c>
      <c r="G514" s="81">
        <f>G515+G516</f>
        <v>2375.6000000000004</v>
      </c>
      <c r="H514" s="81">
        <f t="shared" si="124"/>
        <v>42.989504162142609</v>
      </c>
      <c r="I514" s="1"/>
    </row>
    <row r="515" spans="1:9" ht="54.75" customHeight="1" outlineLevel="7">
      <c r="A515" s="58" t="s">
        <v>153</v>
      </c>
      <c r="B515" s="57" t="s">
        <v>190</v>
      </c>
      <c r="C515" s="57" t="s">
        <v>194</v>
      </c>
      <c r="D515" s="58" t="s">
        <v>6</v>
      </c>
      <c r="E515" s="80" t="s">
        <v>299</v>
      </c>
      <c r="F515" s="81">
        <f>4698.8+754.2</f>
        <v>5453</v>
      </c>
      <c r="G515" s="81">
        <v>2358.8000000000002</v>
      </c>
      <c r="H515" s="81">
        <f t="shared" si="124"/>
        <v>43.256922794791862</v>
      </c>
      <c r="I515" s="1"/>
    </row>
    <row r="516" spans="1:9" ht="25.5" outlineLevel="7">
      <c r="A516" s="58" t="s">
        <v>153</v>
      </c>
      <c r="B516" s="57" t="s">
        <v>190</v>
      </c>
      <c r="C516" s="57" t="s">
        <v>194</v>
      </c>
      <c r="D516" s="58" t="s">
        <v>7</v>
      </c>
      <c r="E516" s="80" t="s">
        <v>300</v>
      </c>
      <c r="F516" s="81">
        <v>73</v>
      </c>
      <c r="G516" s="81">
        <v>16.8</v>
      </c>
      <c r="H516" s="81">
        <f t="shared" si="124"/>
        <v>23.013698630136986</v>
      </c>
      <c r="I516" s="1"/>
    </row>
    <row r="517" spans="1:9" ht="38.25" outlineLevel="3">
      <c r="A517" s="58" t="s">
        <v>153</v>
      </c>
      <c r="B517" s="57" t="s">
        <v>190</v>
      </c>
      <c r="C517" s="57" t="s">
        <v>146</v>
      </c>
      <c r="D517" s="58"/>
      <c r="E517" s="80" t="s">
        <v>651</v>
      </c>
      <c r="F517" s="81">
        <f t="shared" ref="F517:G520" si="139">F518</f>
        <v>20</v>
      </c>
      <c r="G517" s="81">
        <f t="shared" si="139"/>
        <v>0</v>
      </c>
      <c r="H517" s="81">
        <f t="shared" si="124"/>
        <v>0</v>
      </c>
      <c r="I517" s="1"/>
    </row>
    <row r="518" spans="1:9" ht="25.5" outlineLevel="4">
      <c r="A518" s="58" t="s">
        <v>153</v>
      </c>
      <c r="B518" s="57" t="s">
        <v>190</v>
      </c>
      <c r="C518" s="57" t="s">
        <v>155</v>
      </c>
      <c r="D518" s="58"/>
      <c r="E518" s="80" t="s">
        <v>437</v>
      </c>
      <c r="F518" s="81">
        <f t="shared" si="139"/>
        <v>20</v>
      </c>
      <c r="G518" s="81">
        <f t="shared" si="139"/>
        <v>0</v>
      </c>
      <c r="H518" s="81">
        <f t="shared" si="124"/>
        <v>0</v>
      </c>
      <c r="I518" s="1"/>
    </row>
    <row r="519" spans="1:9" ht="38.25" outlineLevel="5">
      <c r="A519" s="58" t="s">
        <v>153</v>
      </c>
      <c r="B519" s="57" t="s">
        <v>190</v>
      </c>
      <c r="C519" s="57" t="s">
        <v>202</v>
      </c>
      <c r="D519" s="58"/>
      <c r="E519" s="80" t="s">
        <v>638</v>
      </c>
      <c r="F519" s="81">
        <f t="shared" si="139"/>
        <v>20</v>
      </c>
      <c r="G519" s="81">
        <f t="shared" si="139"/>
        <v>0</v>
      </c>
      <c r="H519" s="81">
        <f t="shared" si="124"/>
        <v>0</v>
      </c>
      <c r="I519" s="1"/>
    </row>
    <row r="520" spans="1:9" ht="25.5" outlineLevel="6">
      <c r="A520" s="58" t="s">
        <v>153</v>
      </c>
      <c r="B520" s="57" t="s">
        <v>190</v>
      </c>
      <c r="C520" s="57" t="s">
        <v>203</v>
      </c>
      <c r="D520" s="58"/>
      <c r="E520" s="80" t="s">
        <v>639</v>
      </c>
      <c r="F520" s="81">
        <f t="shared" si="139"/>
        <v>20</v>
      </c>
      <c r="G520" s="81">
        <f t="shared" si="139"/>
        <v>0</v>
      </c>
      <c r="H520" s="81">
        <f t="shared" si="124"/>
        <v>0</v>
      </c>
      <c r="I520" s="1"/>
    </row>
    <row r="521" spans="1:9" ht="25.5" outlineLevel="7">
      <c r="A521" s="58" t="s">
        <v>153</v>
      </c>
      <c r="B521" s="57" t="s">
        <v>190</v>
      </c>
      <c r="C521" s="57" t="s">
        <v>203</v>
      </c>
      <c r="D521" s="58" t="s">
        <v>38</v>
      </c>
      <c r="E521" s="80" t="s">
        <v>326</v>
      </c>
      <c r="F521" s="81">
        <v>20</v>
      </c>
      <c r="G521" s="81">
        <v>0</v>
      </c>
      <c r="H521" s="81">
        <f t="shared" si="124"/>
        <v>0</v>
      </c>
      <c r="I521" s="1"/>
    </row>
    <row r="522" spans="1:9" outlineLevel="1">
      <c r="A522" s="58" t="s">
        <v>153</v>
      </c>
      <c r="B522" s="57" t="s">
        <v>131</v>
      </c>
      <c r="C522" s="57"/>
      <c r="D522" s="58"/>
      <c r="E522" s="80" t="s">
        <v>251</v>
      </c>
      <c r="F522" s="81">
        <f>F523+F533</f>
        <v>7517.5999999999995</v>
      </c>
      <c r="G522" s="81">
        <f>G523+G533</f>
        <v>3274.7999999999997</v>
      </c>
      <c r="H522" s="81">
        <f>G522/F522*100</f>
        <v>43.561775034585501</v>
      </c>
      <c r="I522" s="1"/>
    </row>
    <row r="523" spans="1:9" outlineLevel="2">
      <c r="A523" s="58" t="s">
        <v>153</v>
      </c>
      <c r="B523" s="57" t="s">
        <v>135</v>
      </c>
      <c r="C523" s="57"/>
      <c r="D523" s="58"/>
      <c r="E523" s="80" t="s">
        <v>278</v>
      </c>
      <c r="F523" s="81">
        <f>F524</f>
        <v>1368</v>
      </c>
      <c r="G523" s="81">
        <f>G524</f>
        <v>646.5</v>
      </c>
      <c r="H523" s="81">
        <f t="shared" ref="H523:H539" si="140">G523/F523*100</f>
        <v>47.258771929824562</v>
      </c>
      <c r="I523" s="1"/>
    </row>
    <row r="524" spans="1:9" ht="38.25" outlineLevel="3">
      <c r="A524" s="58" t="s">
        <v>153</v>
      </c>
      <c r="B524" s="57" t="s">
        <v>135</v>
      </c>
      <c r="C524" s="57" t="s">
        <v>158</v>
      </c>
      <c r="D524" s="58"/>
      <c r="E524" s="80" t="s">
        <v>648</v>
      </c>
      <c r="F524" s="81">
        <f>F525+F530</f>
        <v>1368</v>
      </c>
      <c r="G524" s="81">
        <f>G525+G530</f>
        <v>646.5</v>
      </c>
      <c r="H524" s="81">
        <f t="shared" si="140"/>
        <v>47.258771929824562</v>
      </c>
      <c r="I524" s="1"/>
    </row>
    <row r="525" spans="1:9" ht="25.5" outlineLevel="4">
      <c r="A525" s="58" t="s">
        <v>153</v>
      </c>
      <c r="B525" s="57" t="s">
        <v>135</v>
      </c>
      <c r="C525" s="57" t="s">
        <v>159</v>
      </c>
      <c r="D525" s="58"/>
      <c r="E525" s="80" t="s">
        <v>440</v>
      </c>
      <c r="F525" s="81">
        <f>F526</f>
        <v>306</v>
      </c>
      <c r="G525" s="81">
        <f t="shared" ref="G525:G527" si="141">G526</f>
        <v>136.5</v>
      </c>
      <c r="H525" s="81">
        <f t="shared" si="140"/>
        <v>44.607843137254903</v>
      </c>
      <c r="I525" s="1"/>
    </row>
    <row r="526" spans="1:9" ht="25.5" outlineLevel="5">
      <c r="A526" s="58" t="s">
        <v>153</v>
      </c>
      <c r="B526" s="57" t="s">
        <v>135</v>
      </c>
      <c r="C526" s="57" t="s">
        <v>183</v>
      </c>
      <c r="D526" s="58"/>
      <c r="E526" s="80" t="s">
        <v>464</v>
      </c>
      <c r="F526" s="81">
        <f>F527</f>
        <v>306</v>
      </c>
      <c r="G526" s="81">
        <f t="shared" si="141"/>
        <v>136.5</v>
      </c>
      <c r="H526" s="81">
        <f t="shared" si="140"/>
        <v>44.607843137254903</v>
      </c>
      <c r="I526" s="1"/>
    </row>
    <row r="527" spans="1:9" ht="63.75" outlineLevel="6">
      <c r="A527" s="58" t="s">
        <v>153</v>
      </c>
      <c r="B527" s="57" t="s">
        <v>135</v>
      </c>
      <c r="C527" s="57" t="s">
        <v>195</v>
      </c>
      <c r="D527" s="58"/>
      <c r="E527" s="80" t="s">
        <v>474</v>
      </c>
      <c r="F527" s="81">
        <f>F528</f>
        <v>306</v>
      </c>
      <c r="G527" s="81">
        <f t="shared" si="141"/>
        <v>136.5</v>
      </c>
      <c r="H527" s="81">
        <f t="shared" si="140"/>
        <v>44.607843137254903</v>
      </c>
      <c r="I527" s="1"/>
    </row>
    <row r="528" spans="1:9" outlineLevel="7">
      <c r="A528" s="58" t="s">
        <v>153</v>
      </c>
      <c r="B528" s="57" t="s">
        <v>135</v>
      </c>
      <c r="C528" s="57" t="s">
        <v>195</v>
      </c>
      <c r="D528" s="58" t="s">
        <v>20</v>
      </c>
      <c r="E528" s="80" t="s">
        <v>311</v>
      </c>
      <c r="F528" s="81">
        <f>360-54</f>
        <v>306</v>
      </c>
      <c r="G528" s="81">
        <v>136.5</v>
      </c>
      <c r="H528" s="81">
        <f t="shared" si="140"/>
        <v>44.607843137254903</v>
      </c>
      <c r="I528" s="1"/>
    </row>
    <row r="529" spans="1:9" ht="25.5" outlineLevel="4">
      <c r="A529" s="58" t="s">
        <v>153</v>
      </c>
      <c r="B529" s="57" t="s">
        <v>135</v>
      </c>
      <c r="C529" s="57" t="s">
        <v>165</v>
      </c>
      <c r="D529" s="58"/>
      <c r="E529" s="80" t="s">
        <v>446</v>
      </c>
      <c r="F529" s="81">
        <f>F530</f>
        <v>1062</v>
      </c>
      <c r="G529" s="81">
        <f t="shared" ref="G529:G531" si="142">G530</f>
        <v>510</v>
      </c>
      <c r="H529" s="81">
        <f t="shared" si="140"/>
        <v>48.022598870056498</v>
      </c>
      <c r="I529" s="1"/>
    </row>
    <row r="530" spans="1:9" ht="38.25" outlineLevel="5">
      <c r="A530" s="58" t="s">
        <v>153</v>
      </c>
      <c r="B530" s="57" t="s">
        <v>135</v>
      </c>
      <c r="C530" s="57" t="s">
        <v>166</v>
      </c>
      <c r="D530" s="58"/>
      <c r="E530" s="80" t="s">
        <v>447</v>
      </c>
      <c r="F530" s="81">
        <f>F531</f>
        <v>1062</v>
      </c>
      <c r="G530" s="81">
        <f t="shared" si="142"/>
        <v>510</v>
      </c>
      <c r="H530" s="81">
        <f t="shared" si="140"/>
        <v>48.022598870056498</v>
      </c>
      <c r="I530" s="1"/>
    </row>
    <row r="531" spans="1:9" ht="63.75" outlineLevel="6">
      <c r="A531" s="58" t="s">
        <v>153</v>
      </c>
      <c r="B531" s="57" t="s">
        <v>135</v>
      </c>
      <c r="C531" s="57" t="s">
        <v>196</v>
      </c>
      <c r="D531" s="58"/>
      <c r="E531" s="80" t="s">
        <v>474</v>
      </c>
      <c r="F531" s="81">
        <f>F532</f>
        <v>1062</v>
      </c>
      <c r="G531" s="81">
        <f t="shared" si="142"/>
        <v>510</v>
      </c>
      <c r="H531" s="81">
        <f t="shared" si="140"/>
        <v>48.022598870056498</v>
      </c>
      <c r="I531" s="1"/>
    </row>
    <row r="532" spans="1:9" outlineLevel="7">
      <c r="A532" s="58" t="s">
        <v>153</v>
      </c>
      <c r="B532" s="57" t="s">
        <v>135</v>
      </c>
      <c r="C532" s="57" t="s">
        <v>196</v>
      </c>
      <c r="D532" s="58" t="s">
        <v>20</v>
      </c>
      <c r="E532" s="80" t="s">
        <v>311</v>
      </c>
      <c r="F532" s="81">
        <f>1026+36</f>
        <v>1062</v>
      </c>
      <c r="G532" s="81">
        <v>510</v>
      </c>
      <c r="H532" s="81">
        <f t="shared" si="140"/>
        <v>48.022598870056498</v>
      </c>
      <c r="I532" s="1"/>
    </row>
    <row r="533" spans="1:9" ht="23.25" customHeight="1" outlineLevel="2">
      <c r="A533" s="58" t="s">
        <v>153</v>
      </c>
      <c r="B533" s="57" t="s">
        <v>145</v>
      </c>
      <c r="C533" s="57"/>
      <c r="D533" s="58"/>
      <c r="E533" s="80" t="s">
        <v>281</v>
      </c>
      <c r="F533" s="81">
        <f>F534</f>
        <v>6149.5999999999995</v>
      </c>
      <c r="G533" s="81">
        <f t="shared" ref="G533:G536" si="143">G534</f>
        <v>2628.2999999999997</v>
      </c>
      <c r="H533" s="81">
        <f t="shared" si="140"/>
        <v>42.73936516196175</v>
      </c>
      <c r="I533" s="1"/>
    </row>
    <row r="534" spans="1:9" ht="38.25" outlineLevel="3">
      <c r="A534" s="58" t="s">
        <v>153</v>
      </c>
      <c r="B534" s="57" t="s">
        <v>145</v>
      </c>
      <c r="C534" s="57" t="s">
        <v>158</v>
      </c>
      <c r="D534" s="58"/>
      <c r="E534" s="80" t="s">
        <v>648</v>
      </c>
      <c r="F534" s="81">
        <f>F535</f>
        <v>6149.5999999999995</v>
      </c>
      <c r="G534" s="81">
        <f t="shared" si="143"/>
        <v>2628.2999999999997</v>
      </c>
      <c r="H534" s="81">
        <f t="shared" si="140"/>
        <v>42.73936516196175</v>
      </c>
      <c r="I534" s="1"/>
    </row>
    <row r="535" spans="1:9" ht="25.5" outlineLevel="4">
      <c r="A535" s="58" t="s">
        <v>153</v>
      </c>
      <c r="B535" s="57" t="s">
        <v>145</v>
      </c>
      <c r="C535" s="57" t="s">
        <v>159</v>
      </c>
      <c r="D535" s="58"/>
      <c r="E535" s="80" t="s">
        <v>440</v>
      </c>
      <c r="F535" s="81">
        <f>F536</f>
        <v>6149.5999999999995</v>
      </c>
      <c r="G535" s="81">
        <f t="shared" si="143"/>
        <v>2628.2999999999997</v>
      </c>
      <c r="H535" s="81">
        <f t="shared" si="140"/>
        <v>42.73936516196175</v>
      </c>
      <c r="I535" s="1"/>
    </row>
    <row r="536" spans="1:9" ht="25.5" outlineLevel="5">
      <c r="A536" s="58" t="s">
        <v>153</v>
      </c>
      <c r="B536" s="57" t="s">
        <v>145</v>
      </c>
      <c r="C536" s="57" t="s">
        <v>160</v>
      </c>
      <c r="D536" s="58"/>
      <c r="E536" s="80" t="s">
        <v>441</v>
      </c>
      <c r="F536" s="81">
        <f>F537</f>
        <v>6149.5999999999995</v>
      </c>
      <c r="G536" s="81">
        <f t="shared" si="143"/>
        <v>2628.2999999999997</v>
      </c>
      <c r="H536" s="81">
        <f t="shared" si="140"/>
        <v>42.73936516196175</v>
      </c>
      <c r="I536" s="1"/>
    </row>
    <row r="537" spans="1:9" ht="51" outlineLevel="6">
      <c r="A537" s="58" t="s">
        <v>153</v>
      </c>
      <c r="B537" s="57" t="s">
        <v>145</v>
      </c>
      <c r="C537" s="57" t="s">
        <v>197</v>
      </c>
      <c r="D537" s="58"/>
      <c r="E537" s="80" t="s">
        <v>475</v>
      </c>
      <c r="F537" s="81">
        <f>F538+F539</f>
        <v>6149.5999999999995</v>
      </c>
      <c r="G537" s="81">
        <f>G538+G539</f>
        <v>2628.2999999999997</v>
      </c>
      <c r="H537" s="81">
        <f t="shared" si="140"/>
        <v>42.73936516196175</v>
      </c>
      <c r="I537" s="1"/>
    </row>
    <row r="538" spans="1:9" ht="25.5" outlineLevel="7">
      <c r="A538" s="58" t="s">
        <v>153</v>
      </c>
      <c r="B538" s="57" t="s">
        <v>145</v>
      </c>
      <c r="C538" s="57" t="s">
        <v>197</v>
      </c>
      <c r="D538" s="58" t="s">
        <v>7</v>
      </c>
      <c r="E538" s="80" t="s">
        <v>300</v>
      </c>
      <c r="F538" s="81">
        <v>153.69999999999999</v>
      </c>
      <c r="G538" s="81">
        <v>52.6</v>
      </c>
      <c r="H538" s="81">
        <f t="shared" si="140"/>
        <v>34.222511385816532</v>
      </c>
      <c r="I538" s="1"/>
    </row>
    <row r="539" spans="1:9" outlineLevel="7">
      <c r="A539" s="58" t="s">
        <v>153</v>
      </c>
      <c r="B539" s="57" t="s">
        <v>145</v>
      </c>
      <c r="C539" s="57" t="s">
        <v>197</v>
      </c>
      <c r="D539" s="58" t="s">
        <v>20</v>
      </c>
      <c r="E539" s="80" t="s">
        <v>311</v>
      </c>
      <c r="F539" s="81">
        <v>5995.9</v>
      </c>
      <c r="G539" s="81">
        <v>2575.6999999999998</v>
      </c>
      <c r="H539" s="81">
        <f t="shared" si="140"/>
        <v>42.957687753298082</v>
      </c>
      <c r="I539" s="1"/>
    </row>
    <row r="540" spans="1:9" outlineLevel="1">
      <c r="A540" s="58" t="s">
        <v>153</v>
      </c>
      <c r="B540" s="57" t="s">
        <v>198</v>
      </c>
      <c r="C540" s="57"/>
      <c r="D540" s="58"/>
      <c r="E540" s="80" t="s">
        <v>254</v>
      </c>
      <c r="F540" s="81">
        <f t="shared" ref="F540:G543" si="144">F541</f>
        <v>6074.6</v>
      </c>
      <c r="G540" s="81">
        <f t="shared" si="144"/>
        <v>3079.2</v>
      </c>
      <c r="H540" s="81">
        <f>G540/F540*100</f>
        <v>50.6897573502782</v>
      </c>
      <c r="I540" s="1"/>
    </row>
    <row r="541" spans="1:9" outlineLevel="2">
      <c r="A541" s="58" t="s">
        <v>153</v>
      </c>
      <c r="B541" s="57" t="s">
        <v>199</v>
      </c>
      <c r="C541" s="57"/>
      <c r="D541" s="58"/>
      <c r="E541" s="80" t="s">
        <v>291</v>
      </c>
      <c r="F541" s="81">
        <f t="shared" si="144"/>
        <v>6074.6</v>
      </c>
      <c r="G541" s="81">
        <f t="shared" si="144"/>
        <v>3079.2</v>
      </c>
      <c r="H541" s="81">
        <f t="shared" ref="H541:H550" si="145">G541/F541*100</f>
        <v>50.6897573502782</v>
      </c>
      <c r="I541" s="1"/>
    </row>
    <row r="542" spans="1:9" ht="38.25" outlineLevel="3">
      <c r="A542" s="58" t="s">
        <v>153</v>
      </c>
      <c r="B542" s="57" t="s">
        <v>199</v>
      </c>
      <c r="C542" s="57" t="s">
        <v>158</v>
      </c>
      <c r="D542" s="58"/>
      <c r="E542" s="80" t="s">
        <v>648</v>
      </c>
      <c r="F542" s="81">
        <f t="shared" si="144"/>
        <v>6074.6</v>
      </c>
      <c r="G542" s="81">
        <f t="shared" si="144"/>
        <v>3079.2</v>
      </c>
      <c r="H542" s="81">
        <f t="shared" si="145"/>
        <v>50.6897573502782</v>
      </c>
      <c r="I542" s="1"/>
    </row>
    <row r="543" spans="1:9" ht="25.5" outlineLevel="4">
      <c r="A543" s="58" t="s">
        <v>153</v>
      </c>
      <c r="B543" s="57" t="s">
        <v>199</v>
      </c>
      <c r="C543" s="57" t="s">
        <v>179</v>
      </c>
      <c r="D543" s="58"/>
      <c r="E543" s="80" t="s">
        <v>461</v>
      </c>
      <c r="F543" s="81">
        <f>F544</f>
        <v>6074.6</v>
      </c>
      <c r="G543" s="81">
        <f t="shared" si="144"/>
        <v>3079.2</v>
      </c>
      <c r="H543" s="81">
        <f t="shared" si="145"/>
        <v>50.6897573502782</v>
      </c>
      <c r="I543" s="1"/>
    </row>
    <row r="544" spans="1:9" ht="25.5" outlineLevel="5">
      <c r="A544" s="58" t="s">
        <v>153</v>
      </c>
      <c r="B544" s="57" t="s">
        <v>199</v>
      </c>
      <c r="C544" s="57" t="s">
        <v>180</v>
      </c>
      <c r="D544" s="58"/>
      <c r="E544" s="80" t="s">
        <v>462</v>
      </c>
      <c r="F544" s="81">
        <f>F547+F549+F545</f>
        <v>6074.6</v>
      </c>
      <c r="G544" s="81">
        <f t="shared" ref="G544" si="146">G547+G549+G545</f>
        <v>3079.2</v>
      </c>
      <c r="H544" s="81">
        <f t="shared" si="145"/>
        <v>50.6897573502782</v>
      </c>
      <c r="I544" s="1"/>
    </row>
    <row r="545" spans="1:9" ht="78.75" customHeight="1" outlineLevel="5">
      <c r="A545" s="58">
        <v>803</v>
      </c>
      <c r="B545" s="57" t="s">
        <v>199</v>
      </c>
      <c r="C545" s="57" t="s">
        <v>782</v>
      </c>
      <c r="D545" s="58"/>
      <c r="E545" s="80" t="s">
        <v>783</v>
      </c>
      <c r="F545" s="81">
        <f>F546</f>
        <v>1000</v>
      </c>
      <c r="G545" s="81">
        <f t="shared" ref="G545" si="147">G546</f>
        <v>1000</v>
      </c>
      <c r="H545" s="81">
        <f t="shared" si="145"/>
        <v>100</v>
      </c>
      <c r="I545" s="1"/>
    </row>
    <row r="546" spans="1:9" ht="25.5" outlineLevel="5">
      <c r="A546" s="58">
        <v>803</v>
      </c>
      <c r="B546" s="57" t="s">
        <v>199</v>
      </c>
      <c r="C546" s="57" t="s">
        <v>782</v>
      </c>
      <c r="D546" s="58">
        <v>600</v>
      </c>
      <c r="E546" s="80" t="s">
        <v>326</v>
      </c>
      <c r="F546" s="81">
        <v>1000</v>
      </c>
      <c r="G546" s="81">
        <v>1000</v>
      </c>
      <c r="H546" s="81">
        <f t="shared" si="145"/>
        <v>100</v>
      </c>
      <c r="I546" s="1"/>
    </row>
    <row r="547" spans="1:9" ht="56.25" customHeight="1" outlineLevel="6">
      <c r="A547" s="58" t="s">
        <v>153</v>
      </c>
      <c r="B547" s="57" t="s">
        <v>199</v>
      </c>
      <c r="C547" s="57" t="s">
        <v>200</v>
      </c>
      <c r="D547" s="58"/>
      <c r="E547" s="80" t="s">
        <v>476</v>
      </c>
      <c r="F547" s="81">
        <f>F548</f>
        <v>4959.6000000000004</v>
      </c>
      <c r="G547" s="81">
        <f>G548</f>
        <v>1964.2</v>
      </c>
      <c r="H547" s="81">
        <f t="shared" si="145"/>
        <v>39.604000322606659</v>
      </c>
      <c r="I547" s="1"/>
    </row>
    <row r="548" spans="1:9" ht="25.5" outlineLevel="7">
      <c r="A548" s="58" t="s">
        <v>153</v>
      </c>
      <c r="B548" s="57" t="s">
        <v>199</v>
      </c>
      <c r="C548" s="57" t="s">
        <v>200</v>
      </c>
      <c r="D548" s="58" t="s">
        <v>38</v>
      </c>
      <c r="E548" s="80" t="s">
        <v>326</v>
      </c>
      <c r="F548" s="81">
        <f>5074.6-115</f>
        <v>4959.6000000000004</v>
      </c>
      <c r="G548" s="81">
        <v>1964.2</v>
      </c>
      <c r="H548" s="81">
        <f t="shared" si="145"/>
        <v>39.604000322606659</v>
      </c>
    </row>
    <row r="549" spans="1:9" ht="78" customHeight="1" outlineLevel="7">
      <c r="A549" s="58">
        <v>803</v>
      </c>
      <c r="B549" s="57" t="s">
        <v>199</v>
      </c>
      <c r="C549" s="57" t="s">
        <v>746</v>
      </c>
      <c r="D549" s="58"/>
      <c r="E549" s="80" t="s">
        <v>747</v>
      </c>
      <c r="F549" s="81">
        <f>F550</f>
        <v>115</v>
      </c>
      <c r="G549" s="81">
        <f>G550</f>
        <v>115</v>
      </c>
      <c r="H549" s="81">
        <f t="shared" si="145"/>
        <v>100</v>
      </c>
    </row>
    <row r="550" spans="1:9" ht="27.75" customHeight="1" outlineLevel="7">
      <c r="A550" s="58">
        <v>803</v>
      </c>
      <c r="B550" s="57" t="s">
        <v>199</v>
      </c>
      <c r="C550" s="57" t="s">
        <v>746</v>
      </c>
      <c r="D550" s="58">
        <v>600</v>
      </c>
      <c r="E550" s="80" t="s">
        <v>326</v>
      </c>
      <c r="F550" s="81">
        <v>115</v>
      </c>
      <c r="G550" s="81">
        <v>115</v>
      </c>
      <c r="H550" s="81">
        <f t="shared" si="145"/>
        <v>100</v>
      </c>
    </row>
    <row r="551" spans="1:9" s="3" customFormat="1" ht="41.25" customHeight="1">
      <c r="A551" s="76" t="s">
        <v>201</v>
      </c>
      <c r="B551" s="77"/>
      <c r="C551" s="77"/>
      <c r="D551" s="76"/>
      <c r="E551" s="78" t="s">
        <v>244</v>
      </c>
      <c r="F551" s="79">
        <f>F559+F593+F636+F552</f>
        <v>81256.7</v>
      </c>
      <c r="G551" s="79">
        <f>G559+G593+G636+G552</f>
        <v>40907</v>
      </c>
      <c r="H551" s="79">
        <f>G551/F551*100</f>
        <v>50.342925567983933</v>
      </c>
      <c r="I551" s="50"/>
    </row>
    <row r="552" spans="1:9" s="3" customFormat="1" ht="20.25" customHeight="1">
      <c r="A552" s="58">
        <v>804</v>
      </c>
      <c r="B552" s="57" t="s">
        <v>94</v>
      </c>
      <c r="C552" s="57"/>
      <c r="D552" s="58"/>
      <c r="E552" s="80" t="s">
        <v>249</v>
      </c>
      <c r="F552" s="81">
        <f t="shared" ref="F552:F557" si="148">F553</f>
        <v>17.2</v>
      </c>
      <c r="G552" s="81">
        <f t="shared" ref="G552" si="149">G553</f>
        <v>17.2</v>
      </c>
      <c r="H552" s="81">
        <f>G552/F552*100</f>
        <v>100</v>
      </c>
      <c r="I552" s="50"/>
    </row>
    <row r="553" spans="1:9" s="3" customFormat="1" ht="15.75" customHeight="1">
      <c r="A553" s="58">
        <v>804</v>
      </c>
      <c r="B553" s="57" t="s">
        <v>112</v>
      </c>
      <c r="C553" s="57"/>
      <c r="D553" s="58"/>
      <c r="E553" s="80" t="s">
        <v>273</v>
      </c>
      <c r="F553" s="81">
        <f t="shared" si="148"/>
        <v>17.2</v>
      </c>
      <c r="G553" s="81">
        <f t="shared" ref="G553" si="150">G554</f>
        <v>17.2</v>
      </c>
      <c r="H553" s="81">
        <f t="shared" ref="H553:H592" si="151">G553/F553*100</f>
        <v>100</v>
      </c>
      <c r="I553" s="50"/>
    </row>
    <row r="554" spans="1:9" s="3" customFormat="1" ht="41.25" customHeight="1">
      <c r="A554" s="58" t="s">
        <v>201</v>
      </c>
      <c r="B554" s="57" t="s">
        <v>112</v>
      </c>
      <c r="C554" s="57" t="s">
        <v>138</v>
      </c>
      <c r="D554" s="58"/>
      <c r="E554" s="80" t="s">
        <v>653</v>
      </c>
      <c r="F554" s="81">
        <f t="shared" si="148"/>
        <v>17.2</v>
      </c>
      <c r="G554" s="81">
        <f t="shared" ref="G554" si="152">G555</f>
        <v>17.2</v>
      </c>
      <c r="H554" s="81">
        <f t="shared" si="151"/>
        <v>100</v>
      </c>
      <c r="I554" s="50"/>
    </row>
    <row r="555" spans="1:9" s="3" customFormat="1" ht="15.75" customHeight="1">
      <c r="A555" s="58" t="s">
        <v>201</v>
      </c>
      <c r="B555" s="57" t="s">
        <v>112</v>
      </c>
      <c r="C555" s="57" t="s">
        <v>204</v>
      </c>
      <c r="D555" s="58"/>
      <c r="E555" s="80" t="s">
        <v>676</v>
      </c>
      <c r="F555" s="81">
        <f t="shared" si="148"/>
        <v>17.2</v>
      </c>
      <c r="G555" s="81">
        <f t="shared" ref="G555" si="153">G556</f>
        <v>17.2</v>
      </c>
      <c r="H555" s="81">
        <f t="shared" si="151"/>
        <v>100</v>
      </c>
      <c r="I555" s="50"/>
    </row>
    <row r="556" spans="1:9" s="3" customFormat="1" ht="27" customHeight="1">
      <c r="A556" s="58">
        <v>804</v>
      </c>
      <c r="B556" s="57" t="s">
        <v>112</v>
      </c>
      <c r="C556" s="57" t="s">
        <v>750</v>
      </c>
      <c r="D556" s="76"/>
      <c r="E556" s="80" t="s">
        <v>753</v>
      </c>
      <c r="F556" s="81">
        <f t="shared" si="148"/>
        <v>17.2</v>
      </c>
      <c r="G556" s="81">
        <f t="shared" ref="G556" si="154">G557</f>
        <v>17.2</v>
      </c>
      <c r="H556" s="81">
        <f t="shared" si="151"/>
        <v>100</v>
      </c>
      <c r="I556" s="50"/>
    </row>
    <row r="557" spans="1:9" s="3" customFormat="1" ht="56.25" customHeight="1">
      <c r="A557" s="58">
        <v>804</v>
      </c>
      <c r="B557" s="57" t="s">
        <v>112</v>
      </c>
      <c r="C557" s="57" t="s">
        <v>751</v>
      </c>
      <c r="D557" s="76"/>
      <c r="E557" s="80" t="s">
        <v>752</v>
      </c>
      <c r="F557" s="81">
        <f t="shared" si="148"/>
        <v>17.2</v>
      </c>
      <c r="G557" s="81">
        <f>G558</f>
        <v>17.2</v>
      </c>
      <c r="H557" s="81">
        <f t="shared" si="151"/>
        <v>100</v>
      </c>
      <c r="I557" s="50"/>
    </row>
    <row r="558" spans="1:9" s="3" customFormat="1" ht="30.75" customHeight="1">
      <c r="A558" s="58">
        <v>804</v>
      </c>
      <c r="B558" s="57" t="s">
        <v>112</v>
      </c>
      <c r="C558" s="57" t="s">
        <v>751</v>
      </c>
      <c r="D558" s="58">
        <v>200</v>
      </c>
      <c r="E558" s="80" t="s">
        <v>300</v>
      </c>
      <c r="F558" s="81">
        <v>17.2</v>
      </c>
      <c r="G558" s="81">
        <v>17.2</v>
      </c>
      <c r="H558" s="81">
        <f t="shared" si="151"/>
        <v>100</v>
      </c>
      <c r="I558" s="50"/>
    </row>
    <row r="559" spans="1:9" outlineLevel="1">
      <c r="A559" s="58" t="s">
        <v>201</v>
      </c>
      <c r="B559" s="57" t="s">
        <v>156</v>
      </c>
      <c r="C559" s="57"/>
      <c r="D559" s="58"/>
      <c r="E559" s="80" t="s">
        <v>253</v>
      </c>
      <c r="F559" s="81">
        <f>F560+F570</f>
        <v>8057.4000000000005</v>
      </c>
      <c r="G559" s="81">
        <f>G560+G570</f>
        <v>5231.8999999999996</v>
      </c>
      <c r="H559" s="81">
        <f t="shared" si="151"/>
        <v>64.932856752798656</v>
      </c>
    </row>
    <row r="560" spans="1:9" outlineLevel="2">
      <c r="A560" s="58" t="s">
        <v>201</v>
      </c>
      <c r="B560" s="57" t="s">
        <v>178</v>
      </c>
      <c r="C560" s="57"/>
      <c r="D560" s="58"/>
      <c r="E560" s="80" t="s">
        <v>287</v>
      </c>
      <c r="F560" s="81">
        <f>F561</f>
        <v>7790.6</v>
      </c>
      <c r="G560" s="81">
        <f t="shared" ref="G560" si="155">G561</f>
        <v>5190</v>
      </c>
      <c r="H560" s="81">
        <f t="shared" si="151"/>
        <v>66.618745667856132</v>
      </c>
    </row>
    <row r="561" spans="1:9" ht="38.25" outlineLevel="3">
      <c r="A561" s="58" t="s">
        <v>201</v>
      </c>
      <c r="B561" s="57" t="s">
        <v>178</v>
      </c>
      <c r="C561" s="57" t="s">
        <v>205</v>
      </c>
      <c r="D561" s="58"/>
      <c r="E561" s="80" t="s">
        <v>646</v>
      </c>
      <c r="F561" s="81">
        <f t="shared" ref="F561:G562" si="156">F562</f>
        <v>7790.6</v>
      </c>
      <c r="G561" s="81">
        <f t="shared" si="156"/>
        <v>5190</v>
      </c>
      <c r="H561" s="81">
        <f t="shared" si="151"/>
        <v>66.618745667856132</v>
      </c>
    </row>
    <row r="562" spans="1:9" ht="38.25" outlineLevel="4">
      <c r="A562" s="58" t="s">
        <v>201</v>
      </c>
      <c r="B562" s="57" t="s">
        <v>178</v>
      </c>
      <c r="C562" s="57" t="s">
        <v>206</v>
      </c>
      <c r="D562" s="58"/>
      <c r="E562" s="80" t="s">
        <v>484</v>
      </c>
      <c r="F562" s="81">
        <f>F563</f>
        <v>7790.6</v>
      </c>
      <c r="G562" s="81">
        <f t="shared" si="156"/>
        <v>5190</v>
      </c>
      <c r="H562" s="81">
        <f t="shared" si="151"/>
        <v>66.618745667856132</v>
      </c>
    </row>
    <row r="563" spans="1:9" ht="25.5" outlineLevel="5">
      <c r="A563" s="58" t="s">
        <v>201</v>
      </c>
      <c r="B563" s="57" t="s">
        <v>178</v>
      </c>
      <c r="C563" s="57" t="s">
        <v>207</v>
      </c>
      <c r="D563" s="58"/>
      <c r="E563" s="80" t="s">
        <v>707</v>
      </c>
      <c r="F563" s="81">
        <f>F566+F564+F568</f>
        <v>7790.6</v>
      </c>
      <c r="G563" s="81">
        <f>G566+G564+G568</f>
        <v>5190</v>
      </c>
      <c r="H563" s="81">
        <f t="shared" si="151"/>
        <v>66.618745667856132</v>
      </c>
    </row>
    <row r="564" spans="1:9" ht="50.25" customHeight="1" outlineLevel="5">
      <c r="A564" s="58" t="s">
        <v>201</v>
      </c>
      <c r="B564" s="58" t="s">
        <v>178</v>
      </c>
      <c r="C564" s="57" t="s">
        <v>564</v>
      </c>
      <c r="D564" s="57"/>
      <c r="E564" s="80" t="s">
        <v>565</v>
      </c>
      <c r="F564" s="81">
        <f>F565</f>
        <v>1887.1</v>
      </c>
      <c r="G564" s="81">
        <f>G565</f>
        <v>1887.1</v>
      </c>
      <c r="H564" s="81">
        <f t="shared" si="151"/>
        <v>100</v>
      </c>
    </row>
    <row r="565" spans="1:9" ht="25.5" outlineLevel="5">
      <c r="A565" s="58" t="s">
        <v>201</v>
      </c>
      <c r="B565" s="58" t="s">
        <v>178</v>
      </c>
      <c r="C565" s="57" t="s">
        <v>564</v>
      </c>
      <c r="D565" s="57" t="s">
        <v>38</v>
      </c>
      <c r="E565" s="80" t="s">
        <v>326</v>
      </c>
      <c r="F565" s="81">
        <v>1887.1</v>
      </c>
      <c r="G565" s="81">
        <v>1887.1</v>
      </c>
      <c r="H565" s="81">
        <f t="shared" si="151"/>
        <v>100</v>
      </c>
    </row>
    <row r="566" spans="1:9" ht="51" outlineLevel="6">
      <c r="A566" s="58" t="s">
        <v>201</v>
      </c>
      <c r="B566" s="57" t="s">
        <v>178</v>
      </c>
      <c r="C566" s="57" t="s">
        <v>208</v>
      </c>
      <c r="D566" s="58"/>
      <c r="E566" s="80" t="s">
        <v>486</v>
      </c>
      <c r="F566" s="81">
        <f>F567</f>
        <v>5884.4</v>
      </c>
      <c r="G566" s="81">
        <f>G567</f>
        <v>3300</v>
      </c>
      <c r="H566" s="81">
        <f t="shared" si="151"/>
        <v>56.080483991570937</v>
      </c>
    </row>
    <row r="567" spans="1:9" ht="25.5" outlineLevel="7">
      <c r="A567" s="82" t="s">
        <v>201</v>
      </c>
      <c r="B567" s="83" t="s">
        <v>178</v>
      </c>
      <c r="C567" s="83" t="s">
        <v>208</v>
      </c>
      <c r="D567" s="82" t="s">
        <v>38</v>
      </c>
      <c r="E567" s="63" t="s">
        <v>326</v>
      </c>
      <c r="F567" s="84">
        <v>5884.4</v>
      </c>
      <c r="G567" s="84">
        <v>3300</v>
      </c>
      <c r="H567" s="81">
        <f t="shared" si="151"/>
        <v>56.080483991570937</v>
      </c>
      <c r="I567" s="51"/>
    </row>
    <row r="568" spans="1:9" ht="38.25" outlineLevel="7">
      <c r="A568" s="82" t="s">
        <v>201</v>
      </c>
      <c r="B568" s="83" t="s">
        <v>178</v>
      </c>
      <c r="C568" s="83" t="s">
        <v>574</v>
      </c>
      <c r="D568" s="82"/>
      <c r="E568" s="63" t="s">
        <v>572</v>
      </c>
      <c r="F568" s="84">
        <f>F569</f>
        <v>19.100000000000001</v>
      </c>
      <c r="G568" s="84">
        <f>G569</f>
        <v>2.9</v>
      </c>
      <c r="H568" s="81">
        <f t="shared" si="151"/>
        <v>15.183246073298429</v>
      </c>
      <c r="I568" s="51"/>
    </row>
    <row r="569" spans="1:9" ht="25.5" outlineLevel="7">
      <c r="A569" s="58" t="s">
        <v>201</v>
      </c>
      <c r="B569" s="57" t="s">
        <v>178</v>
      </c>
      <c r="C569" s="57" t="s">
        <v>574</v>
      </c>
      <c r="D569" s="58" t="s">
        <v>38</v>
      </c>
      <c r="E569" s="80" t="s">
        <v>326</v>
      </c>
      <c r="F569" s="81">
        <v>19.100000000000001</v>
      </c>
      <c r="G569" s="81">
        <v>2.9</v>
      </c>
      <c r="H569" s="81">
        <f t="shared" si="151"/>
        <v>15.183246073298429</v>
      </c>
    </row>
    <row r="570" spans="1:9" outlineLevel="2">
      <c r="A570" s="58" t="s">
        <v>201</v>
      </c>
      <c r="B570" s="57" t="s">
        <v>186</v>
      </c>
      <c r="C570" s="57"/>
      <c r="D570" s="58"/>
      <c r="E570" s="80" t="s">
        <v>289</v>
      </c>
      <c r="F570" s="81">
        <f t="shared" ref="F570:G571" si="157">F571</f>
        <v>266.8</v>
      </c>
      <c r="G570" s="81">
        <f t="shared" si="157"/>
        <v>41.9</v>
      </c>
      <c r="H570" s="81">
        <f t="shared" si="151"/>
        <v>15.704647676161917</v>
      </c>
    </row>
    <row r="571" spans="1:9" ht="38.25" outlineLevel="3">
      <c r="A571" s="58" t="s">
        <v>201</v>
      </c>
      <c r="B571" s="57" t="s">
        <v>186</v>
      </c>
      <c r="C571" s="57" t="s">
        <v>138</v>
      </c>
      <c r="D571" s="58"/>
      <c r="E571" s="80" t="s">
        <v>653</v>
      </c>
      <c r="F571" s="81">
        <f t="shared" si="157"/>
        <v>266.8</v>
      </c>
      <c r="G571" s="81">
        <f t="shared" si="157"/>
        <v>41.9</v>
      </c>
      <c r="H571" s="81">
        <f t="shared" si="151"/>
        <v>15.704647676161917</v>
      </c>
    </row>
    <row r="572" spans="1:9" ht="24" customHeight="1" outlineLevel="4">
      <c r="A572" s="58" t="s">
        <v>201</v>
      </c>
      <c r="B572" s="57" t="s">
        <v>186</v>
      </c>
      <c r="C572" s="57" t="s">
        <v>204</v>
      </c>
      <c r="D572" s="58"/>
      <c r="E572" s="80" t="s">
        <v>676</v>
      </c>
      <c r="F572" s="81">
        <f>F573+F576+F581+F584+F587+F590</f>
        <v>266.8</v>
      </c>
      <c r="G572" s="81">
        <f>G573+G576+G581+G584+G587+G590</f>
        <v>41.9</v>
      </c>
      <c r="H572" s="81">
        <f t="shared" si="151"/>
        <v>15.704647676161917</v>
      </c>
    </row>
    <row r="573" spans="1:9" outlineLevel="5">
      <c r="A573" s="58" t="s">
        <v>201</v>
      </c>
      <c r="B573" s="57" t="s">
        <v>186</v>
      </c>
      <c r="C573" s="57" t="s">
        <v>209</v>
      </c>
      <c r="D573" s="58"/>
      <c r="E573" s="80" t="s">
        <v>487</v>
      </c>
      <c r="F573" s="81">
        <f t="shared" ref="F573:G574" si="158">F574</f>
        <v>57</v>
      </c>
      <c r="G573" s="81">
        <f t="shared" si="158"/>
        <v>13.4</v>
      </c>
      <c r="H573" s="81">
        <f t="shared" si="151"/>
        <v>23.508771929824562</v>
      </c>
    </row>
    <row r="574" spans="1:9" ht="38.25" outlineLevel="6">
      <c r="A574" s="58" t="s">
        <v>201</v>
      </c>
      <c r="B574" s="57" t="s">
        <v>186</v>
      </c>
      <c r="C574" s="57" t="s">
        <v>210</v>
      </c>
      <c r="D574" s="58"/>
      <c r="E574" s="80" t="s">
        <v>488</v>
      </c>
      <c r="F574" s="81">
        <f t="shared" si="158"/>
        <v>57</v>
      </c>
      <c r="G574" s="81">
        <f t="shared" si="158"/>
        <v>13.4</v>
      </c>
      <c r="H574" s="81">
        <f t="shared" si="151"/>
        <v>23.508771929824562</v>
      </c>
    </row>
    <row r="575" spans="1:9" ht="25.5" outlineLevel="7">
      <c r="A575" s="58" t="s">
        <v>201</v>
      </c>
      <c r="B575" s="57" t="s">
        <v>186</v>
      </c>
      <c r="C575" s="57" t="s">
        <v>210</v>
      </c>
      <c r="D575" s="58" t="s">
        <v>7</v>
      </c>
      <c r="E575" s="80" t="s">
        <v>300</v>
      </c>
      <c r="F575" s="81">
        <v>57</v>
      </c>
      <c r="G575" s="81">
        <v>13.4</v>
      </c>
      <c r="H575" s="81">
        <f t="shared" si="151"/>
        <v>23.508771929824562</v>
      </c>
      <c r="I575" s="1"/>
    </row>
    <row r="576" spans="1:9" ht="38.25" outlineLevel="5">
      <c r="A576" s="58" t="s">
        <v>201</v>
      </c>
      <c r="B576" s="57" t="s">
        <v>186</v>
      </c>
      <c r="C576" s="57" t="s">
        <v>211</v>
      </c>
      <c r="D576" s="58"/>
      <c r="E576" s="80" t="s">
        <v>489</v>
      </c>
      <c r="F576" s="81">
        <f>F577+F579</f>
        <v>55</v>
      </c>
      <c r="G576" s="81">
        <f>G577+G579</f>
        <v>16.100000000000001</v>
      </c>
      <c r="H576" s="81">
        <f t="shared" si="151"/>
        <v>29.272727272727277</v>
      </c>
      <c r="I576" s="1"/>
    </row>
    <row r="577" spans="1:9" ht="38.25" outlineLevel="6">
      <c r="A577" s="58" t="s">
        <v>201</v>
      </c>
      <c r="B577" s="57" t="s">
        <v>186</v>
      </c>
      <c r="C577" s="57" t="s">
        <v>212</v>
      </c>
      <c r="D577" s="58"/>
      <c r="E577" s="80" t="s">
        <v>490</v>
      </c>
      <c r="F577" s="81">
        <f>F578</f>
        <v>51</v>
      </c>
      <c r="G577" s="81">
        <f>G578</f>
        <v>16.100000000000001</v>
      </c>
      <c r="H577" s="81">
        <f t="shared" si="151"/>
        <v>31.568627450980397</v>
      </c>
      <c r="I577" s="1"/>
    </row>
    <row r="578" spans="1:9" ht="25.5" outlineLevel="7">
      <c r="A578" s="58" t="s">
        <v>201</v>
      </c>
      <c r="B578" s="57" t="s">
        <v>186</v>
      </c>
      <c r="C578" s="57" t="s">
        <v>212</v>
      </c>
      <c r="D578" s="58" t="s">
        <v>7</v>
      </c>
      <c r="E578" s="80" t="s">
        <v>300</v>
      </c>
      <c r="F578" s="81">
        <v>51</v>
      </c>
      <c r="G578" s="81">
        <v>16.100000000000001</v>
      </c>
      <c r="H578" s="81">
        <f t="shared" si="151"/>
        <v>31.568627450980397</v>
      </c>
      <c r="I578" s="1"/>
    </row>
    <row r="579" spans="1:9" ht="25.5" outlineLevel="6">
      <c r="A579" s="58" t="s">
        <v>201</v>
      </c>
      <c r="B579" s="57" t="s">
        <v>186</v>
      </c>
      <c r="C579" s="57" t="s">
        <v>213</v>
      </c>
      <c r="D579" s="58"/>
      <c r="E579" s="80" t="s">
        <v>491</v>
      </c>
      <c r="F579" s="81">
        <f>F580</f>
        <v>4</v>
      </c>
      <c r="G579" s="81">
        <f>G580</f>
        <v>0</v>
      </c>
      <c r="H579" s="81">
        <f t="shared" si="151"/>
        <v>0</v>
      </c>
      <c r="I579" s="1"/>
    </row>
    <row r="580" spans="1:9" outlineLevel="7">
      <c r="A580" s="58" t="s">
        <v>201</v>
      </c>
      <c r="B580" s="57" t="s">
        <v>186</v>
      </c>
      <c r="C580" s="57" t="s">
        <v>213</v>
      </c>
      <c r="D580" s="58">
        <v>300</v>
      </c>
      <c r="E580" s="80" t="s">
        <v>311</v>
      </c>
      <c r="F580" s="81">
        <v>4</v>
      </c>
      <c r="G580" s="81">
        <v>0</v>
      </c>
      <c r="H580" s="81">
        <f t="shared" si="151"/>
        <v>0</v>
      </c>
      <c r="I580" s="1"/>
    </row>
    <row r="581" spans="1:9" ht="29.25" customHeight="1" outlineLevel="5">
      <c r="A581" s="58" t="s">
        <v>201</v>
      </c>
      <c r="B581" s="57" t="s">
        <v>186</v>
      </c>
      <c r="C581" s="57" t="s">
        <v>214</v>
      </c>
      <c r="D581" s="58"/>
      <c r="E581" s="80" t="s">
        <v>492</v>
      </c>
      <c r="F581" s="81">
        <f t="shared" ref="F581:G582" si="159">F582</f>
        <v>22.8</v>
      </c>
      <c r="G581" s="81">
        <f t="shared" si="159"/>
        <v>10</v>
      </c>
      <c r="H581" s="81">
        <f t="shared" si="151"/>
        <v>43.859649122807014</v>
      </c>
      <c r="I581" s="1"/>
    </row>
    <row r="582" spans="1:9" ht="25.5" outlineLevel="6">
      <c r="A582" s="58" t="s">
        <v>201</v>
      </c>
      <c r="B582" s="57" t="s">
        <v>186</v>
      </c>
      <c r="C582" s="57" t="s">
        <v>215</v>
      </c>
      <c r="D582" s="58"/>
      <c r="E582" s="80" t="s">
        <v>493</v>
      </c>
      <c r="F582" s="81">
        <f t="shared" si="159"/>
        <v>22.8</v>
      </c>
      <c r="G582" s="81">
        <f t="shared" si="159"/>
        <v>10</v>
      </c>
      <c r="H582" s="81">
        <f t="shared" si="151"/>
        <v>43.859649122807014</v>
      </c>
      <c r="I582" s="1"/>
    </row>
    <row r="583" spans="1:9" ht="25.5" outlineLevel="7">
      <c r="A583" s="58" t="s">
        <v>201</v>
      </c>
      <c r="B583" s="57" t="s">
        <v>186</v>
      </c>
      <c r="C583" s="57" t="s">
        <v>215</v>
      </c>
      <c r="D583" s="58" t="s">
        <v>7</v>
      </c>
      <c r="E583" s="80" t="s">
        <v>300</v>
      </c>
      <c r="F583" s="81">
        <f>40-17.2</f>
        <v>22.8</v>
      </c>
      <c r="G583" s="81">
        <v>10</v>
      </c>
      <c r="H583" s="81">
        <f t="shared" si="151"/>
        <v>43.859649122807014</v>
      </c>
      <c r="I583" s="1"/>
    </row>
    <row r="584" spans="1:9" ht="38.25" outlineLevel="5">
      <c r="A584" s="58" t="s">
        <v>201</v>
      </c>
      <c r="B584" s="57" t="s">
        <v>186</v>
      </c>
      <c r="C584" s="57" t="s">
        <v>216</v>
      </c>
      <c r="D584" s="58"/>
      <c r="E584" s="80" t="s">
        <v>494</v>
      </c>
      <c r="F584" s="81">
        <f t="shared" ref="F584:G585" si="160">F585</f>
        <v>22</v>
      </c>
      <c r="G584" s="81">
        <f t="shared" si="160"/>
        <v>0</v>
      </c>
      <c r="H584" s="81">
        <f t="shared" si="151"/>
        <v>0</v>
      </c>
      <c r="I584" s="1"/>
    </row>
    <row r="585" spans="1:9" ht="38.25" outlineLevel="6">
      <c r="A585" s="58" t="s">
        <v>201</v>
      </c>
      <c r="B585" s="57" t="s">
        <v>186</v>
      </c>
      <c r="C585" s="57" t="s">
        <v>217</v>
      </c>
      <c r="D585" s="58"/>
      <c r="E585" s="80" t="s">
        <v>495</v>
      </c>
      <c r="F585" s="81">
        <f t="shared" si="160"/>
        <v>22</v>
      </c>
      <c r="G585" s="81">
        <f t="shared" si="160"/>
        <v>0</v>
      </c>
      <c r="H585" s="81">
        <f t="shared" si="151"/>
        <v>0</v>
      </c>
      <c r="I585" s="1"/>
    </row>
    <row r="586" spans="1:9" ht="25.5" outlineLevel="7">
      <c r="A586" s="58" t="s">
        <v>201</v>
      </c>
      <c r="B586" s="57" t="s">
        <v>186</v>
      </c>
      <c r="C586" s="57" t="s">
        <v>217</v>
      </c>
      <c r="D586" s="58" t="s">
        <v>7</v>
      </c>
      <c r="E586" s="80" t="s">
        <v>300</v>
      </c>
      <c r="F586" s="81">
        <v>22</v>
      </c>
      <c r="G586" s="81">
        <v>0</v>
      </c>
      <c r="H586" s="81">
        <f t="shared" si="151"/>
        <v>0</v>
      </c>
      <c r="I586" s="1"/>
    </row>
    <row r="587" spans="1:9" ht="25.5" outlineLevel="5">
      <c r="A587" s="58" t="s">
        <v>201</v>
      </c>
      <c r="B587" s="57" t="s">
        <v>186</v>
      </c>
      <c r="C587" s="57" t="s">
        <v>218</v>
      </c>
      <c r="D587" s="58"/>
      <c r="E587" s="80" t="s">
        <v>496</v>
      </c>
      <c r="F587" s="81">
        <f t="shared" ref="F587:G588" si="161">F588</f>
        <v>80</v>
      </c>
      <c r="G587" s="81">
        <f t="shared" si="161"/>
        <v>0</v>
      </c>
      <c r="H587" s="81">
        <f t="shared" si="151"/>
        <v>0</v>
      </c>
      <c r="I587" s="1"/>
    </row>
    <row r="588" spans="1:9" ht="25.5" outlineLevel="6">
      <c r="A588" s="58" t="s">
        <v>201</v>
      </c>
      <c r="B588" s="57" t="s">
        <v>186</v>
      </c>
      <c r="C588" s="57" t="s">
        <v>219</v>
      </c>
      <c r="D588" s="58"/>
      <c r="E588" s="80" t="s">
        <v>497</v>
      </c>
      <c r="F588" s="81">
        <f t="shared" si="161"/>
        <v>80</v>
      </c>
      <c r="G588" s="81">
        <f t="shared" si="161"/>
        <v>0</v>
      </c>
      <c r="H588" s="81">
        <f t="shared" si="151"/>
        <v>0</v>
      </c>
      <c r="I588" s="1"/>
    </row>
    <row r="589" spans="1:9" ht="25.5" outlineLevel="7">
      <c r="A589" s="58" t="s">
        <v>201</v>
      </c>
      <c r="B589" s="57" t="s">
        <v>186</v>
      </c>
      <c r="C589" s="57" t="s">
        <v>219</v>
      </c>
      <c r="D589" s="58" t="s">
        <v>7</v>
      </c>
      <c r="E589" s="80" t="s">
        <v>300</v>
      </c>
      <c r="F589" s="81">
        <v>80</v>
      </c>
      <c r="G589" s="81">
        <v>0</v>
      </c>
      <c r="H589" s="81">
        <f t="shared" si="151"/>
        <v>0</v>
      </c>
      <c r="I589" s="1"/>
    </row>
    <row r="590" spans="1:9" ht="25.5" outlineLevel="5">
      <c r="A590" s="58" t="s">
        <v>201</v>
      </c>
      <c r="B590" s="57" t="s">
        <v>186</v>
      </c>
      <c r="C590" s="57" t="s">
        <v>220</v>
      </c>
      <c r="D590" s="58"/>
      <c r="E590" s="80" t="s">
        <v>498</v>
      </c>
      <c r="F590" s="81">
        <f t="shared" ref="F590:G591" si="162">F591</f>
        <v>30</v>
      </c>
      <c r="G590" s="81">
        <f t="shared" si="162"/>
        <v>2.4</v>
      </c>
      <c r="H590" s="81">
        <f t="shared" si="151"/>
        <v>8</v>
      </c>
      <c r="I590" s="1"/>
    </row>
    <row r="591" spans="1:9" ht="25.5" outlineLevel="6">
      <c r="A591" s="58" t="s">
        <v>201</v>
      </c>
      <c r="B591" s="57" t="s">
        <v>186</v>
      </c>
      <c r="C591" s="57" t="s">
        <v>221</v>
      </c>
      <c r="D591" s="58"/>
      <c r="E591" s="80" t="s">
        <v>499</v>
      </c>
      <c r="F591" s="81">
        <f t="shared" si="162"/>
        <v>30</v>
      </c>
      <c r="G591" s="81">
        <f t="shared" si="162"/>
        <v>2.4</v>
      </c>
      <c r="H591" s="81">
        <f t="shared" si="151"/>
        <v>8</v>
      </c>
      <c r="I591" s="1"/>
    </row>
    <row r="592" spans="1:9" ht="25.5" outlineLevel="7">
      <c r="A592" s="58" t="s">
        <v>201</v>
      </c>
      <c r="B592" s="57" t="s">
        <v>186</v>
      </c>
      <c r="C592" s="57" t="s">
        <v>221</v>
      </c>
      <c r="D592" s="58" t="s">
        <v>7</v>
      </c>
      <c r="E592" s="80" t="s">
        <v>300</v>
      </c>
      <c r="F592" s="81">
        <v>30</v>
      </c>
      <c r="G592" s="81">
        <v>2.4</v>
      </c>
      <c r="H592" s="81">
        <f t="shared" si="151"/>
        <v>8</v>
      </c>
      <c r="I592" s="1"/>
    </row>
    <row r="593" spans="1:9" outlineLevel="1">
      <c r="A593" s="58" t="s">
        <v>201</v>
      </c>
      <c r="B593" s="57" t="s">
        <v>129</v>
      </c>
      <c r="C593" s="57"/>
      <c r="D593" s="58"/>
      <c r="E593" s="80" t="s">
        <v>250</v>
      </c>
      <c r="F593" s="81">
        <f>F594+F628</f>
        <v>66725.3</v>
      </c>
      <c r="G593" s="81">
        <f>G594+G628</f>
        <v>33237.800000000003</v>
      </c>
      <c r="H593" s="81">
        <f>G593/F593*100</f>
        <v>49.812889563628794</v>
      </c>
      <c r="I593" s="1"/>
    </row>
    <row r="594" spans="1:9" outlineLevel="2">
      <c r="A594" s="58" t="s">
        <v>201</v>
      </c>
      <c r="B594" s="57" t="s">
        <v>130</v>
      </c>
      <c r="C594" s="57"/>
      <c r="D594" s="58"/>
      <c r="E594" s="80" t="s">
        <v>276</v>
      </c>
      <c r="F594" s="81">
        <f>F595</f>
        <v>62682.7</v>
      </c>
      <c r="G594" s="81">
        <f t="shared" ref="G594" si="163">G595</f>
        <v>31393</v>
      </c>
      <c r="H594" s="81">
        <f t="shared" ref="H594:H635" si="164">G594/F594*100</f>
        <v>50.082399130860665</v>
      </c>
      <c r="I594" s="1"/>
    </row>
    <row r="595" spans="1:9" ht="38.25" outlineLevel="3">
      <c r="A595" s="58" t="s">
        <v>201</v>
      </c>
      <c r="B595" s="57" t="s">
        <v>130</v>
      </c>
      <c r="C595" s="57" t="s">
        <v>205</v>
      </c>
      <c r="D595" s="58"/>
      <c r="E595" s="80" t="s">
        <v>646</v>
      </c>
      <c r="F595" s="81">
        <f t="shared" ref="F595:G595" si="165">F596</f>
        <v>62682.7</v>
      </c>
      <c r="G595" s="81">
        <f t="shared" si="165"/>
        <v>31393</v>
      </c>
      <c r="H595" s="81">
        <f t="shared" si="164"/>
        <v>50.082399130860665</v>
      </c>
      <c r="I595" s="1"/>
    </row>
    <row r="596" spans="1:9" ht="25.5" outlineLevel="4">
      <c r="A596" s="58" t="s">
        <v>201</v>
      </c>
      <c r="B596" s="57" t="s">
        <v>130</v>
      </c>
      <c r="C596" s="57" t="s">
        <v>222</v>
      </c>
      <c r="D596" s="58"/>
      <c r="E596" s="80" t="s">
        <v>500</v>
      </c>
      <c r="F596" s="81">
        <f>F597+F610+F625</f>
        <v>62682.7</v>
      </c>
      <c r="G596" s="81">
        <f>G597+G610+G625</f>
        <v>31393</v>
      </c>
      <c r="H596" s="81">
        <f t="shared" si="164"/>
        <v>50.082399130860665</v>
      </c>
      <c r="I596" s="1"/>
    </row>
    <row r="597" spans="1:9" outlineLevel="5">
      <c r="A597" s="58" t="s">
        <v>201</v>
      </c>
      <c r="B597" s="57" t="s">
        <v>130</v>
      </c>
      <c r="C597" s="57" t="s">
        <v>223</v>
      </c>
      <c r="D597" s="58"/>
      <c r="E597" s="80" t="s">
        <v>501</v>
      </c>
      <c r="F597" s="81">
        <f>F602+F598+F608+F606+F600</f>
        <v>20119.3</v>
      </c>
      <c r="G597" s="81">
        <f>G602+G598+G608+G606+G600</f>
        <v>10104.700000000001</v>
      </c>
      <c r="H597" s="81">
        <f t="shared" si="164"/>
        <v>50.223914350896905</v>
      </c>
      <c r="I597" s="1"/>
    </row>
    <row r="598" spans="1:9" ht="51" outlineLevel="5">
      <c r="A598" s="58" t="s">
        <v>201</v>
      </c>
      <c r="B598" s="58" t="s">
        <v>130</v>
      </c>
      <c r="C598" s="57" t="s">
        <v>566</v>
      </c>
      <c r="D598" s="57"/>
      <c r="E598" s="80" t="s">
        <v>579</v>
      </c>
      <c r="F598" s="81">
        <f>F599</f>
        <v>9210.9</v>
      </c>
      <c r="G598" s="81">
        <f>G599</f>
        <v>4603.8</v>
      </c>
      <c r="H598" s="81">
        <f t="shared" si="164"/>
        <v>49.982086441064396</v>
      </c>
      <c r="I598" s="1"/>
    </row>
    <row r="599" spans="1:9" ht="51.75" customHeight="1" outlineLevel="5">
      <c r="A599" s="58" t="s">
        <v>201</v>
      </c>
      <c r="B599" s="58" t="s">
        <v>130</v>
      </c>
      <c r="C599" s="57" t="s">
        <v>566</v>
      </c>
      <c r="D599" s="57" t="s">
        <v>6</v>
      </c>
      <c r="E599" s="80" t="s">
        <v>299</v>
      </c>
      <c r="F599" s="81">
        <v>9210.9</v>
      </c>
      <c r="G599" s="81">
        <v>4603.8</v>
      </c>
      <c r="H599" s="81">
        <f t="shared" si="164"/>
        <v>49.982086441064396</v>
      </c>
      <c r="I599" s="1"/>
    </row>
    <row r="600" spans="1:9" ht="28.5" customHeight="1" outlineLevel="5">
      <c r="A600" s="82" t="s">
        <v>201</v>
      </c>
      <c r="B600" s="82" t="s">
        <v>130</v>
      </c>
      <c r="C600" s="83" t="s">
        <v>840</v>
      </c>
      <c r="D600" s="83"/>
      <c r="E600" s="63" t="s">
        <v>839</v>
      </c>
      <c r="F600" s="84">
        <f>F601</f>
        <v>0</v>
      </c>
      <c r="G600" s="84">
        <f>G601</f>
        <v>250</v>
      </c>
      <c r="H600" s="84" t="s">
        <v>854</v>
      </c>
      <c r="I600" s="1"/>
    </row>
    <row r="601" spans="1:9" ht="25.5" outlineLevel="5">
      <c r="A601" s="82" t="s">
        <v>201</v>
      </c>
      <c r="B601" s="82" t="s">
        <v>130</v>
      </c>
      <c r="C601" s="83" t="s">
        <v>840</v>
      </c>
      <c r="D601" s="83" t="s">
        <v>7</v>
      </c>
      <c r="E601" s="63" t="s">
        <v>300</v>
      </c>
      <c r="F601" s="84">
        <v>0</v>
      </c>
      <c r="G601" s="84">
        <v>250</v>
      </c>
      <c r="H601" s="84" t="s">
        <v>854</v>
      </c>
      <c r="I601" s="1"/>
    </row>
    <row r="602" spans="1:9" outlineLevel="6">
      <c r="A602" s="58" t="s">
        <v>201</v>
      </c>
      <c r="B602" s="57" t="s">
        <v>130</v>
      </c>
      <c r="C602" s="57" t="s">
        <v>224</v>
      </c>
      <c r="D602" s="58"/>
      <c r="E602" s="80" t="s">
        <v>502</v>
      </c>
      <c r="F602" s="81">
        <f>F603+F604+F605</f>
        <v>10725.4</v>
      </c>
      <c r="G602" s="81">
        <f>G603+G604+G605</f>
        <v>5140.2</v>
      </c>
      <c r="H602" s="81">
        <f t="shared" si="164"/>
        <v>47.925485296585677</v>
      </c>
      <c r="I602" s="1"/>
    </row>
    <row r="603" spans="1:9" ht="51.75" customHeight="1" outlineLevel="7">
      <c r="A603" s="58" t="s">
        <v>201</v>
      </c>
      <c r="B603" s="57" t="s">
        <v>130</v>
      </c>
      <c r="C603" s="57" t="s">
        <v>224</v>
      </c>
      <c r="D603" s="58" t="s">
        <v>6</v>
      </c>
      <c r="E603" s="80" t="s">
        <v>299</v>
      </c>
      <c r="F603" s="81">
        <v>5923.4</v>
      </c>
      <c r="G603" s="81">
        <v>2155.5</v>
      </c>
      <c r="H603" s="81">
        <f t="shared" si="164"/>
        <v>36.389573555728134</v>
      </c>
      <c r="I603" s="1"/>
    </row>
    <row r="604" spans="1:9" ht="25.5" outlineLevel="7">
      <c r="A604" s="58" t="s">
        <v>201</v>
      </c>
      <c r="B604" s="57" t="s">
        <v>130</v>
      </c>
      <c r="C604" s="57" t="s">
        <v>224</v>
      </c>
      <c r="D604" s="58" t="s">
        <v>7</v>
      </c>
      <c r="E604" s="80" t="s">
        <v>300</v>
      </c>
      <c r="F604" s="81">
        <v>4772</v>
      </c>
      <c r="G604" s="81">
        <v>2965.9</v>
      </c>
      <c r="H604" s="81">
        <f t="shared" si="164"/>
        <v>62.152137468566636</v>
      </c>
      <c r="I604" s="1"/>
    </row>
    <row r="605" spans="1:9" outlineLevel="7">
      <c r="A605" s="58" t="s">
        <v>201</v>
      </c>
      <c r="B605" s="57" t="s">
        <v>130</v>
      </c>
      <c r="C605" s="57" t="s">
        <v>224</v>
      </c>
      <c r="D605" s="58" t="s">
        <v>8</v>
      </c>
      <c r="E605" s="80" t="s">
        <v>301</v>
      </c>
      <c r="F605" s="81">
        <v>30</v>
      </c>
      <c r="G605" s="81">
        <v>18.8</v>
      </c>
      <c r="H605" s="81">
        <f t="shared" si="164"/>
        <v>62.666666666666671</v>
      </c>
      <c r="I605" s="1"/>
    </row>
    <row r="606" spans="1:9" ht="51" outlineLevel="7">
      <c r="A606" s="58" t="s">
        <v>201</v>
      </c>
      <c r="B606" s="57" t="s">
        <v>130</v>
      </c>
      <c r="C606" s="57" t="s">
        <v>754</v>
      </c>
      <c r="D606" s="58"/>
      <c r="E606" s="80" t="s">
        <v>682</v>
      </c>
      <c r="F606" s="81">
        <f>F607</f>
        <v>90</v>
      </c>
      <c r="G606" s="81">
        <f t="shared" ref="G606" si="166">G607</f>
        <v>90</v>
      </c>
      <c r="H606" s="81">
        <f t="shared" si="164"/>
        <v>100</v>
      </c>
      <c r="I606" s="1"/>
    </row>
    <row r="607" spans="1:9" ht="25.5" outlineLevel="7">
      <c r="A607" s="58" t="s">
        <v>201</v>
      </c>
      <c r="B607" s="57" t="s">
        <v>130</v>
      </c>
      <c r="C607" s="57" t="s">
        <v>754</v>
      </c>
      <c r="D607" s="58" t="s">
        <v>7</v>
      </c>
      <c r="E607" s="80" t="s">
        <v>300</v>
      </c>
      <c r="F607" s="81">
        <v>90</v>
      </c>
      <c r="G607" s="81">
        <v>90</v>
      </c>
      <c r="H607" s="81">
        <f t="shared" si="164"/>
        <v>100</v>
      </c>
      <c r="I607" s="1"/>
    </row>
    <row r="608" spans="1:9" ht="42" customHeight="1" outlineLevel="7">
      <c r="A608" s="58" t="s">
        <v>201</v>
      </c>
      <c r="B608" s="57" t="s">
        <v>130</v>
      </c>
      <c r="C608" s="57" t="s">
        <v>570</v>
      </c>
      <c r="D608" s="58"/>
      <c r="E608" s="80" t="s">
        <v>569</v>
      </c>
      <c r="F608" s="81">
        <f>F609</f>
        <v>93</v>
      </c>
      <c r="G608" s="81">
        <f>G609</f>
        <v>20.7</v>
      </c>
      <c r="H608" s="81">
        <f t="shared" si="164"/>
        <v>22.258064516129032</v>
      </c>
      <c r="I608" s="1"/>
    </row>
    <row r="609" spans="1:9" ht="53.25" customHeight="1" outlineLevel="7">
      <c r="A609" s="58" t="s">
        <v>201</v>
      </c>
      <c r="B609" s="57" t="s">
        <v>130</v>
      </c>
      <c r="C609" s="57" t="s">
        <v>570</v>
      </c>
      <c r="D609" s="58" t="s">
        <v>6</v>
      </c>
      <c r="E609" s="80" t="s">
        <v>299</v>
      </c>
      <c r="F609" s="81">
        <v>93</v>
      </c>
      <c r="G609" s="81">
        <v>20.7</v>
      </c>
      <c r="H609" s="81">
        <f t="shared" si="164"/>
        <v>22.258064516129032</v>
      </c>
      <c r="I609" s="1"/>
    </row>
    <row r="610" spans="1:9" ht="25.5" outlineLevel="5">
      <c r="A610" s="58" t="s">
        <v>201</v>
      </c>
      <c r="B610" s="57" t="s">
        <v>130</v>
      </c>
      <c r="C610" s="57" t="s">
        <v>225</v>
      </c>
      <c r="D610" s="58"/>
      <c r="E610" s="80" t="s">
        <v>683</v>
      </c>
      <c r="F610" s="81">
        <f>F611+F613+F623+F621+F615+F617+F619</f>
        <v>42243.4</v>
      </c>
      <c r="G610" s="81">
        <f t="shared" ref="G610" si="167">G611+G613+G623+G621+G615+G617+G619</f>
        <v>21288.3</v>
      </c>
      <c r="H610" s="81">
        <f t="shared" si="164"/>
        <v>50.39438113409431</v>
      </c>
      <c r="I610" s="1"/>
    </row>
    <row r="611" spans="1:9" ht="51" outlineLevel="5">
      <c r="A611" s="58" t="s">
        <v>201</v>
      </c>
      <c r="B611" s="58" t="s">
        <v>130</v>
      </c>
      <c r="C611" s="57" t="s">
        <v>567</v>
      </c>
      <c r="D611" s="57"/>
      <c r="E611" s="80" t="s">
        <v>579</v>
      </c>
      <c r="F611" s="81">
        <f>F612</f>
        <v>12306.7</v>
      </c>
      <c r="G611" s="81">
        <f>G612</f>
        <v>8610.7999999999993</v>
      </c>
      <c r="H611" s="81">
        <f t="shared" si="164"/>
        <v>69.968391201540612</v>
      </c>
      <c r="I611" s="1"/>
    </row>
    <row r="612" spans="1:9" ht="25.5" outlineLevel="5">
      <c r="A612" s="58" t="s">
        <v>201</v>
      </c>
      <c r="B612" s="58" t="s">
        <v>130</v>
      </c>
      <c r="C612" s="57" t="s">
        <v>567</v>
      </c>
      <c r="D612" s="57" t="s">
        <v>38</v>
      </c>
      <c r="E612" s="80" t="s">
        <v>326</v>
      </c>
      <c r="F612" s="81">
        <v>12306.7</v>
      </c>
      <c r="G612" s="81">
        <v>8610.7999999999993</v>
      </c>
      <c r="H612" s="81">
        <f t="shared" si="164"/>
        <v>69.968391201540612</v>
      </c>
      <c r="I612" s="1"/>
    </row>
    <row r="613" spans="1:9" ht="25.5" outlineLevel="6">
      <c r="A613" s="58" t="s">
        <v>201</v>
      </c>
      <c r="B613" s="57" t="s">
        <v>130</v>
      </c>
      <c r="C613" s="57" t="s">
        <v>226</v>
      </c>
      <c r="D613" s="58"/>
      <c r="E613" s="80" t="s">
        <v>504</v>
      </c>
      <c r="F613" s="81">
        <f>F614</f>
        <v>23459.200000000001</v>
      </c>
      <c r="G613" s="81">
        <f>G614</f>
        <v>10677.9</v>
      </c>
      <c r="H613" s="81">
        <f t="shared" si="164"/>
        <v>45.516897421906968</v>
      </c>
      <c r="I613" s="1"/>
    </row>
    <row r="614" spans="1:9" ht="25.5" outlineLevel="7">
      <c r="A614" s="58" t="s">
        <v>201</v>
      </c>
      <c r="B614" s="57" t="s">
        <v>130</v>
      </c>
      <c r="C614" s="57" t="s">
        <v>226</v>
      </c>
      <c r="D614" s="58" t="s">
        <v>38</v>
      </c>
      <c r="E614" s="80" t="s">
        <v>326</v>
      </c>
      <c r="F614" s="81">
        <v>23459.200000000001</v>
      </c>
      <c r="G614" s="81">
        <v>10677.9</v>
      </c>
      <c r="H614" s="81">
        <f t="shared" si="164"/>
        <v>45.516897421906968</v>
      </c>
      <c r="I614" s="1"/>
    </row>
    <row r="615" spans="1:9" ht="25.5" outlineLevel="7">
      <c r="A615" s="58" t="s">
        <v>201</v>
      </c>
      <c r="B615" s="57" t="s">
        <v>130</v>
      </c>
      <c r="C615" s="57" t="s">
        <v>761</v>
      </c>
      <c r="D615" s="58"/>
      <c r="E615" s="80" t="s">
        <v>778</v>
      </c>
      <c r="F615" s="81">
        <f>F616</f>
        <v>2617.7000000000003</v>
      </c>
      <c r="G615" s="81">
        <f t="shared" ref="G615" si="168">G616</f>
        <v>1975.7</v>
      </c>
      <c r="H615" s="81">
        <f t="shared" si="164"/>
        <v>75.474653321618206</v>
      </c>
      <c r="I615" s="1"/>
    </row>
    <row r="616" spans="1:9" ht="25.5" outlineLevel="7">
      <c r="A616" s="58" t="s">
        <v>201</v>
      </c>
      <c r="B616" s="57" t="s">
        <v>130</v>
      </c>
      <c r="C616" s="57" t="s">
        <v>761</v>
      </c>
      <c r="D616" s="58" t="s">
        <v>38</v>
      </c>
      <c r="E616" s="80" t="s">
        <v>326</v>
      </c>
      <c r="F616" s="81">
        <f>4853.3-2185.6-50</f>
        <v>2617.7000000000003</v>
      </c>
      <c r="G616" s="81">
        <v>1975.7</v>
      </c>
      <c r="H616" s="81">
        <f t="shared" si="164"/>
        <v>75.474653321618206</v>
      </c>
      <c r="I616" s="1"/>
    </row>
    <row r="617" spans="1:9" outlineLevel="7">
      <c r="A617" s="58" t="s">
        <v>201</v>
      </c>
      <c r="B617" s="57" t="s">
        <v>130</v>
      </c>
      <c r="C617" s="57" t="s">
        <v>795</v>
      </c>
      <c r="D617" s="58"/>
      <c r="E617" s="80" t="s">
        <v>794</v>
      </c>
      <c r="F617" s="81">
        <f>F618</f>
        <v>2185.6</v>
      </c>
      <c r="G617" s="81">
        <f t="shared" ref="G617" si="169">G618</f>
        <v>0</v>
      </c>
      <c r="H617" s="81">
        <f t="shared" si="164"/>
        <v>0</v>
      </c>
      <c r="I617" s="1"/>
    </row>
    <row r="618" spans="1:9" ht="25.5" outlineLevel="7">
      <c r="A618" s="58" t="s">
        <v>201</v>
      </c>
      <c r="B618" s="57" t="s">
        <v>130</v>
      </c>
      <c r="C618" s="57" t="s">
        <v>795</v>
      </c>
      <c r="D618" s="58">
        <v>600</v>
      </c>
      <c r="E618" s="80" t="s">
        <v>326</v>
      </c>
      <c r="F618" s="81">
        <v>2185.6</v>
      </c>
      <c r="G618" s="81">
        <v>0</v>
      </c>
      <c r="H618" s="81">
        <f t="shared" si="164"/>
        <v>0</v>
      </c>
      <c r="I618" s="1"/>
    </row>
    <row r="619" spans="1:9" outlineLevel="7">
      <c r="A619" s="58">
        <v>804</v>
      </c>
      <c r="B619" s="57" t="s">
        <v>130</v>
      </c>
      <c r="C619" s="57" t="s">
        <v>796</v>
      </c>
      <c r="D619" s="58"/>
      <c r="E619" s="80" t="s">
        <v>797</v>
      </c>
      <c r="F619" s="81">
        <f>F620</f>
        <v>760</v>
      </c>
      <c r="G619" s="81">
        <f t="shared" ref="G619" si="170">G620</f>
        <v>0</v>
      </c>
      <c r="H619" s="81">
        <f t="shared" si="164"/>
        <v>0</v>
      </c>
      <c r="I619" s="1"/>
    </row>
    <row r="620" spans="1:9" ht="25.5" outlineLevel="7">
      <c r="A620" s="58">
        <v>804</v>
      </c>
      <c r="B620" s="57" t="s">
        <v>130</v>
      </c>
      <c r="C620" s="57" t="s">
        <v>796</v>
      </c>
      <c r="D620" s="58">
        <v>600</v>
      </c>
      <c r="E620" s="80" t="s">
        <v>326</v>
      </c>
      <c r="F620" s="81">
        <v>760</v>
      </c>
      <c r="G620" s="81">
        <v>0</v>
      </c>
      <c r="H620" s="81">
        <f t="shared" si="164"/>
        <v>0</v>
      </c>
      <c r="I620" s="1"/>
    </row>
    <row r="621" spans="1:9" ht="45" customHeight="1" outlineLevel="7">
      <c r="A621" s="58" t="s">
        <v>201</v>
      </c>
      <c r="B621" s="57" t="s">
        <v>130</v>
      </c>
      <c r="C621" s="57" t="s">
        <v>681</v>
      </c>
      <c r="D621" s="58"/>
      <c r="E621" s="80" t="s">
        <v>695</v>
      </c>
      <c r="F621" s="81">
        <f>F622</f>
        <v>789.9</v>
      </c>
      <c r="G621" s="81">
        <f t="shared" ref="G621" si="171">G622</f>
        <v>0</v>
      </c>
      <c r="H621" s="81">
        <f t="shared" si="164"/>
        <v>0</v>
      </c>
      <c r="I621" s="1"/>
    </row>
    <row r="622" spans="1:9" ht="25.5" outlineLevel="7">
      <c r="A622" s="58" t="s">
        <v>201</v>
      </c>
      <c r="B622" s="57" t="s">
        <v>130</v>
      </c>
      <c r="C622" s="57" t="s">
        <v>681</v>
      </c>
      <c r="D622" s="58" t="s">
        <v>38</v>
      </c>
      <c r="E622" s="80" t="s">
        <v>326</v>
      </c>
      <c r="F622" s="81">
        <f>70+727.5-7.6</f>
        <v>789.9</v>
      </c>
      <c r="G622" s="81">
        <v>0</v>
      </c>
      <c r="H622" s="81">
        <f t="shared" si="164"/>
        <v>0</v>
      </c>
      <c r="I622" s="1"/>
    </row>
    <row r="623" spans="1:9" ht="41.25" customHeight="1" outlineLevel="7">
      <c r="A623" s="58" t="s">
        <v>201</v>
      </c>
      <c r="B623" s="57" t="s">
        <v>130</v>
      </c>
      <c r="C623" s="57" t="s">
        <v>571</v>
      </c>
      <c r="D623" s="58"/>
      <c r="E623" s="80" t="s">
        <v>569</v>
      </c>
      <c r="F623" s="81">
        <f>F624</f>
        <v>124.3</v>
      </c>
      <c r="G623" s="81">
        <f>G624</f>
        <v>23.9</v>
      </c>
      <c r="H623" s="81">
        <f t="shared" si="164"/>
        <v>19.227674979887368</v>
      </c>
      <c r="I623" s="1"/>
    </row>
    <row r="624" spans="1:9" ht="25.5" outlineLevel="7">
      <c r="A624" s="58" t="s">
        <v>201</v>
      </c>
      <c r="B624" s="57" t="s">
        <v>130</v>
      </c>
      <c r="C624" s="57" t="s">
        <v>571</v>
      </c>
      <c r="D624" s="58">
        <v>600</v>
      </c>
      <c r="E624" s="80" t="s">
        <v>326</v>
      </c>
      <c r="F624" s="81">
        <v>124.3</v>
      </c>
      <c r="G624" s="81">
        <v>23.9</v>
      </c>
      <c r="H624" s="81">
        <f t="shared" si="164"/>
        <v>19.227674979887368</v>
      </c>
      <c r="I624" s="1"/>
    </row>
    <row r="625" spans="1:9" ht="38.25" outlineLevel="7">
      <c r="A625" s="58" t="s">
        <v>201</v>
      </c>
      <c r="B625" s="57" t="s">
        <v>130</v>
      </c>
      <c r="C625" s="57" t="s">
        <v>762</v>
      </c>
      <c r="D625" s="58"/>
      <c r="E625" s="80" t="s">
        <v>763</v>
      </c>
      <c r="F625" s="81">
        <f>F626</f>
        <v>320</v>
      </c>
      <c r="G625" s="81">
        <f t="shared" ref="G625" si="172">G626</f>
        <v>0</v>
      </c>
      <c r="H625" s="81">
        <f t="shared" si="164"/>
        <v>0</v>
      </c>
      <c r="I625" s="1"/>
    </row>
    <row r="626" spans="1:9" ht="25.5" outlineLevel="7">
      <c r="A626" s="58" t="s">
        <v>201</v>
      </c>
      <c r="B626" s="57" t="s">
        <v>130</v>
      </c>
      <c r="C626" s="57" t="s">
        <v>812</v>
      </c>
      <c r="D626" s="58"/>
      <c r="E626" s="80" t="s">
        <v>813</v>
      </c>
      <c r="F626" s="81">
        <f>F627</f>
        <v>320</v>
      </c>
      <c r="G626" s="81">
        <f t="shared" ref="G626" si="173">G627</f>
        <v>0</v>
      </c>
      <c r="H626" s="81">
        <f t="shared" si="164"/>
        <v>0</v>
      </c>
      <c r="I626" s="1"/>
    </row>
    <row r="627" spans="1:9" ht="25.5" outlineLevel="7">
      <c r="A627" s="58" t="s">
        <v>201</v>
      </c>
      <c r="B627" s="57" t="s">
        <v>130</v>
      </c>
      <c r="C627" s="57" t="s">
        <v>812</v>
      </c>
      <c r="D627" s="58" t="s">
        <v>7</v>
      </c>
      <c r="E627" s="80" t="s">
        <v>300</v>
      </c>
      <c r="F627" s="81">
        <f>270+50</f>
        <v>320</v>
      </c>
      <c r="G627" s="81">
        <v>0</v>
      </c>
      <c r="H627" s="81">
        <f t="shared" si="164"/>
        <v>0</v>
      </c>
      <c r="I627" s="1"/>
    </row>
    <row r="628" spans="1:9" outlineLevel="2">
      <c r="A628" s="58" t="s">
        <v>201</v>
      </c>
      <c r="B628" s="57" t="s">
        <v>227</v>
      </c>
      <c r="C628" s="57"/>
      <c r="D628" s="58"/>
      <c r="E628" s="80" t="s">
        <v>294</v>
      </c>
      <c r="F628" s="81">
        <f>F629</f>
        <v>4042.6</v>
      </c>
      <c r="G628" s="81">
        <f t="shared" ref="G628:G630" si="174">G629</f>
        <v>1844.8</v>
      </c>
      <c r="H628" s="81">
        <f t="shared" si="164"/>
        <v>45.633997922129325</v>
      </c>
      <c r="I628" s="1"/>
    </row>
    <row r="629" spans="1:9" ht="38.25" outlineLevel="3">
      <c r="A629" s="58" t="s">
        <v>201</v>
      </c>
      <c r="B629" s="57" t="s">
        <v>227</v>
      </c>
      <c r="C629" s="57" t="s">
        <v>205</v>
      </c>
      <c r="D629" s="58"/>
      <c r="E629" s="80" t="s">
        <v>646</v>
      </c>
      <c r="F629" s="81">
        <f>F630</f>
        <v>4042.6</v>
      </c>
      <c r="G629" s="81">
        <f t="shared" si="174"/>
        <v>1844.8</v>
      </c>
      <c r="H629" s="81">
        <f t="shared" si="164"/>
        <v>45.633997922129325</v>
      </c>
      <c r="I629" s="1"/>
    </row>
    <row r="630" spans="1:9" ht="51" outlineLevel="4">
      <c r="A630" s="58" t="s">
        <v>201</v>
      </c>
      <c r="B630" s="57" t="s">
        <v>227</v>
      </c>
      <c r="C630" s="57" t="s">
        <v>228</v>
      </c>
      <c r="D630" s="58"/>
      <c r="E630" s="80" t="s">
        <v>526</v>
      </c>
      <c r="F630" s="81">
        <f>F631</f>
        <v>4042.6</v>
      </c>
      <c r="G630" s="81">
        <f t="shared" si="174"/>
        <v>1844.8</v>
      </c>
      <c r="H630" s="81">
        <f t="shared" si="164"/>
        <v>45.633997922129325</v>
      </c>
      <c r="I630" s="1"/>
    </row>
    <row r="631" spans="1:9" ht="40.5" customHeight="1" outlineLevel="4">
      <c r="A631" s="58" t="s">
        <v>201</v>
      </c>
      <c r="B631" s="57" t="s">
        <v>227</v>
      </c>
      <c r="C631" s="57" t="s">
        <v>624</v>
      </c>
      <c r="D631" s="58"/>
      <c r="E631" s="80" t="s">
        <v>625</v>
      </c>
      <c r="F631" s="81">
        <f>F632</f>
        <v>4042.6</v>
      </c>
      <c r="G631" s="81">
        <f>G632</f>
        <v>1844.8</v>
      </c>
      <c r="H631" s="81">
        <f t="shared" si="164"/>
        <v>45.633997922129325</v>
      </c>
      <c r="I631" s="1"/>
    </row>
    <row r="632" spans="1:9" ht="38.25" outlineLevel="6">
      <c r="A632" s="58" t="s">
        <v>201</v>
      </c>
      <c r="B632" s="57" t="s">
        <v>227</v>
      </c>
      <c r="C632" s="57" t="s">
        <v>634</v>
      </c>
      <c r="D632" s="58"/>
      <c r="E632" s="80" t="s">
        <v>505</v>
      </c>
      <c r="F632" s="81">
        <f>F633+F634+F635</f>
        <v>4042.6</v>
      </c>
      <c r="G632" s="81">
        <f t="shared" ref="G632" si="175">G633+G634+G635</f>
        <v>1844.8</v>
      </c>
      <c r="H632" s="81">
        <f t="shared" si="164"/>
        <v>45.633997922129325</v>
      </c>
      <c r="I632" s="1"/>
    </row>
    <row r="633" spans="1:9" ht="63.75" outlineLevel="7">
      <c r="A633" s="58" t="s">
        <v>201</v>
      </c>
      <c r="B633" s="57" t="s">
        <v>227</v>
      </c>
      <c r="C633" s="57" t="s">
        <v>634</v>
      </c>
      <c r="D633" s="58" t="s">
        <v>6</v>
      </c>
      <c r="E633" s="80" t="s">
        <v>299</v>
      </c>
      <c r="F633" s="81">
        <f>3289.6+528</f>
        <v>3817.6</v>
      </c>
      <c r="G633" s="81">
        <v>1792.8</v>
      </c>
      <c r="H633" s="81">
        <f t="shared" si="164"/>
        <v>46.961441743503777</v>
      </c>
      <c r="I633" s="1"/>
    </row>
    <row r="634" spans="1:9" ht="25.5" outlineLevel="7">
      <c r="A634" s="58" t="s">
        <v>201</v>
      </c>
      <c r="B634" s="57" t="s">
        <v>227</v>
      </c>
      <c r="C634" s="57" t="s">
        <v>634</v>
      </c>
      <c r="D634" s="58" t="s">
        <v>7</v>
      </c>
      <c r="E634" s="80" t="s">
        <v>300</v>
      </c>
      <c r="F634" s="81">
        <f>225-2.5</f>
        <v>222.5</v>
      </c>
      <c r="G634" s="81">
        <v>50.4</v>
      </c>
      <c r="H634" s="81">
        <f t="shared" si="164"/>
        <v>22.651685393258425</v>
      </c>
      <c r="I634" s="1"/>
    </row>
    <row r="635" spans="1:9" outlineLevel="7">
      <c r="A635" s="58">
        <v>804</v>
      </c>
      <c r="B635" s="57" t="s">
        <v>227</v>
      </c>
      <c r="C635" s="57" t="s">
        <v>634</v>
      </c>
      <c r="D635" s="58">
        <v>800</v>
      </c>
      <c r="E635" s="80" t="s">
        <v>301</v>
      </c>
      <c r="F635" s="81">
        <v>2.5</v>
      </c>
      <c r="G635" s="81">
        <v>1.6</v>
      </c>
      <c r="H635" s="81">
        <f t="shared" si="164"/>
        <v>64</v>
      </c>
      <c r="I635" s="1"/>
    </row>
    <row r="636" spans="1:9" outlineLevel="1">
      <c r="A636" s="58" t="s">
        <v>201</v>
      </c>
      <c r="B636" s="57" t="s">
        <v>198</v>
      </c>
      <c r="C636" s="57"/>
      <c r="D636" s="58"/>
      <c r="E636" s="80" t="s">
        <v>254</v>
      </c>
      <c r="F636" s="81">
        <f>F645+F637</f>
        <v>6456.8</v>
      </c>
      <c r="G636" s="81">
        <f>G645+G637</f>
        <v>2420.1</v>
      </c>
      <c r="H636" s="81">
        <f>G636/F636*100</f>
        <v>37.481414942386323</v>
      </c>
      <c r="I636" s="1"/>
    </row>
    <row r="637" spans="1:9" outlineLevel="1">
      <c r="A637" s="58" t="s">
        <v>201</v>
      </c>
      <c r="B637" s="57" t="s">
        <v>610</v>
      </c>
      <c r="C637" s="57"/>
      <c r="D637" s="58"/>
      <c r="E637" s="80" t="s">
        <v>611</v>
      </c>
      <c r="F637" s="81">
        <f t="shared" ref="F637:G639" si="176">F638</f>
        <v>254.6</v>
      </c>
      <c r="G637" s="81">
        <f t="shared" si="176"/>
        <v>0</v>
      </c>
      <c r="H637" s="81">
        <f t="shared" ref="H637:H670" si="177">G637/F637*100</f>
        <v>0</v>
      </c>
      <c r="I637" s="1"/>
    </row>
    <row r="638" spans="1:9" ht="38.25" outlineLevel="1">
      <c r="A638" s="58" t="s">
        <v>201</v>
      </c>
      <c r="B638" s="57" t="s">
        <v>610</v>
      </c>
      <c r="C638" s="57" t="s">
        <v>230</v>
      </c>
      <c r="D638" s="58"/>
      <c r="E638" s="80" t="s">
        <v>647</v>
      </c>
      <c r="F638" s="81">
        <f t="shared" si="176"/>
        <v>254.6</v>
      </c>
      <c r="G638" s="81">
        <f t="shared" si="176"/>
        <v>0</v>
      </c>
      <c r="H638" s="81">
        <f t="shared" si="177"/>
        <v>0</v>
      </c>
      <c r="I638" s="1"/>
    </row>
    <row r="639" spans="1:9" ht="25.5" outlineLevel="1">
      <c r="A639" s="58" t="s">
        <v>201</v>
      </c>
      <c r="B639" s="57" t="s">
        <v>610</v>
      </c>
      <c r="C639" s="57" t="s">
        <v>231</v>
      </c>
      <c r="D639" s="58"/>
      <c r="E639" s="80" t="s">
        <v>506</v>
      </c>
      <c r="F639" s="81">
        <f t="shared" si="176"/>
        <v>254.6</v>
      </c>
      <c r="G639" s="81">
        <f t="shared" si="176"/>
        <v>0</v>
      </c>
      <c r="H639" s="81">
        <f t="shared" si="177"/>
        <v>0</v>
      </c>
      <c r="I639" s="1"/>
    </row>
    <row r="640" spans="1:9" ht="25.5" outlineLevel="1">
      <c r="A640" s="58" t="s">
        <v>201</v>
      </c>
      <c r="B640" s="57" t="s">
        <v>610</v>
      </c>
      <c r="C640" s="57" t="s">
        <v>737</v>
      </c>
      <c r="D640" s="58"/>
      <c r="E640" s="80" t="s">
        <v>612</v>
      </c>
      <c r="F640" s="81">
        <f>F641+F643</f>
        <v>254.6</v>
      </c>
      <c r="G640" s="81">
        <f t="shared" ref="G640" si="178">G641+G643</f>
        <v>0</v>
      </c>
      <c r="H640" s="81">
        <f t="shared" si="177"/>
        <v>0</v>
      </c>
      <c r="I640" s="1"/>
    </row>
    <row r="641" spans="1:9" ht="29.25" customHeight="1" outlineLevel="1">
      <c r="A641" s="82" t="s">
        <v>201</v>
      </c>
      <c r="B641" s="83" t="s">
        <v>610</v>
      </c>
      <c r="C641" s="83" t="s">
        <v>738</v>
      </c>
      <c r="D641" s="82"/>
      <c r="E641" s="63" t="s">
        <v>727</v>
      </c>
      <c r="F641" s="84">
        <f>F642</f>
        <v>45</v>
      </c>
      <c r="G641" s="84">
        <f t="shared" ref="G641" si="179">G642</f>
        <v>0</v>
      </c>
      <c r="H641" s="81">
        <f t="shared" si="177"/>
        <v>0</v>
      </c>
      <c r="I641" s="1"/>
    </row>
    <row r="642" spans="1:9" ht="25.5" outlineLevel="1">
      <c r="A642" s="82" t="s">
        <v>201</v>
      </c>
      <c r="B642" s="83" t="s">
        <v>610</v>
      </c>
      <c r="C642" s="83" t="s">
        <v>738</v>
      </c>
      <c r="D642" s="82">
        <v>200</v>
      </c>
      <c r="E642" s="63" t="s">
        <v>300</v>
      </c>
      <c r="F642" s="84">
        <v>45</v>
      </c>
      <c r="G642" s="84">
        <v>0</v>
      </c>
      <c r="H642" s="81">
        <f t="shared" si="177"/>
        <v>0</v>
      </c>
      <c r="I642" s="1"/>
    </row>
    <row r="643" spans="1:9" ht="69.75" customHeight="1" outlineLevel="1">
      <c r="A643" s="82" t="s">
        <v>201</v>
      </c>
      <c r="B643" s="83" t="s">
        <v>610</v>
      </c>
      <c r="C643" s="83" t="s">
        <v>739</v>
      </c>
      <c r="D643" s="82"/>
      <c r="E643" s="63" t="s">
        <v>743</v>
      </c>
      <c r="F643" s="84">
        <f>F644</f>
        <v>209.6</v>
      </c>
      <c r="G643" s="84">
        <f t="shared" ref="G643" si="180">G644</f>
        <v>0</v>
      </c>
      <c r="H643" s="81">
        <f t="shared" si="177"/>
        <v>0</v>
      </c>
      <c r="I643" s="1"/>
    </row>
    <row r="644" spans="1:9" ht="25.5" outlineLevel="1">
      <c r="A644" s="82" t="s">
        <v>201</v>
      </c>
      <c r="B644" s="83" t="s">
        <v>610</v>
      </c>
      <c r="C644" s="83" t="s">
        <v>739</v>
      </c>
      <c r="D644" s="82">
        <v>200</v>
      </c>
      <c r="E644" s="63" t="s">
        <v>300</v>
      </c>
      <c r="F644" s="84">
        <v>209.6</v>
      </c>
      <c r="G644" s="84">
        <v>0</v>
      </c>
      <c r="H644" s="81">
        <f t="shared" si="177"/>
        <v>0</v>
      </c>
      <c r="I644" s="1"/>
    </row>
    <row r="645" spans="1:9" outlineLevel="2">
      <c r="A645" s="58" t="s">
        <v>201</v>
      </c>
      <c r="B645" s="57" t="s">
        <v>229</v>
      </c>
      <c r="C645" s="57"/>
      <c r="D645" s="58"/>
      <c r="E645" s="80" t="s">
        <v>295</v>
      </c>
      <c r="F645" s="81">
        <f>F646+F666</f>
        <v>6202.2</v>
      </c>
      <c r="G645" s="81">
        <f>G646+G666</f>
        <v>2420.1</v>
      </c>
      <c r="H645" s="81">
        <f t="shared" si="177"/>
        <v>39.020025152365292</v>
      </c>
      <c r="I645" s="1"/>
    </row>
    <row r="646" spans="1:9" ht="38.25" outlineLevel="3">
      <c r="A646" s="58" t="s">
        <v>201</v>
      </c>
      <c r="B646" s="57" t="s">
        <v>229</v>
      </c>
      <c r="C646" s="57" t="s">
        <v>230</v>
      </c>
      <c r="D646" s="58"/>
      <c r="E646" s="80" t="s">
        <v>647</v>
      </c>
      <c r="F646" s="81">
        <f>F647+F660</f>
        <v>6152.2</v>
      </c>
      <c r="G646" s="81">
        <f>G647+G660</f>
        <v>2390.5</v>
      </c>
      <c r="H646" s="81">
        <f t="shared" si="177"/>
        <v>38.856018985078514</v>
      </c>
      <c r="I646" s="1"/>
    </row>
    <row r="647" spans="1:9" ht="25.5" outlineLevel="4">
      <c r="A647" s="58" t="s">
        <v>201</v>
      </c>
      <c r="B647" s="57" t="s">
        <v>229</v>
      </c>
      <c r="C647" s="57" t="s">
        <v>231</v>
      </c>
      <c r="D647" s="58"/>
      <c r="E647" s="80" t="s">
        <v>506</v>
      </c>
      <c r="F647" s="81">
        <f>F648+F651+F655</f>
        <v>2600.1</v>
      </c>
      <c r="G647" s="81">
        <f t="shared" ref="G647" si="181">G648+G651+G655</f>
        <v>1116.7</v>
      </c>
      <c r="H647" s="81">
        <f t="shared" si="177"/>
        <v>42.94834814045614</v>
      </c>
      <c r="I647" s="1"/>
    </row>
    <row r="648" spans="1:9" ht="66" customHeight="1" outlineLevel="5">
      <c r="A648" s="58" t="s">
        <v>201</v>
      </c>
      <c r="B648" s="57" t="s">
        <v>229</v>
      </c>
      <c r="C648" s="57" t="s">
        <v>232</v>
      </c>
      <c r="D648" s="58"/>
      <c r="E648" s="80" t="s">
        <v>507</v>
      </c>
      <c r="F648" s="81">
        <f t="shared" ref="F648:G649" si="182">F649</f>
        <v>600</v>
      </c>
      <c r="G648" s="81">
        <f t="shared" si="182"/>
        <v>434.5</v>
      </c>
      <c r="H648" s="81">
        <f t="shared" si="177"/>
        <v>72.416666666666657</v>
      </c>
      <c r="I648" s="1"/>
    </row>
    <row r="649" spans="1:9" ht="89.25" outlineLevel="6">
      <c r="A649" s="58" t="s">
        <v>201</v>
      </c>
      <c r="B649" s="57" t="s">
        <v>229</v>
      </c>
      <c r="C649" s="57" t="s">
        <v>233</v>
      </c>
      <c r="D649" s="58"/>
      <c r="E649" s="80" t="s">
        <v>508</v>
      </c>
      <c r="F649" s="81">
        <f t="shared" si="182"/>
        <v>600</v>
      </c>
      <c r="G649" s="81">
        <f t="shared" si="182"/>
        <v>434.5</v>
      </c>
      <c r="H649" s="81">
        <f t="shared" si="177"/>
        <v>72.416666666666657</v>
      </c>
      <c r="I649" s="1"/>
    </row>
    <row r="650" spans="1:9" ht="25.5" outlineLevel="7">
      <c r="A650" s="58" t="s">
        <v>201</v>
      </c>
      <c r="B650" s="57" t="s">
        <v>229</v>
      </c>
      <c r="C650" s="57" t="s">
        <v>233</v>
      </c>
      <c r="D650" s="58" t="s">
        <v>7</v>
      </c>
      <c r="E650" s="80" t="s">
        <v>300</v>
      </c>
      <c r="F650" s="81">
        <v>600</v>
      </c>
      <c r="G650" s="81">
        <v>434.5</v>
      </c>
      <c r="H650" s="81">
        <f t="shared" si="177"/>
        <v>72.416666666666657</v>
      </c>
      <c r="I650" s="1"/>
    </row>
    <row r="651" spans="1:9" ht="38.25" outlineLevel="5">
      <c r="A651" s="58" t="s">
        <v>201</v>
      </c>
      <c r="B651" s="57" t="s">
        <v>229</v>
      </c>
      <c r="C651" s="57" t="s">
        <v>234</v>
      </c>
      <c r="D651" s="58"/>
      <c r="E651" s="80" t="s">
        <v>696</v>
      </c>
      <c r="F651" s="81">
        <f t="shared" ref="F651:G651" si="183">F652</f>
        <v>1200</v>
      </c>
      <c r="G651" s="81">
        <f t="shared" si="183"/>
        <v>682.2</v>
      </c>
      <c r="H651" s="81">
        <f t="shared" si="177"/>
        <v>56.85</v>
      </c>
      <c r="I651" s="1"/>
    </row>
    <row r="652" spans="1:9" ht="38.25" outlineLevel="6">
      <c r="A652" s="58" t="s">
        <v>201</v>
      </c>
      <c r="B652" s="57" t="s">
        <v>229</v>
      </c>
      <c r="C652" s="57" t="s">
        <v>235</v>
      </c>
      <c r="D652" s="58"/>
      <c r="E652" s="80" t="s">
        <v>511</v>
      </c>
      <c r="F652" s="81">
        <f>F654+F653</f>
        <v>1200</v>
      </c>
      <c r="G652" s="81">
        <f t="shared" ref="G652" si="184">G654+G653</f>
        <v>682.2</v>
      </c>
      <c r="H652" s="81">
        <f t="shared" si="177"/>
        <v>56.85</v>
      </c>
      <c r="I652" s="1"/>
    </row>
    <row r="653" spans="1:9" ht="56.25" customHeight="1" outlineLevel="6">
      <c r="A653" s="82" t="s">
        <v>201</v>
      </c>
      <c r="B653" s="83" t="s">
        <v>229</v>
      </c>
      <c r="C653" s="83" t="s">
        <v>235</v>
      </c>
      <c r="D653" s="82">
        <v>100</v>
      </c>
      <c r="E653" s="63" t="s">
        <v>299</v>
      </c>
      <c r="F653" s="84">
        <v>200</v>
      </c>
      <c r="G653" s="84">
        <v>230.2</v>
      </c>
      <c r="H653" s="84" t="s">
        <v>854</v>
      </c>
      <c r="I653" s="1"/>
    </row>
    <row r="654" spans="1:9" ht="25.5" outlineLevel="7">
      <c r="A654" s="58" t="s">
        <v>201</v>
      </c>
      <c r="B654" s="57" t="s">
        <v>229</v>
      </c>
      <c r="C654" s="57" t="s">
        <v>235</v>
      </c>
      <c r="D654" s="58" t="s">
        <v>7</v>
      </c>
      <c r="E654" s="80" t="s">
        <v>300</v>
      </c>
      <c r="F654" s="81">
        <v>1000</v>
      </c>
      <c r="G654" s="81">
        <v>452</v>
      </c>
      <c r="H654" s="81">
        <f t="shared" si="177"/>
        <v>45.2</v>
      </c>
      <c r="I654" s="1"/>
    </row>
    <row r="655" spans="1:9" ht="25.5" outlineLevel="7">
      <c r="A655" s="58" t="s">
        <v>201</v>
      </c>
      <c r="B655" s="57" t="s">
        <v>229</v>
      </c>
      <c r="C655" s="57" t="s">
        <v>737</v>
      </c>
      <c r="D655" s="58"/>
      <c r="E655" s="80" t="s">
        <v>612</v>
      </c>
      <c r="F655" s="81">
        <f>F658+F656</f>
        <v>800.1</v>
      </c>
      <c r="G655" s="81">
        <f t="shared" ref="G655" si="185">G658+G656</f>
        <v>0</v>
      </c>
      <c r="H655" s="81">
        <f t="shared" si="177"/>
        <v>0</v>
      </c>
      <c r="I655" s="1"/>
    </row>
    <row r="656" spans="1:9" ht="93" customHeight="1" outlineLevel="7">
      <c r="A656" s="58" t="s">
        <v>201</v>
      </c>
      <c r="B656" s="57" t="s">
        <v>229</v>
      </c>
      <c r="C656" s="57" t="s">
        <v>759</v>
      </c>
      <c r="D656" s="58"/>
      <c r="E656" s="80" t="s">
        <v>760</v>
      </c>
      <c r="F656" s="81">
        <f>F657</f>
        <v>640.1</v>
      </c>
      <c r="G656" s="81">
        <f t="shared" ref="G656" si="186">G657</f>
        <v>0</v>
      </c>
      <c r="H656" s="81">
        <f t="shared" si="177"/>
        <v>0</v>
      </c>
      <c r="I656" s="1"/>
    </row>
    <row r="657" spans="1:9" ht="25.5" outlineLevel="7">
      <c r="A657" s="58" t="s">
        <v>201</v>
      </c>
      <c r="B657" s="57" t="s">
        <v>229</v>
      </c>
      <c r="C657" s="57" t="s">
        <v>759</v>
      </c>
      <c r="D657" s="58">
        <v>200</v>
      </c>
      <c r="E657" s="80" t="s">
        <v>300</v>
      </c>
      <c r="F657" s="81">
        <v>640.1</v>
      </c>
      <c r="G657" s="81">
        <v>0</v>
      </c>
      <c r="H657" s="81">
        <f t="shared" si="177"/>
        <v>0</v>
      </c>
      <c r="I657" s="1"/>
    </row>
    <row r="658" spans="1:9" ht="103.5" customHeight="1" outlineLevel="7">
      <c r="A658" s="58" t="s">
        <v>201</v>
      </c>
      <c r="B658" s="57" t="s">
        <v>229</v>
      </c>
      <c r="C658" s="57" t="s">
        <v>740</v>
      </c>
      <c r="D658" s="58"/>
      <c r="E658" s="80" t="s">
        <v>744</v>
      </c>
      <c r="F658" s="81">
        <f>F659</f>
        <v>160</v>
      </c>
      <c r="G658" s="81">
        <f t="shared" ref="G658" si="187">G659</f>
        <v>0</v>
      </c>
      <c r="H658" s="81">
        <f t="shared" si="177"/>
        <v>0</v>
      </c>
      <c r="I658" s="1"/>
    </row>
    <row r="659" spans="1:9" ht="25.5" outlineLevel="7">
      <c r="A659" s="58" t="s">
        <v>201</v>
      </c>
      <c r="B659" s="57" t="s">
        <v>229</v>
      </c>
      <c r="C659" s="57" t="s">
        <v>740</v>
      </c>
      <c r="D659" s="58" t="s">
        <v>7</v>
      </c>
      <c r="E659" s="80" t="s">
        <v>300</v>
      </c>
      <c r="F659" s="81">
        <v>160</v>
      </c>
      <c r="G659" s="81">
        <v>0</v>
      </c>
      <c r="H659" s="81">
        <f t="shared" si="177"/>
        <v>0</v>
      </c>
      <c r="I659" s="1"/>
    </row>
    <row r="660" spans="1:9" ht="25.5" outlineLevel="4">
      <c r="A660" s="58" t="s">
        <v>201</v>
      </c>
      <c r="B660" s="57" t="s">
        <v>229</v>
      </c>
      <c r="C660" s="57" t="s">
        <v>236</v>
      </c>
      <c r="D660" s="58"/>
      <c r="E660" s="80" t="s">
        <v>514</v>
      </c>
      <c r="F660" s="81">
        <f t="shared" ref="F660:G661" si="188">F661</f>
        <v>3552.1</v>
      </c>
      <c r="G660" s="81">
        <f t="shared" si="188"/>
        <v>1273.8</v>
      </c>
      <c r="H660" s="81">
        <f t="shared" si="177"/>
        <v>35.860476900988147</v>
      </c>
      <c r="I660" s="1"/>
    </row>
    <row r="661" spans="1:9" ht="25.5" outlineLevel="5">
      <c r="A661" s="58" t="s">
        <v>201</v>
      </c>
      <c r="B661" s="57" t="s">
        <v>229</v>
      </c>
      <c r="C661" s="57" t="s">
        <v>237</v>
      </c>
      <c r="D661" s="58"/>
      <c r="E661" s="80" t="s">
        <v>515</v>
      </c>
      <c r="F661" s="81">
        <f>F662</f>
        <v>3552.1</v>
      </c>
      <c r="G661" s="81">
        <f t="shared" si="188"/>
        <v>1273.8</v>
      </c>
      <c r="H661" s="81">
        <f t="shared" si="177"/>
        <v>35.860476900988147</v>
      </c>
      <c r="I661" s="1"/>
    </row>
    <row r="662" spans="1:9" ht="25.5" outlineLevel="6">
      <c r="A662" s="58" t="s">
        <v>201</v>
      </c>
      <c r="B662" s="57" t="s">
        <v>229</v>
      </c>
      <c r="C662" s="57" t="s">
        <v>238</v>
      </c>
      <c r="D662" s="58"/>
      <c r="E662" s="80" t="s">
        <v>516</v>
      </c>
      <c r="F662" s="81">
        <f>F663+F664+F665</f>
        <v>3552.1</v>
      </c>
      <c r="G662" s="81">
        <f>G663+G664+G665</f>
        <v>1273.8</v>
      </c>
      <c r="H662" s="81">
        <f t="shared" si="177"/>
        <v>35.860476900988147</v>
      </c>
      <c r="I662" s="1"/>
    </row>
    <row r="663" spans="1:9" ht="63.75" outlineLevel="7">
      <c r="A663" s="58" t="s">
        <v>201</v>
      </c>
      <c r="B663" s="57" t="s">
        <v>229</v>
      </c>
      <c r="C663" s="57" t="s">
        <v>238</v>
      </c>
      <c r="D663" s="58" t="s">
        <v>6</v>
      </c>
      <c r="E663" s="80" t="s">
        <v>299</v>
      </c>
      <c r="F663" s="81">
        <f>1961.9+197.6</f>
        <v>2159.5</v>
      </c>
      <c r="G663" s="81">
        <v>686.3</v>
      </c>
      <c r="H663" s="81">
        <f t="shared" si="177"/>
        <v>31.780504746469092</v>
      </c>
      <c r="I663" s="1"/>
    </row>
    <row r="664" spans="1:9" ht="25.5" outlineLevel="7">
      <c r="A664" s="58" t="s">
        <v>201</v>
      </c>
      <c r="B664" s="57" t="s">
        <v>229</v>
      </c>
      <c r="C664" s="57" t="s">
        <v>238</v>
      </c>
      <c r="D664" s="58" t="s">
        <v>7</v>
      </c>
      <c r="E664" s="80" t="s">
        <v>300</v>
      </c>
      <c r="F664" s="81">
        <f>933.5+39.6+249.5</f>
        <v>1222.5999999999999</v>
      </c>
      <c r="G664" s="81">
        <v>560.79999999999995</v>
      </c>
      <c r="H664" s="81">
        <f t="shared" si="177"/>
        <v>45.869458530999509</v>
      </c>
      <c r="I664" s="1"/>
    </row>
    <row r="665" spans="1:9" outlineLevel="7">
      <c r="A665" s="58" t="s">
        <v>201</v>
      </c>
      <c r="B665" s="57" t="s">
        <v>229</v>
      </c>
      <c r="C665" s="57" t="s">
        <v>238</v>
      </c>
      <c r="D665" s="58">
        <v>800</v>
      </c>
      <c r="E665" s="80" t="s">
        <v>301</v>
      </c>
      <c r="F665" s="81">
        <v>170</v>
      </c>
      <c r="G665" s="81">
        <v>26.7</v>
      </c>
      <c r="H665" s="81">
        <f t="shared" si="177"/>
        <v>15.705882352941176</v>
      </c>
      <c r="I665" s="1"/>
    </row>
    <row r="666" spans="1:9" ht="38.25" outlineLevel="3">
      <c r="A666" s="58" t="s">
        <v>201</v>
      </c>
      <c r="B666" s="57" t="s">
        <v>229</v>
      </c>
      <c r="C666" s="57" t="s">
        <v>146</v>
      </c>
      <c r="D666" s="58"/>
      <c r="E666" s="80" t="s">
        <v>651</v>
      </c>
      <c r="F666" s="81">
        <f t="shared" ref="F666:G669" si="189">F667</f>
        <v>50</v>
      </c>
      <c r="G666" s="81">
        <f t="shared" si="189"/>
        <v>29.6</v>
      </c>
      <c r="H666" s="81">
        <f t="shared" si="177"/>
        <v>59.20000000000001</v>
      </c>
      <c r="I666" s="1"/>
    </row>
    <row r="667" spans="1:9" ht="25.5" outlineLevel="4">
      <c r="A667" s="58" t="s">
        <v>201</v>
      </c>
      <c r="B667" s="57" t="s">
        <v>229</v>
      </c>
      <c r="C667" s="57" t="s">
        <v>155</v>
      </c>
      <c r="D667" s="58"/>
      <c r="E667" s="80" t="s">
        <v>437</v>
      </c>
      <c r="F667" s="81">
        <f t="shared" si="189"/>
        <v>50</v>
      </c>
      <c r="G667" s="81">
        <f t="shared" si="189"/>
        <v>29.6</v>
      </c>
      <c r="H667" s="81">
        <f t="shared" si="177"/>
        <v>59.20000000000001</v>
      </c>
      <c r="I667" s="1"/>
    </row>
    <row r="668" spans="1:9" ht="38.25" outlineLevel="5">
      <c r="A668" s="58" t="s">
        <v>201</v>
      </c>
      <c r="B668" s="57" t="s">
        <v>229</v>
      </c>
      <c r="C668" s="57" t="s">
        <v>202</v>
      </c>
      <c r="D668" s="58"/>
      <c r="E668" s="80" t="s">
        <v>477</v>
      </c>
      <c r="F668" s="81">
        <f t="shared" si="189"/>
        <v>50</v>
      </c>
      <c r="G668" s="81">
        <f t="shared" si="189"/>
        <v>29.6</v>
      </c>
      <c r="H668" s="81">
        <f t="shared" si="177"/>
        <v>59.20000000000001</v>
      </c>
      <c r="I668" s="1"/>
    </row>
    <row r="669" spans="1:9" ht="25.5" outlineLevel="6">
      <c r="A669" s="58" t="s">
        <v>201</v>
      </c>
      <c r="B669" s="57" t="s">
        <v>229</v>
      </c>
      <c r="C669" s="57" t="s">
        <v>203</v>
      </c>
      <c r="D669" s="58"/>
      <c r="E669" s="80" t="s">
        <v>478</v>
      </c>
      <c r="F669" s="81">
        <f t="shared" si="189"/>
        <v>50</v>
      </c>
      <c r="G669" s="81">
        <f t="shared" si="189"/>
        <v>29.6</v>
      </c>
      <c r="H669" s="81">
        <f t="shared" si="177"/>
        <v>59.20000000000001</v>
      </c>
      <c r="I669" s="1"/>
    </row>
    <row r="670" spans="1:9" ht="63.75" outlineLevel="7">
      <c r="A670" s="58" t="s">
        <v>201</v>
      </c>
      <c r="B670" s="57" t="s">
        <v>229</v>
      </c>
      <c r="C670" s="57" t="s">
        <v>203</v>
      </c>
      <c r="D670" s="58">
        <v>100</v>
      </c>
      <c r="E670" s="80" t="s">
        <v>299</v>
      </c>
      <c r="F670" s="81">
        <v>50</v>
      </c>
      <c r="G670" s="81">
        <v>29.6</v>
      </c>
      <c r="H670" s="81">
        <f t="shared" si="177"/>
        <v>59.20000000000001</v>
      </c>
    </row>
    <row r="671" spans="1:9" s="3" customFormat="1" ht="25.5">
      <c r="A671" s="76" t="s">
        <v>239</v>
      </c>
      <c r="B671" s="77"/>
      <c r="C671" s="77"/>
      <c r="D671" s="76"/>
      <c r="E671" s="78" t="s">
        <v>245</v>
      </c>
      <c r="F671" s="79">
        <f t="shared" ref="F671:G675" si="190">F672</f>
        <v>1275.7</v>
      </c>
      <c r="G671" s="79">
        <f t="shared" si="190"/>
        <v>550.6</v>
      </c>
      <c r="H671" s="79">
        <f>G671/F671*100</f>
        <v>43.160617700086227</v>
      </c>
      <c r="I671" s="50"/>
    </row>
    <row r="672" spans="1:9" outlineLevel="1">
      <c r="A672" s="58" t="s">
        <v>239</v>
      </c>
      <c r="B672" s="57" t="s">
        <v>1</v>
      </c>
      <c r="C672" s="57"/>
      <c r="D672" s="58"/>
      <c r="E672" s="80" t="s">
        <v>246</v>
      </c>
      <c r="F672" s="81">
        <f t="shared" si="190"/>
        <v>1275.7</v>
      </c>
      <c r="G672" s="81">
        <f t="shared" si="190"/>
        <v>550.6</v>
      </c>
      <c r="H672" s="81">
        <f>G672/F672*100</f>
        <v>43.160617700086227</v>
      </c>
    </row>
    <row r="673" spans="1:8" ht="38.25" outlineLevel="2">
      <c r="A673" s="58" t="s">
        <v>239</v>
      </c>
      <c r="B673" s="57" t="s">
        <v>2</v>
      </c>
      <c r="C673" s="57"/>
      <c r="D673" s="58"/>
      <c r="E673" s="80" t="s">
        <v>255</v>
      </c>
      <c r="F673" s="81">
        <f t="shared" si="190"/>
        <v>1275.7</v>
      </c>
      <c r="G673" s="81">
        <f t="shared" si="190"/>
        <v>550.6</v>
      </c>
      <c r="H673" s="81">
        <f t="shared" ref="H673:H678" si="191">G673/F673*100</f>
        <v>43.160617700086227</v>
      </c>
    </row>
    <row r="674" spans="1:8" outlineLevel="3">
      <c r="A674" s="58" t="s">
        <v>239</v>
      </c>
      <c r="B674" s="57" t="s">
        <v>2</v>
      </c>
      <c r="C674" s="57" t="s">
        <v>3</v>
      </c>
      <c r="D674" s="58"/>
      <c r="E674" s="80" t="s">
        <v>256</v>
      </c>
      <c r="F674" s="81">
        <f t="shared" si="190"/>
        <v>1275.7</v>
      </c>
      <c r="G674" s="81">
        <f t="shared" si="190"/>
        <v>550.6</v>
      </c>
      <c r="H674" s="81">
        <f t="shared" si="191"/>
        <v>43.160617700086227</v>
      </c>
    </row>
    <row r="675" spans="1:8" ht="38.25" outlineLevel="4">
      <c r="A675" s="58" t="s">
        <v>239</v>
      </c>
      <c r="B675" s="57" t="s">
        <v>2</v>
      </c>
      <c r="C675" s="57" t="s">
        <v>4</v>
      </c>
      <c r="D675" s="58"/>
      <c r="E675" s="80" t="s">
        <v>297</v>
      </c>
      <c r="F675" s="81">
        <f t="shared" si="190"/>
        <v>1275.7</v>
      </c>
      <c r="G675" s="81">
        <f t="shared" si="190"/>
        <v>550.6</v>
      </c>
      <c r="H675" s="81">
        <f t="shared" si="191"/>
        <v>43.160617700086227</v>
      </c>
    </row>
    <row r="676" spans="1:8" ht="25.5" outlineLevel="6">
      <c r="A676" s="58" t="s">
        <v>239</v>
      </c>
      <c r="B676" s="57" t="s">
        <v>2</v>
      </c>
      <c r="C676" s="57" t="s">
        <v>240</v>
      </c>
      <c r="D676" s="58"/>
      <c r="E676" s="80" t="s">
        <v>245</v>
      </c>
      <c r="F676" s="81">
        <f>F677+F678</f>
        <v>1275.7</v>
      </c>
      <c r="G676" s="81">
        <f>G677+G678</f>
        <v>550.6</v>
      </c>
      <c r="H676" s="81">
        <f t="shared" si="191"/>
        <v>43.160617700086227</v>
      </c>
    </row>
    <row r="677" spans="1:8" ht="54" customHeight="1" outlineLevel="7">
      <c r="A677" s="87" t="s">
        <v>239</v>
      </c>
      <c r="B677" s="88" t="s">
        <v>2</v>
      </c>
      <c r="C677" s="88" t="s">
        <v>240</v>
      </c>
      <c r="D677" s="87" t="s">
        <v>6</v>
      </c>
      <c r="E677" s="89" t="s">
        <v>299</v>
      </c>
      <c r="F677" s="90">
        <f>1098.4+176.3</f>
        <v>1274.7</v>
      </c>
      <c r="G677" s="90">
        <v>550.4</v>
      </c>
      <c r="H677" s="81">
        <f t="shared" si="191"/>
        <v>43.178787165607588</v>
      </c>
    </row>
    <row r="678" spans="1:8" ht="28.5" customHeight="1">
      <c r="A678" s="91" t="s">
        <v>239</v>
      </c>
      <c r="B678" s="92" t="s">
        <v>2</v>
      </c>
      <c r="C678" s="92" t="s">
        <v>240</v>
      </c>
      <c r="D678" s="91">
        <v>200</v>
      </c>
      <c r="E678" s="93" t="s">
        <v>300</v>
      </c>
      <c r="F678" s="94">
        <v>1</v>
      </c>
      <c r="G678" s="94">
        <v>0.2</v>
      </c>
      <c r="H678" s="81">
        <f t="shared" si="191"/>
        <v>20</v>
      </c>
    </row>
    <row r="679" spans="1:8" ht="12.75" customHeight="1">
      <c r="A679" s="69"/>
      <c r="B679" s="95"/>
      <c r="C679" s="95"/>
      <c r="D679" s="69"/>
      <c r="E679" s="69"/>
      <c r="F679" s="70"/>
      <c r="G679" s="70"/>
      <c r="H679" s="96" t="s">
        <v>745</v>
      </c>
    </row>
    <row r="680" spans="1:8" ht="15.2" customHeight="1">
      <c r="E680" s="138"/>
      <c r="F680" s="139"/>
      <c r="G680" s="139"/>
      <c r="H680" s="139"/>
    </row>
    <row r="681" spans="1:8">
      <c r="F681" s="97"/>
      <c r="G681" s="97"/>
      <c r="H681" s="97"/>
    </row>
    <row r="682" spans="1:8">
      <c r="F682" s="97"/>
      <c r="G682" s="97"/>
      <c r="H682" s="97"/>
    </row>
  </sheetData>
  <mergeCells count="21">
    <mergeCell ref="F1:H1"/>
    <mergeCell ref="F2:H2"/>
    <mergeCell ref="F3:H3"/>
    <mergeCell ref="F6:H6"/>
    <mergeCell ref="F7:H7"/>
    <mergeCell ref="F4:H4"/>
    <mergeCell ref="F5:H5"/>
    <mergeCell ref="F8:H8"/>
    <mergeCell ref="A14:H14"/>
    <mergeCell ref="E680:H680"/>
    <mergeCell ref="F9:H9"/>
    <mergeCell ref="F10:H10"/>
    <mergeCell ref="F11:H11"/>
    <mergeCell ref="A15:A16"/>
    <mergeCell ref="B15:B16"/>
    <mergeCell ref="C15:C16"/>
    <mergeCell ref="D15:D16"/>
    <mergeCell ref="E15:E16"/>
    <mergeCell ref="F15:F16"/>
    <mergeCell ref="G15:G16"/>
    <mergeCell ref="H15:H16"/>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 3 РП</vt:lpstr>
      <vt:lpstr>№ 4 ведомственная</vt:lpstr>
      <vt:lpstr>'№ 3 РП'!Заголовки_для_печати</vt:lpstr>
      <vt:lpstr>'№ 3 РП'!Область_печати</vt:lpstr>
      <vt:lpstr>'№ 4 ведомственная'!Область_печати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User2024</cp:lastModifiedBy>
  <cp:lastPrinted>2024-07-01T13:23:17Z</cp:lastPrinted>
  <dcterms:created xsi:type="dcterms:W3CDTF">2019-07-11T08:02:15Z</dcterms:created>
  <dcterms:modified xsi:type="dcterms:W3CDTF">2024-07-23T05:09:44Z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