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4" rupBuild="9303"/>
  <workbookPr/>
  <bookViews>
    <workbookView xWindow="0" yWindow="0" windowWidth="19200" windowHeight="12180"/>
  </bookViews>
  <sheets>
    <sheet name="№ 3 РП" sheetId="5" r:id="rId1"/>
    <sheet name="№ 5ведомственная" sheetId="2" r:id="rId2"/>
  </sheets>
  <definedNames>
    <definedName name="_xlnm.Print_Titles" localSheetId="0">'№ 3 РП'!$13:$13</definedName>
    <definedName name="_xlnm.Print_Titles" localSheetId="1">'№ 5ведомственная'!$12:$12</definedName>
    <definedName name="_xlnm.Print_Area" localSheetId="0">'№ 3 РП'!$A$1:$E$531</definedName>
    <definedName name="_xlnm.Print_Area" localSheetId="1">'№ 5ведомственная'!$A$1:$H$598</definedName>
  </definedNames>
  <calcPr calcId="145621"/>
</workbook>
</file>

<file path=xl/calcChain.xml><?xml version="1.0" encoding="utf-8"?>
<calcChain xmlns="http://schemas.openxmlformats.org/spreadsheetml/2006/main">
  <c r="E42" i="5" l="1"/>
  <c r="G454" i="2"/>
  <c r="G453" i="2" s="1"/>
  <c r="G452" i="2" s="1"/>
  <c r="G458" i="2"/>
  <c r="G457" i="2" s="1"/>
  <c r="G456" i="2" s="1"/>
  <c r="E441" i="5"/>
  <c r="D447" i="5"/>
  <c r="D451" i="5"/>
  <c r="D450" i="5" s="1"/>
  <c r="D449" i="5" s="1"/>
  <c r="E466" i="5"/>
  <c r="E511" i="5"/>
  <c r="E528" i="5"/>
  <c r="H21" i="2"/>
  <c r="H22" i="2"/>
  <c r="H30" i="2"/>
  <c r="H36" i="2"/>
  <c r="H37" i="2"/>
  <c r="H41" i="2"/>
  <c r="H49" i="2"/>
  <c r="H54" i="2"/>
  <c r="H60" i="2"/>
  <c r="H62" i="2"/>
  <c r="H64" i="2"/>
  <c r="H69" i="2"/>
  <c r="H70" i="2"/>
  <c r="H76" i="2"/>
  <c r="H78" i="2"/>
  <c r="H81" i="2"/>
  <c r="H84" i="2"/>
  <c r="H86" i="2"/>
  <c r="H90" i="2"/>
  <c r="H97" i="2"/>
  <c r="H103" i="2"/>
  <c r="H104" i="2"/>
  <c r="H108" i="2"/>
  <c r="H112" i="2"/>
  <c r="H114" i="2"/>
  <c r="H116" i="2"/>
  <c r="H118" i="2"/>
  <c r="H120" i="2"/>
  <c r="H123" i="2"/>
  <c r="H129" i="2"/>
  <c r="H132" i="2"/>
  <c r="H137" i="2"/>
  <c r="H144" i="2"/>
  <c r="H146" i="2"/>
  <c r="H152" i="2"/>
  <c r="H156" i="2"/>
  <c r="H163" i="2"/>
  <c r="H174" i="2"/>
  <c r="H180" i="2"/>
  <c r="H187" i="2"/>
  <c r="H189" i="2"/>
  <c r="H194" i="2"/>
  <c r="H200" i="2"/>
  <c r="H202" i="2"/>
  <c r="H209" i="2"/>
  <c r="H212" i="2"/>
  <c r="H213" i="2"/>
  <c r="H215" i="2"/>
  <c r="H220" i="2"/>
  <c r="H226" i="2"/>
  <c r="H228" i="2"/>
  <c r="H230" i="2"/>
  <c r="H233" i="2"/>
  <c r="H235" i="2"/>
  <c r="H236" i="2"/>
  <c r="H237" i="2"/>
  <c r="H239" i="2"/>
  <c r="H241" i="2"/>
  <c r="H246" i="2"/>
  <c r="H248" i="2"/>
  <c r="H250" i="2"/>
  <c r="H252" i="2"/>
  <c r="H254" i="2"/>
  <c r="H258" i="2"/>
  <c r="H268" i="2"/>
  <c r="H278" i="2"/>
  <c r="H279" i="2"/>
  <c r="H280" i="2"/>
  <c r="H287" i="2"/>
  <c r="H292" i="2"/>
  <c r="H293" i="2"/>
  <c r="H298" i="2"/>
  <c r="H303" i="2"/>
  <c r="H309" i="2"/>
  <c r="H311" i="2"/>
  <c r="H314" i="2"/>
  <c r="H326" i="2"/>
  <c r="H328" i="2"/>
  <c r="H331" i="2"/>
  <c r="H342" i="2"/>
  <c r="H343" i="2"/>
  <c r="H350" i="2"/>
  <c r="H352" i="2"/>
  <c r="H356" i="2"/>
  <c r="H358" i="2"/>
  <c r="H370" i="2"/>
  <c r="H374" i="2"/>
  <c r="H378" i="2"/>
  <c r="H380" i="2"/>
  <c r="H386" i="2"/>
  <c r="H389" i="2"/>
  <c r="H393" i="2"/>
  <c r="H401" i="2"/>
  <c r="H405" i="2"/>
  <c r="H411" i="2"/>
  <c r="H415" i="2"/>
  <c r="H420" i="2"/>
  <c r="H426" i="2"/>
  <c r="H430" i="2"/>
  <c r="H438" i="2"/>
  <c r="H439" i="2"/>
  <c r="H441" i="2"/>
  <c r="H446" i="2"/>
  <c r="H447" i="2"/>
  <c r="H448" i="2"/>
  <c r="H455" i="2"/>
  <c r="H459" i="2"/>
  <c r="H465" i="2"/>
  <c r="H466" i="2"/>
  <c r="H473" i="2"/>
  <c r="H476" i="2"/>
  <c r="H478" i="2"/>
  <c r="H485" i="2"/>
  <c r="H486" i="2"/>
  <c r="H488" i="2"/>
  <c r="H490" i="2"/>
  <c r="H493" i="2"/>
  <c r="H499" i="2"/>
  <c r="H501" i="2"/>
  <c r="H502" i="2"/>
  <c r="H504" i="2"/>
  <c r="H507" i="2"/>
  <c r="H510" i="2"/>
  <c r="H513" i="2"/>
  <c r="H516" i="2"/>
  <c r="H523" i="2"/>
  <c r="H525" i="2"/>
  <c r="H529" i="2"/>
  <c r="H531" i="2"/>
  <c r="H533" i="2"/>
  <c r="H534" i="2"/>
  <c r="H536" i="2"/>
  <c r="H537" i="2"/>
  <c r="H538" i="2"/>
  <c r="H540" i="2"/>
  <c r="H543" i="2"/>
  <c r="H545" i="2"/>
  <c r="H546" i="2"/>
  <c r="H547" i="2"/>
  <c r="H549" i="2"/>
  <c r="H550" i="2"/>
  <c r="H556" i="2"/>
  <c r="H565" i="2"/>
  <c r="H573" i="2"/>
  <c r="H576" i="2"/>
  <c r="H581" i="2"/>
  <c r="H582" i="2"/>
  <c r="H583" i="2"/>
  <c r="H588" i="2"/>
  <c r="H595" i="2"/>
  <c r="H596" i="2"/>
  <c r="G145" i="2"/>
  <c r="G117" i="2"/>
  <c r="G267" i="2"/>
  <c r="F267" i="2"/>
  <c r="F264" i="2" s="1"/>
  <c r="F266" i="2"/>
  <c r="H266" i="2" s="1"/>
  <c r="F265" i="2"/>
  <c r="H265" i="2" s="1"/>
  <c r="G487" i="2"/>
  <c r="G485" i="2"/>
  <c r="G489" i="2"/>
  <c r="H489" i="2" s="1"/>
  <c r="G492" i="2"/>
  <c r="H492" i="2" s="1"/>
  <c r="G498" i="2"/>
  <c r="H498" i="2" s="1"/>
  <c r="G497" i="2"/>
  <c r="H497" i="2" s="1"/>
  <c r="G501" i="2"/>
  <c r="G503" i="2"/>
  <c r="H503" i="2" s="1"/>
  <c r="G506" i="2"/>
  <c r="G509" i="2"/>
  <c r="G508" i="2"/>
  <c r="G512" i="2"/>
  <c r="G515" i="2"/>
  <c r="H515" i="2" s="1"/>
  <c r="F396" i="2"/>
  <c r="H396" i="2" s="1"/>
  <c r="F376" i="2"/>
  <c r="H376" i="2" s="1"/>
  <c r="F372" i="2"/>
  <c r="H372" i="2" s="1"/>
  <c r="G143" i="2"/>
  <c r="G142" i="2"/>
  <c r="G151" i="2"/>
  <c r="G153" i="2"/>
  <c r="G150" i="2" s="1"/>
  <c r="G155" i="2"/>
  <c r="H155" i="2" s="1"/>
  <c r="G157" i="2"/>
  <c r="G162" i="2"/>
  <c r="G160" i="2"/>
  <c r="H160" i="2" s="1"/>
  <c r="G159" i="2"/>
  <c r="G167" i="2"/>
  <c r="G165" i="2"/>
  <c r="G171" i="2"/>
  <c r="G173" i="2"/>
  <c r="G170" i="2"/>
  <c r="G169" i="2"/>
  <c r="G179" i="2"/>
  <c r="F143" i="2"/>
  <c r="F145" i="2"/>
  <c r="F151" i="2"/>
  <c r="F150" i="2" s="1"/>
  <c r="F154" i="2"/>
  <c r="H154" i="2" s="1"/>
  <c r="F153" i="2"/>
  <c r="F155" i="2"/>
  <c r="F158" i="2"/>
  <c r="F157" i="2" s="1"/>
  <c r="F163" i="2"/>
  <c r="F162" i="2"/>
  <c r="F159" i="2" s="1"/>
  <c r="F161" i="2"/>
  <c r="H161" i="2" s="1"/>
  <c r="F160" i="2"/>
  <c r="F168" i="2"/>
  <c r="H168" i="2" s="1"/>
  <c r="F166" i="2"/>
  <c r="F172" i="2"/>
  <c r="F174" i="2"/>
  <c r="F173" i="2" s="1"/>
  <c r="F179" i="2"/>
  <c r="F178" i="2"/>
  <c r="F177" i="2" s="1"/>
  <c r="F176" i="2"/>
  <c r="F175" i="2" s="1"/>
  <c r="C214" i="5" s="1"/>
  <c r="G524" i="2"/>
  <c r="G528" i="2"/>
  <c r="H528" i="2" s="1"/>
  <c r="G522" i="2"/>
  <c r="H522" i="2" s="1"/>
  <c r="G530" i="2"/>
  <c r="H530" i="2" s="1"/>
  <c r="G533" i="2"/>
  <c r="G535" i="2"/>
  <c r="H535" i="2" s="1"/>
  <c r="G537" i="2"/>
  <c r="G539" i="2"/>
  <c r="H539" i="2" s="1"/>
  <c r="G542" i="2"/>
  <c r="G545" i="2"/>
  <c r="G544" i="2" s="1"/>
  <c r="G548" i="2"/>
  <c r="H548" i="2" s="1"/>
  <c r="G555" i="2"/>
  <c r="G554" i="2" s="1"/>
  <c r="G572" i="2"/>
  <c r="G575" i="2"/>
  <c r="G580" i="2"/>
  <c r="H580" i="2" s="1"/>
  <c r="G579" i="2"/>
  <c r="G587" i="2"/>
  <c r="G586" i="2"/>
  <c r="G585" i="2" s="1"/>
  <c r="H585" i="2" s="1"/>
  <c r="G584" i="2"/>
  <c r="G566" i="2"/>
  <c r="G564" i="2"/>
  <c r="H564" i="2" s="1"/>
  <c r="F487" i="2"/>
  <c r="F484" i="2" s="1"/>
  <c r="F483" i="2" s="1"/>
  <c r="F482" i="2" s="1"/>
  <c r="F481" i="2" s="1"/>
  <c r="F480" i="2" s="1"/>
  <c r="F485" i="2"/>
  <c r="F489" i="2"/>
  <c r="F492" i="2"/>
  <c r="F491" i="2" s="1"/>
  <c r="F498" i="2"/>
  <c r="F497" i="2"/>
  <c r="F496" i="2" s="1"/>
  <c r="F495" i="2" s="1"/>
  <c r="F494" i="2" s="1"/>
  <c r="F501" i="2"/>
  <c r="F503" i="2"/>
  <c r="F500" i="2" s="1"/>
  <c r="F506" i="2"/>
  <c r="F505" i="2" s="1"/>
  <c r="F509" i="2"/>
  <c r="F508" i="2" s="1"/>
  <c r="F512" i="2"/>
  <c r="F511" i="2" s="1"/>
  <c r="F515" i="2"/>
  <c r="F514" i="2" s="1"/>
  <c r="F526" i="2"/>
  <c r="F527" i="2"/>
  <c r="H527" i="2" s="1"/>
  <c r="F528" i="2"/>
  <c r="F522" i="2"/>
  <c r="F530" i="2"/>
  <c r="F533" i="2"/>
  <c r="F535" i="2"/>
  <c r="F537" i="2"/>
  <c r="F539" i="2"/>
  <c r="F542" i="2"/>
  <c r="F541" i="2" s="1"/>
  <c r="F545" i="2"/>
  <c r="F544" i="2" s="1"/>
  <c r="F548" i="2"/>
  <c r="F557" i="2"/>
  <c r="H557" i="2" s="1"/>
  <c r="F558" i="2"/>
  <c r="H558" i="2" s="1"/>
  <c r="F555" i="2"/>
  <c r="F554" i="2" s="1"/>
  <c r="F553" i="2" s="1"/>
  <c r="F552" i="2" s="1"/>
  <c r="F551" i="2" s="1"/>
  <c r="F572" i="2"/>
  <c r="F571" i="2" s="1"/>
  <c r="F577" i="2"/>
  <c r="F580" i="2"/>
  <c r="F579" i="2" s="1"/>
  <c r="F578" i="2"/>
  <c r="F587" i="2"/>
  <c r="H587" i="2" s="1"/>
  <c r="F586" i="2"/>
  <c r="F585" i="2"/>
  <c r="F584" i="2" s="1"/>
  <c r="F567" i="2"/>
  <c r="H567" i="2" s="1"/>
  <c r="F566" i="2"/>
  <c r="F564" i="2"/>
  <c r="F563" i="2"/>
  <c r="F562" i="2"/>
  <c r="F561" i="2" s="1"/>
  <c r="F560" i="2" s="1"/>
  <c r="C486" i="5" s="1"/>
  <c r="F413" i="2"/>
  <c r="H413" i="2" s="1"/>
  <c r="F412" i="2"/>
  <c r="F409" i="2" s="1"/>
  <c r="F408" i="2" s="1"/>
  <c r="F407" i="2" s="1"/>
  <c r="F406" i="2" s="1"/>
  <c r="C352" i="5" s="1"/>
  <c r="F410" i="2"/>
  <c r="F414" i="2"/>
  <c r="F419" i="2"/>
  <c r="F418" i="2"/>
  <c r="F417" i="2"/>
  <c r="F416" i="2"/>
  <c r="F263" i="2"/>
  <c r="G351" i="2"/>
  <c r="G353" i="2"/>
  <c r="G355" i="2"/>
  <c r="G359" i="2"/>
  <c r="H359" i="2" s="1"/>
  <c r="G349" i="2"/>
  <c r="G357" i="2"/>
  <c r="G367" i="2"/>
  <c r="G371" i="2"/>
  <c r="G383" i="2"/>
  <c r="G369" i="2"/>
  <c r="G381" i="2"/>
  <c r="G379" i="2"/>
  <c r="G375" i="2"/>
  <c r="H375" i="2" s="1"/>
  <c r="G385" i="2"/>
  <c r="G365" i="2"/>
  <c r="G373" i="2"/>
  <c r="G377" i="2"/>
  <c r="G390" i="2"/>
  <c r="G392" i="2"/>
  <c r="G387" i="2" s="1"/>
  <c r="H387" i="2" s="1"/>
  <c r="G388" i="2"/>
  <c r="H388" i="2" s="1"/>
  <c r="G395" i="2"/>
  <c r="G394" i="2"/>
  <c r="G400" i="2"/>
  <c r="G399" i="2"/>
  <c r="G398" i="2"/>
  <c r="H398" i="2" s="1"/>
  <c r="G404" i="2"/>
  <c r="G403" i="2"/>
  <c r="G402" i="2"/>
  <c r="G397" i="2"/>
  <c r="G412" i="2"/>
  <c r="G410" i="2"/>
  <c r="H410" i="2" s="1"/>
  <c r="G414" i="2"/>
  <c r="H414" i="2" s="1"/>
  <c r="G419" i="2"/>
  <c r="G425" i="2"/>
  <c r="G424" i="2"/>
  <c r="G423" i="2"/>
  <c r="G429" i="2"/>
  <c r="G435" i="2"/>
  <c r="G434" i="2"/>
  <c r="G440" i="2"/>
  <c r="H440" i="2" s="1"/>
  <c r="G438" i="2"/>
  <c r="G446" i="2"/>
  <c r="G445" i="2"/>
  <c r="G444" i="2"/>
  <c r="G443" i="2"/>
  <c r="G464" i="2"/>
  <c r="G463" i="2"/>
  <c r="G472" i="2"/>
  <c r="G477" i="2"/>
  <c r="H477" i="2" s="1"/>
  <c r="G475" i="2"/>
  <c r="G474" i="2"/>
  <c r="H474" i="2" s="1"/>
  <c r="G340" i="2"/>
  <c r="G339" i="2" s="1"/>
  <c r="F358" i="2"/>
  <c r="F274" i="2"/>
  <c r="F218" i="2"/>
  <c r="H218" i="2" s="1"/>
  <c r="F244" i="2"/>
  <c r="H244" i="2" s="1"/>
  <c r="F256" i="2"/>
  <c r="H256" i="2" s="1"/>
  <c r="F384" i="2"/>
  <c r="F386" i="2"/>
  <c r="F385" i="2" s="1"/>
  <c r="F382" i="2"/>
  <c r="H382" i="2" s="1"/>
  <c r="F368" i="2"/>
  <c r="H368" i="2" s="1"/>
  <c r="F366" i="2"/>
  <c r="H366" i="2" s="1"/>
  <c r="F360" i="2"/>
  <c r="H360" i="2" s="1"/>
  <c r="F354" i="2"/>
  <c r="H354" i="2" s="1"/>
  <c r="F436" i="2"/>
  <c r="H436" i="2" s="1"/>
  <c r="G330" i="2"/>
  <c r="H330" i="2" s="1"/>
  <c r="F330" i="2"/>
  <c r="F475" i="2"/>
  <c r="G85" i="2"/>
  <c r="H85" i="2" s="1"/>
  <c r="G84" i="2"/>
  <c r="G83" i="2" s="1"/>
  <c r="F85" i="2"/>
  <c r="F84" i="2"/>
  <c r="F83" i="2"/>
  <c r="F82" i="2" s="1"/>
  <c r="G89" i="2"/>
  <c r="G88" i="2"/>
  <c r="G87" i="2"/>
  <c r="F89" i="2"/>
  <c r="F88" i="2" s="1"/>
  <c r="F87" i="2" s="1"/>
  <c r="F205" i="2"/>
  <c r="H205" i="2" s="1"/>
  <c r="F207" i="2"/>
  <c r="F211" i="2"/>
  <c r="H211" i="2" s="1"/>
  <c r="F42" i="2"/>
  <c r="H42" i="2" s="1"/>
  <c r="F72" i="2"/>
  <c r="H72" i="2" s="1"/>
  <c r="F333" i="2"/>
  <c r="F391" i="2"/>
  <c r="H391" i="2" s="1"/>
  <c r="F377" i="2"/>
  <c r="F341" i="2"/>
  <c r="H341" i="2" s="1"/>
  <c r="G249" i="2"/>
  <c r="H249" i="2" s="1"/>
  <c r="G247" i="2"/>
  <c r="H247" i="2" s="1"/>
  <c r="G245" i="2"/>
  <c r="H245" i="2" s="1"/>
  <c r="F245" i="2"/>
  <c r="F247" i="2"/>
  <c r="F249" i="2"/>
  <c r="G217" i="2"/>
  <c r="F217" i="2"/>
  <c r="F220" i="2"/>
  <c r="F319" i="2"/>
  <c r="H319" i="2" s="1"/>
  <c r="F43" i="2"/>
  <c r="F477" i="2"/>
  <c r="F474" i="2" s="1"/>
  <c r="F473" i="2"/>
  <c r="G332" i="2"/>
  <c r="G594" i="2"/>
  <c r="F594" i="2"/>
  <c r="F593" i="2"/>
  <c r="F592" i="2" s="1"/>
  <c r="F591" i="2" s="1"/>
  <c r="F590" i="2" s="1"/>
  <c r="F589" i="2" s="1"/>
  <c r="F472" i="2"/>
  <c r="F471" i="2" s="1"/>
  <c r="F464" i="2"/>
  <c r="F458" i="2"/>
  <c r="H458" i="2" s="1"/>
  <c r="F454" i="2"/>
  <c r="F446" i="2"/>
  <c r="F440" i="2"/>
  <c r="F438" i="2"/>
  <c r="F437" i="2" s="1"/>
  <c r="F435" i="2"/>
  <c r="F434" i="2" s="1"/>
  <c r="F433" i="2" s="1"/>
  <c r="F432" i="2" s="1"/>
  <c r="F431" i="2" s="1"/>
  <c r="C373" i="5" s="1"/>
  <c r="F429" i="2"/>
  <c r="F428" i="2" s="1"/>
  <c r="F427" i="2" s="1"/>
  <c r="F425" i="2"/>
  <c r="F424" i="2" s="1"/>
  <c r="F423" i="2" s="1"/>
  <c r="F422" i="2" s="1"/>
  <c r="F421" i="2" s="1"/>
  <c r="F463" i="2"/>
  <c r="F462" i="2" s="1"/>
  <c r="F461" i="2" s="1"/>
  <c r="F460" i="2" s="1"/>
  <c r="F457" i="2"/>
  <c r="F404" i="2"/>
  <c r="F403" i="2" s="1"/>
  <c r="F402" i="2" s="1"/>
  <c r="F397" i="2" s="1"/>
  <c r="F400" i="2"/>
  <c r="F395" i="2"/>
  <c r="F394" i="2" s="1"/>
  <c r="H394" i="2" s="1"/>
  <c r="F392" i="2"/>
  <c r="F390" i="2"/>
  <c r="F388" i="2"/>
  <c r="F399" i="2"/>
  <c r="F398" i="2"/>
  <c r="F387" i="2"/>
  <c r="F381" i="2"/>
  <c r="F379" i="2"/>
  <c r="F375" i="2"/>
  <c r="F373" i="2"/>
  <c r="F371" i="2"/>
  <c r="F369" i="2"/>
  <c r="F367" i="2"/>
  <c r="F470" i="2"/>
  <c r="F469" i="2" s="1"/>
  <c r="F468" i="2" s="1"/>
  <c r="C512" i="5" s="1"/>
  <c r="F445" i="2"/>
  <c r="F444" i="2" s="1"/>
  <c r="F443" i="2" s="1"/>
  <c r="F442" i="2" s="1"/>
  <c r="C403" i="5" s="1"/>
  <c r="F365" i="2"/>
  <c r="F359" i="2"/>
  <c r="F357" i="2"/>
  <c r="F355" i="2"/>
  <c r="F351" i="2"/>
  <c r="F353" i="2"/>
  <c r="F348" i="2" s="1"/>
  <c r="F347" i="2" s="1"/>
  <c r="F346" i="2" s="1"/>
  <c r="F345" i="2" s="1"/>
  <c r="F349" i="2"/>
  <c r="F340" i="2"/>
  <c r="F339" i="2"/>
  <c r="F338" i="2" s="1"/>
  <c r="F337" i="2" s="1"/>
  <c r="F336" i="2" s="1"/>
  <c r="F335" i="2" s="1"/>
  <c r="F225" i="2"/>
  <c r="F227" i="2"/>
  <c r="F229" i="2"/>
  <c r="F232" i="2"/>
  <c r="F234" i="2"/>
  <c r="F236" i="2"/>
  <c r="F238" i="2"/>
  <c r="F240" i="2"/>
  <c r="F243" i="2"/>
  <c r="F242" i="2" s="1"/>
  <c r="F251" i="2"/>
  <c r="F253" i="2"/>
  <c r="F255" i="2"/>
  <c r="F257" i="2"/>
  <c r="F186" i="2"/>
  <c r="F188" i="2"/>
  <c r="F185" i="2" s="1"/>
  <c r="F184" i="2"/>
  <c r="F183" i="2" s="1"/>
  <c r="F182" i="2" s="1"/>
  <c r="F193" i="2"/>
  <c r="F192" i="2"/>
  <c r="F191" i="2"/>
  <c r="F190" i="2" s="1"/>
  <c r="F199" i="2"/>
  <c r="F198" i="2" s="1"/>
  <c r="F201" i="2"/>
  <c r="F208" i="2"/>
  <c r="F210" i="2"/>
  <c r="F212" i="2"/>
  <c r="F214" i="2"/>
  <c r="F219" i="2"/>
  <c r="F216" i="2" s="1"/>
  <c r="F277" i="2"/>
  <c r="F276" i="2"/>
  <c r="F275" i="2"/>
  <c r="F29" i="2"/>
  <c r="F28" i="2"/>
  <c r="F27" i="2" s="1"/>
  <c r="F26" i="2" s="1"/>
  <c r="F25" i="2" s="1"/>
  <c r="F35" i="2"/>
  <c r="F34" i="2" s="1"/>
  <c r="F33" i="2" s="1"/>
  <c r="F48" i="2"/>
  <c r="F47" i="2" s="1"/>
  <c r="F46" i="2" s="1"/>
  <c r="F45" i="2" s="1"/>
  <c r="F44" i="2"/>
  <c r="F53" i="2"/>
  <c r="F52" i="2" s="1"/>
  <c r="F51" i="2" s="1"/>
  <c r="F50" i="2"/>
  <c r="F59" i="2"/>
  <c r="F61" i="2"/>
  <c r="F63" i="2"/>
  <c r="F58" i="2"/>
  <c r="F57" i="2" s="1"/>
  <c r="F56" i="2" s="1"/>
  <c r="F68" i="2"/>
  <c r="F71" i="2"/>
  <c r="F75" i="2"/>
  <c r="F77" i="2"/>
  <c r="F80" i="2"/>
  <c r="F79" i="2"/>
  <c r="F96" i="2"/>
  <c r="F95" i="2" s="1"/>
  <c r="F94" i="2" s="1"/>
  <c r="F93" i="2" s="1"/>
  <c r="F92" i="2" s="1"/>
  <c r="F107" i="2"/>
  <c r="F106" i="2"/>
  <c r="F105" i="2"/>
  <c r="F111" i="2"/>
  <c r="F110" i="2" s="1"/>
  <c r="F113" i="2"/>
  <c r="F115" i="2"/>
  <c r="F117" i="2"/>
  <c r="F119" i="2"/>
  <c r="F122" i="2"/>
  <c r="F121" i="2"/>
  <c r="F109" i="2"/>
  <c r="F102" i="2"/>
  <c r="F101" i="2" s="1"/>
  <c r="F100" i="2" s="1"/>
  <c r="F99" i="2"/>
  <c r="F98" i="2" s="1"/>
  <c r="C141" i="5" s="1"/>
  <c r="F128" i="2"/>
  <c r="F127" i="2"/>
  <c r="F126" i="2" s="1"/>
  <c r="F125" i="2" s="1"/>
  <c r="F131" i="2"/>
  <c r="F130" i="2" s="1"/>
  <c r="F136" i="2"/>
  <c r="F135" i="2" s="1"/>
  <c r="F134" i="2" s="1"/>
  <c r="F133" i="2" s="1"/>
  <c r="F286" i="2"/>
  <c r="F285" i="2"/>
  <c r="F284" i="2" s="1"/>
  <c r="F283" i="2" s="1"/>
  <c r="F282" i="2" s="1"/>
  <c r="F292" i="2"/>
  <c r="F291" i="2" s="1"/>
  <c r="F290" i="2" s="1"/>
  <c r="F289" i="2" s="1"/>
  <c r="F288" i="2" s="1"/>
  <c r="F297" i="2"/>
  <c r="F296" i="2" s="1"/>
  <c r="F295" i="2" s="1"/>
  <c r="F294" i="2" s="1"/>
  <c r="F302" i="2"/>
  <c r="F301" i="2" s="1"/>
  <c r="F300" i="2" s="1"/>
  <c r="F299" i="2" s="1"/>
  <c r="F308" i="2"/>
  <c r="F310" i="2"/>
  <c r="F307" i="2"/>
  <c r="F306" i="2" s="1"/>
  <c r="F305" i="2" s="1"/>
  <c r="F304" i="2" s="1"/>
  <c r="C473" i="5" s="1"/>
  <c r="F313" i="2"/>
  <c r="F312" i="2" s="1"/>
  <c r="F318" i="2"/>
  <c r="F317" i="2" s="1"/>
  <c r="F316" i="2" s="1"/>
  <c r="F315" i="2" s="1"/>
  <c r="F327" i="2"/>
  <c r="F325" i="2"/>
  <c r="F324" i="2"/>
  <c r="F20" i="2"/>
  <c r="F19" i="2" s="1"/>
  <c r="F18" i="2" s="1"/>
  <c r="F17" i="2" s="1"/>
  <c r="F16" i="2" s="1"/>
  <c r="F15" i="2" s="1"/>
  <c r="G327" i="2"/>
  <c r="G325" i="2"/>
  <c r="G318" i="2"/>
  <c r="G313" i="2"/>
  <c r="G310" i="2"/>
  <c r="G308" i="2"/>
  <c r="H308" i="2" s="1"/>
  <c r="G317" i="2"/>
  <c r="G302" i="2"/>
  <c r="G297" i="2"/>
  <c r="H297" i="2" s="1"/>
  <c r="G292" i="2"/>
  <c r="G286" i="2"/>
  <c r="H286" i="2" s="1"/>
  <c r="G316" i="2"/>
  <c r="G315" i="2"/>
  <c r="G291" i="2"/>
  <c r="G290" i="2" s="1"/>
  <c r="G285" i="2"/>
  <c r="G301" i="2"/>
  <c r="G300" i="2"/>
  <c r="G299" i="2" s="1"/>
  <c r="G277" i="2"/>
  <c r="H277" i="2" s="1"/>
  <c r="G276" i="2"/>
  <c r="H276" i="2" s="1"/>
  <c r="G273" i="2"/>
  <c r="G262" i="2"/>
  <c r="G296" i="2"/>
  <c r="G257" i="2"/>
  <c r="G255" i="2"/>
  <c r="H255" i="2" s="1"/>
  <c r="G253" i="2"/>
  <c r="H253" i="2" s="1"/>
  <c r="G251" i="2"/>
  <c r="H251" i="2" s="1"/>
  <c r="G243" i="2"/>
  <c r="G261" i="2"/>
  <c r="G240" i="2"/>
  <c r="H240" i="2" s="1"/>
  <c r="G238" i="2"/>
  <c r="H238" i="2" s="1"/>
  <c r="G236" i="2"/>
  <c r="G231" i="2" s="1"/>
  <c r="G234" i="2"/>
  <c r="H234" i="2" s="1"/>
  <c r="G232" i="2"/>
  <c r="H232" i="2" s="1"/>
  <c r="G229" i="2"/>
  <c r="G227" i="2"/>
  <c r="G225" i="2"/>
  <c r="H225" i="2" s="1"/>
  <c r="G219" i="2"/>
  <c r="H219" i="2" s="1"/>
  <c r="G214" i="2"/>
  <c r="H214" i="2" s="1"/>
  <c r="G212" i="2"/>
  <c r="G210" i="2"/>
  <c r="H210" i="2" s="1"/>
  <c r="G208" i="2"/>
  <c r="G206" i="2"/>
  <c r="G204" i="2"/>
  <c r="G201" i="2"/>
  <c r="G199" i="2"/>
  <c r="H199" i="2" s="1"/>
  <c r="G193" i="2"/>
  <c r="G188" i="2"/>
  <c r="H188" i="2" s="1"/>
  <c r="G186" i="2"/>
  <c r="H186" i="2" s="1"/>
  <c r="G185" i="2"/>
  <c r="G184" i="2"/>
  <c r="G136" i="2"/>
  <c r="G135" i="2" s="1"/>
  <c r="G131" i="2"/>
  <c r="G128" i="2"/>
  <c r="H128" i="2" s="1"/>
  <c r="G122" i="2"/>
  <c r="H122" i="2" s="1"/>
  <c r="G119" i="2"/>
  <c r="G115" i="2"/>
  <c r="H115" i="2" s="1"/>
  <c r="G113" i="2"/>
  <c r="H113" i="2" s="1"/>
  <c r="G127" i="2"/>
  <c r="H127" i="2" s="1"/>
  <c r="G121" i="2"/>
  <c r="G130" i="2"/>
  <c r="G111" i="2"/>
  <c r="G110" i="2"/>
  <c r="G107" i="2"/>
  <c r="G102" i="2"/>
  <c r="H102" i="2" s="1"/>
  <c r="G126" i="2"/>
  <c r="G101" i="2"/>
  <c r="H101" i="2" s="1"/>
  <c r="G183" i="2"/>
  <c r="G96" i="2"/>
  <c r="G80" i="2"/>
  <c r="H80" i="2" s="1"/>
  <c r="G77" i="2"/>
  <c r="G75" i="2"/>
  <c r="G71" i="2"/>
  <c r="G68" i="2"/>
  <c r="H68" i="2" s="1"/>
  <c r="G67" i="2"/>
  <c r="G66" i="2" s="1"/>
  <c r="G63" i="2"/>
  <c r="H63" i="2" s="1"/>
  <c r="G61" i="2"/>
  <c r="H61" i="2" s="1"/>
  <c r="G59" i="2"/>
  <c r="G53" i="2"/>
  <c r="H53" i="2" s="1"/>
  <c r="G48" i="2"/>
  <c r="G40" i="2"/>
  <c r="G39" i="2"/>
  <c r="G38" i="2" s="1"/>
  <c r="G35" i="2"/>
  <c r="G29" i="2"/>
  <c r="H29" i="2" s="1"/>
  <c r="G52" i="2"/>
  <c r="H52" i="2" s="1"/>
  <c r="G51" i="2"/>
  <c r="G47" i="2"/>
  <c r="G20" i="2"/>
  <c r="H20" i="2" s="1"/>
  <c r="D527" i="5"/>
  <c r="C527" i="5"/>
  <c r="D524" i="5"/>
  <c r="C524" i="5"/>
  <c r="D517" i="5"/>
  <c r="C517" i="5"/>
  <c r="D510" i="5"/>
  <c r="E510" i="5" s="1"/>
  <c r="C510" i="5"/>
  <c r="D509" i="5"/>
  <c r="E509" i="5" s="1"/>
  <c r="C509" i="5"/>
  <c r="D508" i="5"/>
  <c r="E508" i="5" s="1"/>
  <c r="C508" i="5"/>
  <c r="D507" i="5"/>
  <c r="C507" i="5"/>
  <c r="D503" i="5"/>
  <c r="E503" i="5" s="1"/>
  <c r="C503" i="5"/>
  <c r="D500" i="5"/>
  <c r="E500" i="5" s="1"/>
  <c r="C500" i="5"/>
  <c r="D499" i="5"/>
  <c r="D497" i="5" s="1"/>
  <c r="D498" i="5"/>
  <c r="C498" i="5"/>
  <c r="D495" i="5"/>
  <c r="E495" i="5" s="1"/>
  <c r="C495" i="5"/>
  <c r="D493" i="5"/>
  <c r="C493" i="5"/>
  <c r="C491" i="5" s="1"/>
  <c r="C490" i="5" s="1"/>
  <c r="D492" i="5"/>
  <c r="C492" i="5"/>
  <c r="D484" i="5"/>
  <c r="C484" i="5"/>
  <c r="C483" i="5" s="1"/>
  <c r="C482" i="5" s="1"/>
  <c r="C481" i="5" s="1"/>
  <c r="C480" i="5" s="1"/>
  <c r="D479" i="5"/>
  <c r="E479" i="5" s="1"/>
  <c r="C479" i="5"/>
  <c r="D478" i="5"/>
  <c r="C478" i="5"/>
  <c r="C477" i="5" s="1"/>
  <c r="D472" i="5"/>
  <c r="E472" i="5" s="1"/>
  <c r="C472" i="5"/>
  <c r="D468" i="5"/>
  <c r="C468" i="5"/>
  <c r="C467" i="5" s="1"/>
  <c r="D463" i="5"/>
  <c r="E463" i="5" s="1"/>
  <c r="C463" i="5"/>
  <c r="D461" i="5"/>
  <c r="C461" i="5"/>
  <c r="D456" i="5"/>
  <c r="E456" i="5" s="1"/>
  <c r="C456" i="5"/>
  <c r="C451" i="5"/>
  <c r="C447" i="5"/>
  <c r="D440" i="5"/>
  <c r="E440" i="5" s="1"/>
  <c r="C440" i="5"/>
  <c r="C436" i="5"/>
  <c r="D434" i="5"/>
  <c r="C434" i="5"/>
  <c r="D433" i="5"/>
  <c r="E433" i="5" s="1"/>
  <c r="C433" i="5"/>
  <c r="C431" i="5" s="1"/>
  <c r="D432" i="5"/>
  <c r="E432" i="5" s="1"/>
  <c r="C432" i="5"/>
  <c r="D526" i="5"/>
  <c r="C526" i="5"/>
  <c r="C525" i="5"/>
  <c r="D431" i="5"/>
  <c r="E431" i="5" s="1"/>
  <c r="D467" i="5"/>
  <c r="D502" i="5"/>
  <c r="C502" i="5"/>
  <c r="C501" i="5"/>
  <c r="D439" i="5"/>
  <c r="E439" i="5" s="1"/>
  <c r="C439" i="5"/>
  <c r="C438" i="5"/>
  <c r="C437" i="5"/>
  <c r="D477" i="5"/>
  <c r="D471" i="5"/>
  <c r="C471" i="5"/>
  <c r="C470" i="5" s="1"/>
  <c r="C469" i="5" s="1"/>
  <c r="C462" i="5"/>
  <c r="C523" i="5"/>
  <c r="C522" i="5"/>
  <c r="C521" i="5" s="1"/>
  <c r="C520" i="5"/>
  <c r="D455" i="5"/>
  <c r="C455" i="5"/>
  <c r="D454" i="5"/>
  <c r="C454" i="5"/>
  <c r="C453" i="5" s="1"/>
  <c r="C452" i="5" s="1"/>
  <c r="D453" i="5"/>
  <c r="D452" i="5"/>
  <c r="D494" i="5"/>
  <c r="C494" i="5"/>
  <c r="C516" i="5"/>
  <c r="C515" i="5" s="1"/>
  <c r="C514" i="5" s="1"/>
  <c r="C513" i="5" s="1"/>
  <c r="C446" i="5"/>
  <c r="C445" i="5"/>
  <c r="D483" i="5"/>
  <c r="D482" i="5"/>
  <c r="D481" i="5"/>
  <c r="D480" i="5"/>
  <c r="C450" i="5"/>
  <c r="E450" i="5" s="1"/>
  <c r="C449" i="5"/>
  <c r="C448" i="5" s="1"/>
  <c r="C428" i="5"/>
  <c r="D427" i="5"/>
  <c r="E427" i="5" s="1"/>
  <c r="C427" i="5"/>
  <c r="C426" i="5" s="1"/>
  <c r="C425" i="5" s="1"/>
  <c r="D424" i="5"/>
  <c r="C424" i="5"/>
  <c r="D422" i="5"/>
  <c r="E422" i="5" s="1"/>
  <c r="C422" i="5"/>
  <c r="D421" i="5"/>
  <c r="E421" i="5" s="1"/>
  <c r="C421" i="5"/>
  <c r="D420" i="5"/>
  <c r="E420" i="5" s="1"/>
  <c r="C420" i="5"/>
  <c r="D413" i="5"/>
  <c r="E413" i="5" s="1"/>
  <c r="C413" i="5"/>
  <c r="D412" i="5"/>
  <c r="C412" i="5"/>
  <c r="D410" i="5"/>
  <c r="E410" i="5" s="1"/>
  <c r="C410" i="5"/>
  <c r="D409" i="5"/>
  <c r="E409" i="5" s="1"/>
  <c r="C409" i="5"/>
  <c r="D408" i="5"/>
  <c r="E408" i="5" s="1"/>
  <c r="C408" i="5"/>
  <c r="D402" i="5"/>
  <c r="E402" i="5" s="1"/>
  <c r="C402" i="5"/>
  <c r="D399" i="5"/>
  <c r="C399" i="5"/>
  <c r="D396" i="5"/>
  <c r="E396" i="5" s="1"/>
  <c r="C396" i="5"/>
  <c r="D393" i="5"/>
  <c r="E393" i="5" s="1"/>
  <c r="C393" i="5"/>
  <c r="D390" i="5"/>
  <c r="E390" i="5" s="1"/>
  <c r="C390" i="5"/>
  <c r="C389" i="5" s="1"/>
  <c r="C386" i="5" s="1"/>
  <c r="D388" i="5"/>
  <c r="E388" i="5" s="1"/>
  <c r="C388" i="5"/>
  <c r="D466" i="5"/>
  <c r="C466" i="5"/>
  <c r="D465" i="5"/>
  <c r="C465" i="5"/>
  <c r="C430" i="5"/>
  <c r="C429" i="5" s="1"/>
  <c r="C407" i="5"/>
  <c r="C476" i="5"/>
  <c r="C475" i="5" s="1"/>
  <c r="C474" i="5" s="1"/>
  <c r="C411" i="5"/>
  <c r="C419" i="5"/>
  <c r="C418" i="5" s="1"/>
  <c r="C398" i="5"/>
  <c r="D460" i="5"/>
  <c r="D387" i="5"/>
  <c r="E387" i="5" s="1"/>
  <c r="C387" i="5"/>
  <c r="D401" i="5"/>
  <c r="E401" i="5" s="1"/>
  <c r="C401" i="5"/>
  <c r="C400" i="5" s="1"/>
  <c r="D400" i="5"/>
  <c r="C423" i="5"/>
  <c r="D395" i="5"/>
  <c r="C395" i="5"/>
  <c r="C394" i="5"/>
  <c r="D392" i="5"/>
  <c r="C392" i="5"/>
  <c r="C391" i="5"/>
  <c r="D426" i="5"/>
  <c r="D385" i="5"/>
  <c r="C385" i="5"/>
  <c r="D380" i="5"/>
  <c r="E380" i="5" s="1"/>
  <c r="C380" i="5"/>
  <c r="D378" i="5"/>
  <c r="E378" i="5" s="1"/>
  <c r="C378" i="5"/>
  <c r="D372" i="5"/>
  <c r="C372" i="5"/>
  <c r="D368" i="5"/>
  <c r="E368" i="5" s="1"/>
  <c r="C368" i="5"/>
  <c r="C363" i="5"/>
  <c r="D362" i="5"/>
  <c r="E362" i="5" s="1"/>
  <c r="C362" i="5"/>
  <c r="D357" i="5"/>
  <c r="C357" i="5"/>
  <c r="D351" i="5"/>
  <c r="C351" i="5"/>
  <c r="D347" i="5"/>
  <c r="E347" i="5" s="1"/>
  <c r="C347" i="5"/>
  <c r="D342" i="5"/>
  <c r="E342" i="5" s="1"/>
  <c r="C342" i="5"/>
  <c r="D340" i="5"/>
  <c r="E340" i="5" s="1"/>
  <c r="C340" i="5"/>
  <c r="D337" i="5"/>
  <c r="C337" i="5"/>
  <c r="D335" i="5"/>
  <c r="E335" i="5" s="1"/>
  <c r="C335" i="5"/>
  <c r="D333" i="5"/>
  <c r="C333" i="5"/>
  <c r="D331" i="5"/>
  <c r="E331" i="5" s="1"/>
  <c r="C331" i="5"/>
  <c r="D325" i="5"/>
  <c r="E325" i="5" s="1"/>
  <c r="C325" i="5"/>
  <c r="D323" i="5"/>
  <c r="E323" i="5" s="1"/>
  <c r="C323" i="5"/>
  <c r="D321" i="5"/>
  <c r="E321" i="5" s="1"/>
  <c r="C321" i="5"/>
  <c r="D319" i="5"/>
  <c r="E319" i="5" s="1"/>
  <c r="C319" i="5"/>
  <c r="D312" i="5"/>
  <c r="E312" i="5" s="1"/>
  <c r="C312" i="5"/>
  <c r="D306" i="5"/>
  <c r="C306" i="5"/>
  <c r="D303" i="5"/>
  <c r="E303" i="5" s="1"/>
  <c r="C303" i="5"/>
  <c r="D298" i="5"/>
  <c r="E298" i="5" s="1"/>
  <c r="C298" i="5"/>
  <c r="D296" i="5"/>
  <c r="E296" i="5" s="1"/>
  <c r="C296" i="5"/>
  <c r="D294" i="5"/>
  <c r="E294" i="5" s="1"/>
  <c r="C294" i="5"/>
  <c r="D291" i="5"/>
  <c r="E291" i="5" s="1"/>
  <c r="C291" i="5"/>
  <c r="D289" i="5"/>
  <c r="C289" i="5"/>
  <c r="D287" i="5"/>
  <c r="E287" i="5" s="1"/>
  <c r="C287" i="5"/>
  <c r="D285" i="5"/>
  <c r="C285" i="5"/>
  <c r="D283" i="5"/>
  <c r="E283" i="5" s="1"/>
  <c r="C283" i="5"/>
  <c r="D281" i="5"/>
  <c r="C281" i="5"/>
  <c r="D278" i="5"/>
  <c r="E278" i="5" s="1"/>
  <c r="C278" i="5"/>
  <c r="D276" i="5"/>
  <c r="C276" i="5"/>
  <c r="D274" i="5"/>
  <c r="E274" i="5" s="1"/>
  <c r="C274" i="5"/>
  <c r="D272" i="5"/>
  <c r="E272" i="5" s="1"/>
  <c r="C272" i="5"/>
  <c r="D266" i="5"/>
  <c r="E266" i="5" s="1"/>
  <c r="C266" i="5"/>
  <c r="D263" i="5"/>
  <c r="C263" i="5"/>
  <c r="D261" i="5"/>
  <c r="E261" i="5" s="1"/>
  <c r="C261" i="5"/>
  <c r="D259" i="5"/>
  <c r="C259" i="5"/>
  <c r="D257" i="5"/>
  <c r="E257" i="5" s="1"/>
  <c r="C257" i="5"/>
  <c r="D254" i="5"/>
  <c r="E254" i="5" s="1"/>
  <c r="C254" i="5"/>
  <c r="D252" i="5"/>
  <c r="E252" i="5" s="1"/>
  <c r="C252" i="5"/>
  <c r="D246" i="5"/>
  <c r="E246" i="5" s="1"/>
  <c r="C246" i="5"/>
  <c r="D244" i="5"/>
  <c r="C244" i="5"/>
  <c r="D242" i="5"/>
  <c r="E242" i="5" s="1"/>
  <c r="C242" i="5"/>
  <c r="D237" i="5"/>
  <c r="E237" i="5" s="1"/>
  <c r="C237" i="5"/>
  <c r="D235" i="5"/>
  <c r="E235" i="5" s="1"/>
  <c r="C235" i="5"/>
  <c r="C230" i="5"/>
  <c r="D228" i="5"/>
  <c r="E228" i="5" s="1"/>
  <c r="C228" i="5"/>
  <c r="D226" i="5"/>
  <c r="E226" i="5" s="1"/>
  <c r="C226" i="5"/>
  <c r="D221" i="5"/>
  <c r="E221" i="5" s="1"/>
  <c r="C221" i="5"/>
  <c r="D219" i="5"/>
  <c r="E219" i="5" s="1"/>
  <c r="C219" i="5"/>
  <c r="D213" i="5"/>
  <c r="E213" i="5" s="1"/>
  <c r="C213" i="5"/>
  <c r="D209" i="5"/>
  <c r="E209" i="5" s="1"/>
  <c r="C209" i="5"/>
  <c r="D206" i="5"/>
  <c r="E206" i="5" s="1"/>
  <c r="C206" i="5"/>
  <c r="D204" i="5"/>
  <c r="C204" i="5"/>
  <c r="D200" i="5"/>
  <c r="E200" i="5" s="1"/>
  <c r="C200" i="5"/>
  <c r="D197" i="5"/>
  <c r="C197" i="5"/>
  <c r="D194" i="5"/>
  <c r="C194" i="5"/>
  <c r="C193" i="5" s="1"/>
  <c r="D192" i="5"/>
  <c r="C192" i="5"/>
  <c r="D190" i="5"/>
  <c r="C190" i="5"/>
  <c r="C189" i="5" s="1"/>
  <c r="D188" i="5"/>
  <c r="C188" i="5"/>
  <c r="D182" i="5"/>
  <c r="C182" i="5"/>
  <c r="C181" i="5" s="1"/>
  <c r="C180" i="5" s="1"/>
  <c r="C179" i="5" s="1"/>
  <c r="C178" i="5" s="1"/>
  <c r="D176" i="5"/>
  <c r="C176" i="5"/>
  <c r="D171" i="5"/>
  <c r="C171" i="5"/>
  <c r="C170" i="5" s="1"/>
  <c r="D168" i="5"/>
  <c r="C168" i="5"/>
  <c r="D161" i="5"/>
  <c r="C161" i="5"/>
  <c r="C160" i="5" s="1"/>
  <c r="C159" i="5" s="1"/>
  <c r="D158" i="5"/>
  <c r="C158" i="5"/>
  <c r="D156" i="5"/>
  <c r="C156" i="5"/>
  <c r="C155" i="5" s="1"/>
  <c r="D154" i="5"/>
  <c r="C154" i="5"/>
  <c r="D152" i="5"/>
  <c r="C152" i="5"/>
  <c r="C151" i="5" s="1"/>
  <c r="D150" i="5"/>
  <c r="C150" i="5"/>
  <c r="D146" i="5"/>
  <c r="C146" i="5"/>
  <c r="C145" i="5" s="1"/>
  <c r="C144" i="5" s="1"/>
  <c r="C143" i="5" s="1"/>
  <c r="D140" i="5"/>
  <c r="C140" i="5"/>
  <c r="D139" i="5"/>
  <c r="C139" i="5"/>
  <c r="C138" i="5" s="1"/>
  <c r="C137" i="5" s="1"/>
  <c r="D134" i="5"/>
  <c r="C134" i="5"/>
  <c r="C132" i="5" s="1"/>
  <c r="D133" i="5"/>
  <c r="C133" i="5"/>
  <c r="C128" i="5"/>
  <c r="D126" i="5"/>
  <c r="C126" i="5"/>
  <c r="D125" i="5"/>
  <c r="C125" i="5"/>
  <c r="C123" i="5" s="1"/>
  <c r="D124" i="5"/>
  <c r="C124" i="5"/>
  <c r="D120" i="5"/>
  <c r="C120" i="5"/>
  <c r="C119" i="5" s="1"/>
  <c r="C118" i="5" s="1"/>
  <c r="C114" i="5" s="1"/>
  <c r="D117" i="5"/>
  <c r="C117" i="5"/>
  <c r="D113" i="5"/>
  <c r="C113" i="5"/>
  <c r="C112" i="5" s="1"/>
  <c r="C111" i="5" s="1"/>
  <c r="D110" i="5"/>
  <c r="C110" i="5"/>
  <c r="D106" i="5"/>
  <c r="C106" i="5"/>
  <c r="C105" i="5" s="1"/>
  <c r="C104" i="5" s="1"/>
  <c r="C100" i="5" s="1"/>
  <c r="C99" i="5" s="1"/>
  <c r="D103" i="5"/>
  <c r="C103" i="5"/>
  <c r="D98" i="5"/>
  <c r="C98" i="5"/>
  <c r="C97" i="5" s="1"/>
  <c r="C96" i="5" s="1"/>
  <c r="D95" i="5"/>
  <c r="C95" i="5"/>
  <c r="D90" i="5"/>
  <c r="C90" i="5"/>
  <c r="C89" i="5" s="1"/>
  <c r="D88" i="5"/>
  <c r="C88" i="5"/>
  <c r="D84" i="5"/>
  <c r="C84" i="5"/>
  <c r="C82" i="5" s="1"/>
  <c r="D83" i="5"/>
  <c r="C83" i="5"/>
  <c r="D81" i="5"/>
  <c r="C81" i="5"/>
  <c r="C80" i="5" s="1"/>
  <c r="D79" i="5"/>
  <c r="C79" i="5"/>
  <c r="D78" i="5"/>
  <c r="C78" i="5"/>
  <c r="C77" i="5" s="1"/>
  <c r="C76" i="5" s="1"/>
  <c r="C75" i="5" s="1"/>
  <c r="D73" i="5"/>
  <c r="C73" i="5"/>
  <c r="D69" i="5"/>
  <c r="C69" i="5"/>
  <c r="C68" i="5" s="1"/>
  <c r="D67" i="5"/>
  <c r="C67" i="5"/>
  <c r="D65" i="5"/>
  <c r="C65" i="5"/>
  <c r="C64" i="5" s="1"/>
  <c r="C63" i="5" s="1"/>
  <c r="C59" i="5" s="1"/>
  <c r="C58" i="5" s="1"/>
  <c r="D62" i="5"/>
  <c r="C62" i="5"/>
  <c r="D56" i="5"/>
  <c r="C56" i="5"/>
  <c r="C55" i="5" s="1"/>
  <c r="C54" i="5" s="1"/>
  <c r="C53" i="5" s="1"/>
  <c r="C52" i="5"/>
  <c r="D51" i="5"/>
  <c r="C51" i="5"/>
  <c r="C50" i="5" s="1"/>
  <c r="D49" i="5"/>
  <c r="C49" i="5"/>
  <c r="D48" i="5"/>
  <c r="C48" i="5"/>
  <c r="D47" i="5"/>
  <c r="C47" i="5"/>
  <c r="C43" i="5"/>
  <c r="D41" i="5"/>
  <c r="C41" i="5"/>
  <c r="C37" i="5"/>
  <c r="D36" i="5"/>
  <c r="D35" i="5"/>
  <c r="C35" i="5"/>
  <c r="D34" i="5"/>
  <c r="C34" i="5"/>
  <c r="D33" i="5"/>
  <c r="C33" i="5"/>
  <c r="D29" i="5"/>
  <c r="C29" i="5"/>
  <c r="D28" i="5"/>
  <c r="C28" i="5"/>
  <c r="C27" i="5" s="1"/>
  <c r="C26" i="5" s="1"/>
  <c r="C25" i="5" s="1"/>
  <c r="D22" i="5"/>
  <c r="C22" i="5"/>
  <c r="C21" i="5" s="1"/>
  <c r="C20" i="5" s="1"/>
  <c r="C19" i="5" s="1"/>
  <c r="D40" i="5"/>
  <c r="C40" i="5"/>
  <c r="C46" i="5"/>
  <c r="C397" i="5"/>
  <c r="D27" i="5"/>
  <c r="D97" i="5"/>
  <c r="D205" i="5"/>
  <c r="E205" i="5" s="1"/>
  <c r="C205" i="5"/>
  <c r="D265" i="5"/>
  <c r="E265" i="5" s="1"/>
  <c r="C265" i="5"/>
  <c r="C280" i="5"/>
  <c r="D297" i="5"/>
  <c r="E297" i="5" s="1"/>
  <c r="C297" i="5"/>
  <c r="C356" i="5"/>
  <c r="C355" i="5" s="1"/>
  <c r="C354" i="5" s="1"/>
  <c r="C353" i="5" s="1"/>
  <c r="D32" i="5"/>
  <c r="D241" i="5"/>
  <c r="E241" i="5" s="1"/>
  <c r="C241" i="5"/>
  <c r="D295" i="5"/>
  <c r="E295" i="5" s="1"/>
  <c r="C295" i="5"/>
  <c r="D46" i="5"/>
  <c r="D64" i="5"/>
  <c r="D138" i="5"/>
  <c r="D160" i="5"/>
  <c r="D159" i="5"/>
  <c r="D82" i="5"/>
  <c r="D132" i="5"/>
  <c r="D227" i="5"/>
  <c r="E227" i="5" s="1"/>
  <c r="C227" i="5"/>
  <c r="D282" i="5"/>
  <c r="E282" i="5" s="1"/>
  <c r="C282" i="5"/>
  <c r="D181" i="5"/>
  <c r="C208" i="5"/>
  <c r="C207" i="5"/>
  <c r="D112" i="5"/>
  <c r="D66" i="5"/>
  <c r="E66" i="5" s="1"/>
  <c r="C66" i="5"/>
  <c r="D94" i="5"/>
  <c r="C94" i="5"/>
  <c r="C93" i="5"/>
  <c r="C195" i="5"/>
  <c r="C336" i="5"/>
  <c r="D80" i="5"/>
  <c r="D123" i="5"/>
  <c r="D157" i="5"/>
  <c r="C157" i="5"/>
  <c r="D251" i="5"/>
  <c r="C251" i="5"/>
  <c r="C406" i="5"/>
  <c r="C405" i="5"/>
  <c r="C404" i="5" s="1"/>
  <c r="D87" i="5"/>
  <c r="D151" i="5"/>
  <c r="D189" i="5"/>
  <c r="E189" i="5" s="1"/>
  <c r="C258" i="5"/>
  <c r="D145" i="5"/>
  <c r="C284" i="5"/>
  <c r="D320" i="5"/>
  <c r="E320" i="5" s="1"/>
  <c r="C320" i="5"/>
  <c r="D109" i="5"/>
  <c r="E109" i="5" s="1"/>
  <c r="C109" i="5"/>
  <c r="D155" i="5"/>
  <c r="E155" i="5" s="1"/>
  <c r="D193" i="5"/>
  <c r="D236" i="5"/>
  <c r="E236" i="5" s="1"/>
  <c r="C236" i="5"/>
  <c r="C262" i="5"/>
  <c r="D334" i="5"/>
  <c r="C334" i="5"/>
  <c r="C371" i="5"/>
  <c r="C370" i="5" s="1"/>
  <c r="C369" i="5"/>
  <c r="C444" i="5"/>
  <c r="C443" i="5" s="1"/>
  <c r="D170" i="5"/>
  <c r="D220" i="5"/>
  <c r="E220" i="5" s="1"/>
  <c r="C220" i="5"/>
  <c r="D290" i="5"/>
  <c r="E290" i="5" s="1"/>
  <c r="C290" i="5"/>
  <c r="D68" i="5"/>
  <c r="C243" i="5"/>
  <c r="D102" i="5"/>
  <c r="C102" i="5"/>
  <c r="D167" i="5"/>
  <c r="C167" i="5"/>
  <c r="C166" i="5" s="1"/>
  <c r="C165" i="5" s="1"/>
  <c r="C164" i="5" s="1"/>
  <c r="D273" i="5"/>
  <c r="C273" i="5"/>
  <c r="C288" i="5"/>
  <c r="C305" i="5"/>
  <c r="C304" i="5" s="1"/>
  <c r="C300" i="5" s="1"/>
  <c r="C299" i="5" s="1"/>
  <c r="D324" i="5"/>
  <c r="C324" i="5"/>
  <c r="D55" i="5"/>
  <c r="D379" i="5"/>
  <c r="C379" i="5"/>
  <c r="D212" i="5"/>
  <c r="C212" i="5"/>
  <c r="C211" i="5" s="1"/>
  <c r="C210" i="5"/>
  <c r="D361" i="5"/>
  <c r="C361" i="5"/>
  <c r="C360" i="5" s="1"/>
  <c r="C359" i="5" s="1"/>
  <c r="C358" i="5" s="1"/>
  <c r="D360" i="5"/>
  <c r="C460" i="5"/>
  <c r="C459" i="5"/>
  <c r="C458" i="5" s="1"/>
  <c r="D105" i="5"/>
  <c r="D346" i="5"/>
  <c r="E346" i="5" s="1"/>
  <c r="C346" i="5"/>
  <c r="D116" i="5"/>
  <c r="E116" i="5" s="1"/>
  <c r="C116" i="5"/>
  <c r="D253" i="5"/>
  <c r="E253" i="5" s="1"/>
  <c r="C253" i="5"/>
  <c r="D61" i="5"/>
  <c r="E61" i="5" s="1"/>
  <c r="C61" i="5"/>
  <c r="D60" i="5"/>
  <c r="E60" i="5" s="1"/>
  <c r="C60" i="5"/>
  <c r="D89" i="5"/>
  <c r="D153" i="5"/>
  <c r="E153" i="5" s="1"/>
  <c r="C153" i="5"/>
  <c r="D175" i="5"/>
  <c r="E175" i="5" s="1"/>
  <c r="C175" i="5"/>
  <c r="D174" i="5"/>
  <c r="E174" i="5" s="1"/>
  <c r="C174" i="5"/>
  <c r="D173" i="5"/>
  <c r="E173" i="5" s="1"/>
  <c r="C173" i="5"/>
  <c r="C172" i="5" s="1"/>
  <c r="D191" i="5"/>
  <c r="E191" i="5" s="1"/>
  <c r="C191" i="5"/>
  <c r="C196" i="5"/>
  <c r="D260" i="5"/>
  <c r="C260" i="5"/>
  <c r="D277" i="5"/>
  <c r="C277" i="5"/>
  <c r="C332" i="5"/>
  <c r="C350" i="5"/>
  <c r="C349" i="5"/>
  <c r="C348" i="5" s="1"/>
  <c r="D367" i="5"/>
  <c r="C367" i="5"/>
  <c r="D366" i="5"/>
  <c r="C366" i="5"/>
  <c r="C384" i="5"/>
  <c r="C383" i="5"/>
  <c r="C382" i="5" s="1"/>
  <c r="C381" i="5" s="1"/>
  <c r="D199" i="5"/>
  <c r="C199" i="5"/>
  <c r="D198" i="5"/>
  <c r="C198" i="5"/>
  <c r="C275" i="5"/>
  <c r="C270" i="5" s="1"/>
  <c r="C269" i="5" s="1"/>
  <c r="C268" i="5" s="1"/>
  <c r="D330" i="5"/>
  <c r="D21" i="5"/>
  <c r="E21" i="5" s="1"/>
  <c r="D20" i="5"/>
  <c r="E20" i="5" s="1"/>
  <c r="D19" i="5"/>
  <c r="E19" i="5" s="1"/>
  <c r="C18" i="5"/>
  <c r="D50" i="5"/>
  <c r="E50" i="5" s="1"/>
  <c r="D72" i="5"/>
  <c r="E72" i="5" s="1"/>
  <c r="C72" i="5"/>
  <c r="C71" i="5"/>
  <c r="C70" i="5"/>
  <c r="D119" i="5"/>
  <c r="D118" i="5"/>
  <c r="D245" i="5"/>
  <c r="E245" i="5" s="1"/>
  <c r="C245" i="5"/>
  <c r="D286" i="5"/>
  <c r="C286" i="5"/>
  <c r="D302" i="5"/>
  <c r="E302" i="5" s="1"/>
  <c r="C302" i="5"/>
  <c r="D311" i="5"/>
  <c r="E311" i="5" s="1"/>
  <c r="C311" i="5"/>
  <c r="D310" i="5"/>
  <c r="E310" i="5" s="1"/>
  <c r="C310" i="5"/>
  <c r="C309" i="5"/>
  <c r="C308" i="5" s="1"/>
  <c r="D322" i="5"/>
  <c r="E322" i="5" s="1"/>
  <c r="C322" i="5"/>
  <c r="D341" i="5"/>
  <c r="E341" i="5" s="1"/>
  <c r="C341" i="5"/>
  <c r="D39" i="5"/>
  <c r="C39" i="5"/>
  <c r="C38" i="5" s="1"/>
  <c r="D38" i="5"/>
  <c r="E38" i="5" s="1"/>
  <c r="D26" i="5"/>
  <c r="D169" i="5"/>
  <c r="C169" i="5"/>
  <c r="D54" i="5"/>
  <c r="D53" i="5"/>
  <c r="D345" i="5"/>
  <c r="C345" i="5"/>
  <c r="C344" i="5" s="1"/>
  <c r="C343" i="5" s="1"/>
  <c r="D111" i="5"/>
  <c r="D264" i="5"/>
  <c r="E264" i="5" s="1"/>
  <c r="C264" i="5"/>
  <c r="C250" i="5"/>
  <c r="C249" i="5" s="1"/>
  <c r="C248" i="5" s="1"/>
  <c r="D131" i="5"/>
  <c r="C131" i="5"/>
  <c r="D130" i="5"/>
  <c r="C130" i="5"/>
  <c r="C129" i="5" s="1"/>
  <c r="C240" i="5"/>
  <c r="D31" i="5"/>
  <c r="D122" i="5"/>
  <c r="C122" i="5"/>
  <c r="C121" i="5" s="1"/>
  <c r="C279" i="5"/>
  <c r="C330" i="5"/>
  <c r="C329" i="5"/>
  <c r="D318" i="5"/>
  <c r="D365" i="5"/>
  <c r="D45" i="5"/>
  <c r="D44" i="5" s="1"/>
  <c r="E44" i="5" s="1"/>
  <c r="C45" i="5"/>
  <c r="C44" i="5" s="1"/>
  <c r="D234" i="5"/>
  <c r="C457" i="5"/>
  <c r="C87" i="5"/>
  <c r="C86" i="5"/>
  <c r="C85" i="5" s="1"/>
  <c r="D86" i="5"/>
  <c r="D271" i="5"/>
  <c r="E271" i="5" s="1"/>
  <c r="D187" i="5"/>
  <c r="D115" i="5"/>
  <c r="E115" i="5" s="1"/>
  <c r="D377" i="5"/>
  <c r="D339" i="5"/>
  <c r="D256" i="5"/>
  <c r="E256" i="5" s="1"/>
  <c r="D101" i="5"/>
  <c r="D293" i="5"/>
  <c r="E293" i="5" s="1"/>
  <c r="D108" i="5"/>
  <c r="D166" i="5"/>
  <c r="D149" i="5"/>
  <c r="D63" i="5"/>
  <c r="C136" i="5"/>
  <c r="C135" i="5" s="1"/>
  <c r="D344" i="5"/>
  <c r="C239" i="5"/>
  <c r="C238" i="5" s="1"/>
  <c r="D30" i="5"/>
  <c r="C271" i="5"/>
  <c r="C108" i="5"/>
  <c r="C107" i="5" s="1"/>
  <c r="D107" i="5"/>
  <c r="C101" i="5"/>
  <c r="C225" i="5"/>
  <c r="C224" i="5" s="1"/>
  <c r="C223" i="5" s="1"/>
  <c r="C222" i="5" s="1"/>
  <c r="C187" i="5"/>
  <c r="C186" i="5"/>
  <c r="C185" i="5" s="1"/>
  <c r="C184" i="5" s="1"/>
  <c r="C301" i="5"/>
  <c r="C365" i="5"/>
  <c r="C364" i="5"/>
  <c r="C115" i="5"/>
  <c r="C149" i="5"/>
  <c r="C148" i="5" s="1"/>
  <c r="C147" i="5" s="1"/>
  <c r="C142" i="5" s="1"/>
  <c r="D148" i="5"/>
  <c r="C377" i="5"/>
  <c r="C376" i="5"/>
  <c r="C375" i="5" s="1"/>
  <c r="C374" i="5" s="1"/>
  <c r="D376" i="5"/>
  <c r="C318" i="5"/>
  <c r="C317" i="5"/>
  <c r="C316" i="5" s="1"/>
  <c r="C315" i="5" s="1"/>
  <c r="D317" i="5"/>
  <c r="E317" i="5" s="1"/>
  <c r="C293" i="5"/>
  <c r="C292" i="5"/>
  <c r="D292" i="5"/>
  <c r="E292" i="5" s="1"/>
  <c r="C339" i="5"/>
  <c r="C338" i="5" s="1"/>
  <c r="C328" i="5" s="1"/>
  <c r="C327" i="5" s="1"/>
  <c r="D338" i="5"/>
  <c r="C203" i="5"/>
  <c r="C202" i="5"/>
  <c r="C234" i="5"/>
  <c r="C233" i="5" s="1"/>
  <c r="C232" i="5" s="1"/>
  <c r="C231" i="5" s="1"/>
  <c r="C218" i="5"/>
  <c r="C217" i="5"/>
  <c r="C216" i="5" s="1"/>
  <c r="C215" i="5" s="1"/>
  <c r="D165" i="5"/>
  <c r="C256" i="5"/>
  <c r="C255" i="5"/>
  <c r="D375" i="5"/>
  <c r="D374" i="5"/>
  <c r="D85" i="5"/>
  <c r="C201" i="5"/>
  <c r="D147" i="5"/>
  <c r="C74" i="5" l="1"/>
  <c r="E165" i="5"/>
  <c r="E357" i="5"/>
  <c r="D356" i="5"/>
  <c r="E63" i="5"/>
  <c r="E339" i="5"/>
  <c r="E318" i="5"/>
  <c r="E122" i="5"/>
  <c r="D121" i="5"/>
  <c r="E121" i="5" s="1"/>
  <c r="E169" i="5"/>
  <c r="E118" i="5"/>
  <c r="E80" i="5"/>
  <c r="E138" i="5"/>
  <c r="D137" i="5"/>
  <c r="E424" i="5"/>
  <c r="D423" i="5"/>
  <c r="E423" i="5" s="1"/>
  <c r="H43" i="2"/>
  <c r="F40" i="2"/>
  <c r="F39" i="2" s="1"/>
  <c r="F38" i="2" s="1"/>
  <c r="F32" i="2" s="1"/>
  <c r="F31" i="2" s="1"/>
  <c r="C36" i="5"/>
  <c r="E181" i="5"/>
  <c r="D180" i="5"/>
  <c r="E197" i="5"/>
  <c r="D196" i="5"/>
  <c r="E196" i="5" s="1"/>
  <c r="D195" i="5"/>
  <c r="E195" i="5" s="1"/>
  <c r="E85" i="5"/>
  <c r="E148" i="5"/>
  <c r="E149" i="5"/>
  <c r="D225" i="5"/>
  <c r="D301" i="5"/>
  <c r="E119" i="5"/>
  <c r="E105" i="5"/>
  <c r="D104" i="5"/>
  <c r="E333" i="5"/>
  <c r="D332" i="5"/>
  <c r="E332" i="5" s="1"/>
  <c r="E392" i="5"/>
  <c r="D391" i="5"/>
  <c r="E391" i="5" s="1"/>
  <c r="E502" i="5"/>
  <c r="D501" i="5"/>
  <c r="E501" i="5" s="1"/>
  <c r="E517" i="5"/>
  <c r="D516" i="5"/>
  <c r="H208" i="2"/>
  <c r="H327" i="2"/>
  <c r="G324" i="2"/>
  <c r="C17" i="5"/>
  <c r="H316" i="2"/>
  <c r="E374" i="5"/>
  <c r="D164" i="5"/>
  <c r="E164" i="5" s="1"/>
  <c r="D316" i="5"/>
  <c r="E372" i="5"/>
  <c r="D371" i="5"/>
  <c r="E107" i="5"/>
  <c r="E166" i="5"/>
  <c r="E377" i="5"/>
  <c r="D250" i="5"/>
  <c r="E111" i="5"/>
  <c r="D18" i="5"/>
  <c r="E18" i="5" s="1"/>
  <c r="E112" i="5"/>
  <c r="E263" i="5"/>
  <c r="D262" i="5"/>
  <c r="E262" i="5" s="1"/>
  <c r="E276" i="5"/>
  <c r="D275" i="5"/>
  <c r="E285" i="5"/>
  <c r="D284" i="5"/>
  <c r="E284" i="5" s="1"/>
  <c r="E306" i="5"/>
  <c r="D305" i="5"/>
  <c r="C464" i="5"/>
  <c r="E399" i="5"/>
  <c r="D398" i="5"/>
  <c r="G106" i="2"/>
  <c r="H107" i="2"/>
  <c r="F124" i="2"/>
  <c r="C162" i="5" s="1"/>
  <c r="C127" i="5" s="1"/>
  <c r="H463" i="2"/>
  <c r="G462" i="2"/>
  <c r="E26" i="5"/>
  <c r="D25" i="5"/>
  <c r="E338" i="5"/>
  <c r="D114" i="5"/>
  <c r="E114" i="5" s="1"/>
  <c r="E344" i="5"/>
  <c r="E187" i="5"/>
  <c r="E45" i="5"/>
  <c r="E130" i="5"/>
  <c r="D129" i="5"/>
  <c r="E129" i="5" s="1"/>
  <c r="E345" i="5"/>
  <c r="E145" i="5"/>
  <c r="D144" i="5"/>
  <c r="E395" i="5"/>
  <c r="D394" i="5"/>
  <c r="E394" i="5" s="1"/>
  <c r="C314" i="5"/>
  <c r="H594" i="2"/>
  <c r="G593" i="2"/>
  <c r="H217" i="2"/>
  <c r="G216" i="2"/>
  <c r="H216" i="2" s="1"/>
  <c r="H429" i="2"/>
  <c r="G428" i="2"/>
  <c r="E244" i="5"/>
  <c r="D243" i="5"/>
  <c r="D496" i="5"/>
  <c r="E375" i="5"/>
  <c r="D233" i="5"/>
  <c r="D59" i="5"/>
  <c r="E53" i="5"/>
  <c r="D309" i="5"/>
  <c r="E286" i="5"/>
  <c r="D71" i="5"/>
  <c r="D172" i="5"/>
  <c r="E172" i="5" s="1"/>
  <c r="E68" i="5"/>
  <c r="E94" i="5"/>
  <c r="D93" i="5"/>
  <c r="D208" i="5"/>
  <c r="E97" i="5"/>
  <c r="D96" i="5"/>
  <c r="E96" i="5" s="1"/>
  <c r="E337" i="5"/>
  <c r="D336" i="5"/>
  <c r="E336" i="5" s="1"/>
  <c r="E351" i="5"/>
  <c r="D350" i="5"/>
  <c r="E385" i="5"/>
  <c r="D384" i="5"/>
  <c r="C417" i="5"/>
  <c r="C416" i="5" s="1"/>
  <c r="E412" i="5"/>
  <c r="D411" i="5"/>
  <c r="E411" i="5" s="1"/>
  <c r="H310" i="2"/>
  <c r="G307" i="2"/>
  <c r="F453" i="2"/>
  <c r="H454" i="2"/>
  <c r="H566" i="2"/>
  <c r="G563" i="2"/>
  <c r="E147" i="5"/>
  <c r="C32" i="5"/>
  <c r="C31" i="5" s="1"/>
  <c r="C30" i="5" s="1"/>
  <c r="C24" i="5" s="1"/>
  <c r="E204" i="5"/>
  <c r="D203" i="5"/>
  <c r="E460" i="5"/>
  <c r="E524" i="5"/>
  <c r="D523" i="5"/>
  <c r="E376" i="5"/>
  <c r="D186" i="5"/>
  <c r="E101" i="5"/>
  <c r="E86" i="5"/>
  <c r="D218" i="5"/>
  <c r="C92" i="5"/>
  <c r="C91" i="5" s="1"/>
  <c r="E54" i="5"/>
  <c r="E39" i="5"/>
  <c r="E330" i="5"/>
  <c r="D329" i="5"/>
  <c r="E89" i="5"/>
  <c r="E159" i="5"/>
  <c r="E259" i="5"/>
  <c r="D258" i="5"/>
  <c r="E281" i="5"/>
  <c r="D280" i="5"/>
  <c r="E289" i="5"/>
  <c r="D288" i="5"/>
  <c r="E288" i="5" s="1"/>
  <c r="E426" i="5"/>
  <c r="D425" i="5"/>
  <c r="E425" i="5" s="1"/>
  <c r="E400" i="5"/>
  <c r="H183" i="2"/>
  <c r="H273" i="2"/>
  <c r="G272" i="2"/>
  <c r="E277" i="5"/>
  <c r="E360" i="5"/>
  <c r="E212" i="5"/>
  <c r="E167" i="5"/>
  <c r="E64" i="5"/>
  <c r="E32" i="5"/>
  <c r="E27" i="5"/>
  <c r="E28" i="5"/>
  <c r="E35" i="5"/>
  <c r="E51" i="5"/>
  <c r="E65" i="5"/>
  <c r="E78" i="5"/>
  <c r="E84" i="5"/>
  <c r="E98" i="5"/>
  <c r="E113" i="5"/>
  <c r="E125" i="5"/>
  <c r="E134" i="5"/>
  <c r="E146" i="5"/>
  <c r="E156" i="5"/>
  <c r="E171" i="5"/>
  <c r="E190" i="5"/>
  <c r="E465" i="5"/>
  <c r="E480" i="5"/>
  <c r="E452" i="5"/>
  <c r="E471" i="5"/>
  <c r="E467" i="5"/>
  <c r="E493" i="5"/>
  <c r="H285" i="2"/>
  <c r="G284" i="2"/>
  <c r="F281" i="2"/>
  <c r="F224" i="2"/>
  <c r="H397" i="2"/>
  <c r="H300" i="2"/>
  <c r="E193" i="5"/>
  <c r="E160" i="5"/>
  <c r="E46" i="5"/>
  <c r="E477" i="5"/>
  <c r="H59" i="2"/>
  <c r="G58" i="2"/>
  <c r="H126" i="2"/>
  <c r="G125" i="2"/>
  <c r="H121" i="2"/>
  <c r="G109" i="2"/>
  <c r="H109" i="2" s="1"/>
  <c r="H135" i="2"/>
  <c r="G134" i="2"/>
  <c r="H204" i="2"/>
  <c r="H227" i="2"/>
  <c r="G224" i="2"/>
  <c r="G295" i="2"/>
  <c r="H296" i="2"/>
  <c r="H290" i="2"/>
  <c r="G289" i="2"/>
  <c r="H207" i="2"/>
  <c r="F206" i="2"/>
  <c r="H206" i="2" s="1"/>
  <c r="H402" i="2"/>
  <c r="E131" i="5"/>
  <c r="E260" i="5"/>
  <c r="E361" i="5"/>
  <c r="E379" i="5"/>
  <c r="E102" i="5"/>
  <c r="E334" i="5"/>
  <c r="E251" i="5"/>
  <c r="D77" i="5"/>
  <c r="E29" i="5"/>
  <c r="E36" i="5"/>
  <c r="E47" i="5"/>
  <c r="E67" i="5"/>
  <c r="E79" i="5"/>
  <c r="E88" i="5"/>
  <c r="E103" i="5"/>
  <c r="E117" i="5"/>
  <c r="E126" i="5"/>
  <c r="E139" i="5"/>
  <c r="E150" i="5"/>
  <c r="E158" i="5"/>
  <c r="E176" i="5"/>
  <c r="E192" i="5"/>
  <c r="D419" i="5"/>
  <c r="E481" i="5"/>
  <c r="E453" i="5"/>
  <c r="D462" i="5"/>
  <c r="E462" i="5" s="1"/>
  <c r="E468" i="5"/>
  <c r="E484" i="5"/>
  <c r="C506" i="5"/>
  <c r="C505" i="5" s="1"/>
  <c r="C504" i="5" s="1"/>
  <c r="H75" i="2"/>
  <c r="G74" i="2"/>
  <c r="H184" i="2"/>
  <c r="G203" i="2"/>
  <c r="G242" i="2"/>
  <c r="H242" i="2" s="1"/>
  <c r="H315" i="2"/>
  <c r="F74" i="2"/>
  <c r="F73" i="2" s="1"/>
  <c r="F456" i="2"/>
  <c r="H457" i="2"/>
  <c r="H83" i="2"/>
  <c r="G82" i="2"/>
  <c r="H82" i="2" s="1"/>
  <c r="H274" i="2"/>
  <c r="F273" i="2"/>
  <c r="F272" i="2" s="1"/>
  <c r="F271" i="2" s="1"/>
  <c r="F270" i="2" s="1"/>
  <c r="F269" i="2" s="1"/>
  <c r="C307" i="5" s="1"/>
  <c r="H472" i="2"/>
  <c r="G471" i="2"/>
  <c r="H150" i="2"/>
  <c r="E234" i="5"/>
  <c r="E365" i="5"/>
  <c r="E198" i="5"/>
  <c r="E366" i="5"/>
  <c r="E55" i="5"/>
  <c r="E157" i="5"/>
  <c r="E132" i="5"/>
  <c r="E40" i="5"/>
  <c r="E22" i="5"/>
  <c r="E33" i="5"/>
  <c r="E48" i="5"/>
  <c r="E56" i="5"/>
  <c r="E69" i="5"/>
  <c r="E81" i="5"/>
  <c r="E90" i="5"/>
  <c r="E106" i="5"/>
  <c r="E120" i="5"/>
  <c r="E140" i="5"/>
  <c r="E152" i="5"/>
  <c r="E161" i="5"/>
  <c r="E182" i="5"/>
  <c r="E194" i="5"/>
  <c r="D430" i="5"/>
  <c r="E482" i="5"/>
  <c r="E454" i="5"/>
  <c r="D506" i="5"/>
  <c r="E498" i="5"/>
  <c r="F67" i="2"/>
  <c r="F66" i="2" s="1"/>
  <c r="F467" i="2"/>
  <c r="G329" i="2"/>
  <c r="H419" i="2"/>
  <c r="G418" i="2"/>
  <c r="H390" i="2"/>
  <c r="F575" i="2"/>
  <c r="F574" i="2" s="1"/>
  <c r="F570" i="2" s="1"/>
  <c r="F569" i="2" s="1"/>
  <c r="F568" i="2" s="1"/>
  <c r="C499" i="5"/>
  <c r="E499" i="5" s="1"/>
  <c r="H577" i="2"/>
  <c r="H526" i="2"/>
  <c r="F524" i="2"/>
  <c r="F521" i="2" s="1"/>
  <c r="H554" i="2"/>
  <c r="G553" i="2"/>
  <c r="E170" i="5"/>
  <c r="E151" i="5"/>
  <c r="E123" i="5"/>
  <c r="E82" i="5"/>
  <c r="D389" i="5"/>
  <c r="E526" i="5"/>
  <c r="D525" i="5"/>
  <c r="E525" i="5" s="1"/>
  <c r="H47" i="2"/>
  <c r="G46" i="2"/>
  <c r="H66" i="2"/>
  <c r="H96" i="2"/>
  <c r="G95" i="2"/>
  <c r="F197" i="2"/>
  <c r="F196" i="2" s="1"/>
  <c r="F195" i="2" s="1"/>
  <c r="C247" i="5" s="1"/>
  <c r="H333" i="2"/>
  <c r="F332" i="2"/>
  <c r="F329" i="2" s="1"/>
  <c r="F323" i="2" s="1"/>
  <c r="F322" i="2" s="1"/>
  <c r="F321" i="2" s="1"/>
  <c r="H339" i="2"/>
  <c r="G338" i="2"/>
  <c r="H443" i="2"/>
  <c r="G442" i="2"/>
  <c r="H377" i="2"/>
  <c r="H383" i="2"/>
  <c r="E108" i="5"/>
  <c r="E199" i="5"/>
  <c r="E367" i="5"/>
  <c r="D359" i="5"/>
  <c r="D211" i="5"/>
  <c r="E324" i="5"/>
  <c r="E273" i="5"/>
  <c r="E87" i="5"/>
  <c r="E34" i="5"/>
  <c r="E41" i="5"/>
  <c r="E49" i="5"/>
  <c r="E62" i="5"/>
  <c r="E73" i="5"/>
  <c r="E83" i="5"/>
  <c r="E95" i="5"/>
  <c r="E110" i="5"/>
  <c r="E124" i="5"/>
  <c r="E133" i="5"/>
  <c r="E154" i="5"/>
  <c r="E168" i="5"/>
  <c r="E188" i="5"/>
  <c r="D407" i="5"/>
  <c r="D476" i="5"/>
  <c r="E483" i="5"/>
  <c r="E494" i="5"/>
  <c r="E455" i="5"/>
  <c r="D470" i="5"/>
  <c r="D438" i="5"/>
  <c r="E492" i="5"/>
  <c r="D491" i="5"/>
  <c r="G19" i="2"/>
  <c r="G50" i="2"/>
  <c r="H51" i="2"/>
  <c r="G100" i="2"/>
  <c r="H100" i="2" s="1"/>
  <c r="H193" i="2"/>
  <c r="G192" i="2"/>
  <c r="H299" i="2"/>
  <c r="F231" i="2"/>
  <c r="H231" i="2" s="1"/>
  <c r="H384" i="2"/>
  <c r="F383" i="2"/>
  <c r="F364" i="2" s="1"/>
  <c r="F363" i="2" s="1"/>
  <c r="F362" i="2" s="1"/>
  <c r="F361" i="2" s="1"/>
  <c r="H544" i="2"/>
  <c r="H169" i="2"/>
  <c r="H77" i="2"/>
  <c r="H110" i="2"/>
  <c r="H185" i="2"/>
  <c r="H229" i="2"/>
  <c r="H257" i="2"/>
  <c r="H301" i="2"/>
  <c r="H87" i="2"/>
  <c r="H444" i="2"/>
  <c r="H423" i="2"/>
  <c r="H373" i="2"/>
  <c r="H371" i="2"/>
  <c r="H355" i="2"/>
  <c r="H584" i="2"/>
  <c r="G571" i="2"/>
  <c r="H572" i="2"/>
  <c r="H542" i="2"/>
  <c r="G505" i="2"/>
  <c r="H505" i="2" s="1"/>
  <c r="H506" i="2"/>
  <c r="H456" i="2"/>
  <c r="H111" i="2"/>
  <c r="H88" i="2"/>
  <c r="H445" i="2"/>
  <c r="H424" i="2"/>
  <c r="H403" i="2"/>
  <c r="H395" i="2"/>
  <c r="H365" i="2"/>
  <c r="H367" i="2"/>
  <c r="H353" i="2"/>
  <c r="H524" i="2"/>
  <c r="H157" i="2"/>
  <c r="H487" i="2"/>
  <c r="H509" i="2"/>
  <c r="E434" i="5"/>
  <c r="H35" i="2"/>
  <c r="H130" i="2"/>
  <c r="H119" i="2"/>
  <c r="G275" i="2"/>
  <c r="H275" i="2" s="1"/>
  <c r="H262" i="2"/>
  <c r="H89" i="2"/>
  <c r="H435" i="2"/>
  <c r="H425" i="2"/>
  <c r="G409" i="2"/>
  <c r="H404" i="2"/>
  <c r="H385" i="2"/>
  <c r="H351" i="2"/>
  <c r="G348" i="2"/>
  <c r="F171" i="2"/>
  <c r="F170" i="2" s="1"/>
  <c r="F169" i="2" s="1"/>
  <c r="H172" i="2"/>
  <c r="F142" i="2"/>
  <c r="F141" i="2" s="1"/>
  <c r="F140" i="2" s="1"/>
  <c r="F139" i="2" s="1"/>
  <c r="H171" i="2"/>
  <c r="H40" i="2"/>
  <c r="G79" i="2"/>
  <c r="H79" i="2" s="1"/>
  <c r="H243" i="2"/>
  <c r="H302" i="2"/>
  <c r="H313" i="2"/>
  <c r="H475" i="2"/>
  <c r="H464" i="2"/>
  <c r="H399" i="2"/>
  <c r="H392" i="2"/>
  <c r="H379" i="2"/>
  <c r="H579" i="2"/>
  <c r="G578" i="2"/>
  <c r="H578" i="2" s="1"/>
  <c r="G532" i="2"/>
  <c r="H166" i="2"/>
  <c r="F165" i="2"/>
  <c r="H165" i="2"/>
  <c r="H434" i="2"/>
  <c r="E461" i="5"/>
  <c r="E478" i="5"/>
  <c r="E507" i="5"/>
  <c r="E527" i="5"/>
  <c r="G34" i="2"/>
  <c r="H48" i="2"/>
  <c r="H131" i="2"/>
  <c r="H201" i="2"/>
  <c r="G312" i="2"/>
  <c r="H312" i="2" s="1"/>
  <c r="H318" i="2"/>
  <c r="F204" i="2"/>
  <c r="F203" i="2" s="1"/>
  <c r="H412" i="2"/>
  <c r="H400" i="2"/>
  <c r="H381" i="2"/>
  <c r="H357" i="2"/>
  <c r="F262" i="2"/>
  <c r="F261" i="2" s="1"/>
  <c r="F260" i="2" s="1"/>
  <c r="F259" i="2" s="1"/>
  <c r="H263" i="2"/>
  <c r="F532" i="2"/>
  <c r="G521" i="2"/>
  <c r="G178" i="2"/>
  <c r="H179" i="2"/>
  <c r="H512" i="2"/>
  <c r="G511" i="2"/>
  <c r="H511" i="2" s="1"/>
  <c r="H267" i="2"/>
  <c r="G264" i="2"/>
  <c r="H264" i="2" s="1"/>
  <c r="D448" i="5"/>
  <c r="E448" i="5" s="1"/>
  <c r="E449" i="5"/>
  <c r="G28" i="2"/>
  <c r="H67" i="2"/>
  <c r="H71" i="2"/>
  <c r="G198" i="2"/>
  <c r="H136" i="2"/>
  <c r="H291" i="2"/>
  <c r="H317" i="2"/>
  <c r="H325" i="2"/>
  <c r="H340" i="2"/>
  <c r="G437" i="2"/>
  <c r="H437" i="2" s="1"/>
  <c r="G364" i="2"/>
  <c r="H369" i="2"/>
  <c r="H349" i="2"/>
  <c r="H159" i="2"/>
  <c r="G141" i="2"/>
  <c r="H508" i="2"/>
  <c r="G164" i="2"/>
  <c r="H143" i="2"/>
  <c r="G514" i="2"/>
  <c r="H514" i="2" s="1"/>
  <c r="G500" i="2"/>
  <c r="G491" i="2"/>
  <c r="H491" i="2" s="1"/>
  <c r="E447" i="5"/>
  <c r="H555" i="2"/>
  <c r="H167" i="2"/>
  <c r="H151" i="2"/>
  <c r="G484" i="2"/>
  <c r="H586" i="2"/>
  <c r="H158" i="2"/>
  <c r="G574" i="2"/>
  <c r="H574" i="2" s="1"/>
  <c r="G541" i="2"/>
  <c r="H541" i="2" s="1"/>
  <c r="F167" i="2"/>
  <c r="H117" i="2"/>
  <c r="G451" i="2"/>
  <c r="H173" i="2"/>
  <c r="H162" i="2"/>
  <c r="H145" i="2"/>
  <c r="H153" i="2"/>
  <c r="E451" i="5"/>
  <c r="D446" i="5"/>
  <c r="C326" i="5" l="1"/>
  <c r="F344" i="2"/>
  <c r="F320" i="2"/>
  <c r="C519" i="5"/>
  <c r="C518" i="5" s="1"/>
  <c r="F559" i="2"/>
  <c r="C487" i="5"/>
  <c r="C485" i="5" s="1"/>
  <c r="C23" i="5"/>
  <c r="C16" i="5" s="1"/>
  <c r="F24" i="2"/>
  <c r="E77" i="5"/>
  <c r="D76" i="5"/>
  <c r="H295" i="2"/>
  <c r="G294" i="2"/>
  <c r="H294" i="2" s="1"/>
  <c r="H307" i="2"/>
  <c r="G306" i="2"/>
  <c r="E144" i="5"/>
  <c r="D143" i="5"/>
  <c r="E316" i="5"/>
  <c r="D315" i="5"/>
  <c r="E315" i="5" s="1"/>
  <c r="H192" i="2"/>
  <c r="G191" i="2"/>
  <c r="E438" i="5"/>
  <c r="D437" i="5"/>
  <c r="E437" i="5" s="1"/>
  <c r="E359" i="5"/>
  <c r="D358" i="5"/>
  <c r="E358" i="5" s="1"/>
  <c r="G337" i="2"/>
  <c r="H338" i="2"/>
  <c r="F520" i="2"/>
  <c r="F519" i="2" s="1"/>
  <c r="F518" i="2" s="1"/>
  <c r="G433" i="2"/>
  <c r="H74" i="2"/>
  <c r="G73" i="2"/>
  <c r="E419" i="5"/>
  <c r="D418" i="5"/>
  <c r="G223" i="2"/>
  <c r="H224" i="2"/>
  <c r="E329" i="5"/>
  <c r="D328" i="5"/>
  <c r="E186" i="5"/>
  <c r="D185" i="5"/>
  <c r="H38" i="2"/>
  <c r="H95" i="2"/>
  <c r="G94" i="2"/>
  <c r="H125" i="2"/>
  <c r="E350" i="5"/>
  <c r="D349" i="5"/>
  <c r="E233" i="5"/>
  <c r="D232" i="5"/>
  <c r="E225" i="5"/>
  <c r="D224" i="5"/>
  <c r="E180" i="5"/>
  <c r="D179" i="5"/>
  <c r="H500" i="2"/>
  <c r="G496" i="2"/>
  <c r="H571" i="2"/>
  <c r="G570" i="2"/>
  <c r="E470" i="5"/>
  <c r="D469" i="5"/>
  <c r="E389" i="5"/>
  <c r="D386" i="5"/>
  <c r="E386" i="5" s="1"/>
  <c r="H332" i="2"/>
  <c r="E430" i="5"/>
  <c r="D429" i="5"/>
  <c r="E429" i="5" s="1"/>
  <c r="H575" i="2"/>
  <c r="H58" i="2"/>
  <c r="G57" i="2"/>
  <c r="F223" i="2"/>
  <c r="F222" i="2" s="1"/>
  <c r="F221" i="2" s="1"/>
  <c r="C267" i="5" s="1"/>
  <c r="C229" i="5" s="1"/>
  <c r="G271" i="2"/>
  <c r="H272" i="2"/>
  <c r="G592" i="2"/>
  <c r="H593" i="2"/>
  <c r="E250" i="5"/>
  <c r="E516" i="5"/>
  <c r="D515" i="5"/>
  <c r="E30" i="5"/>
  <c r="E356" i="5"/>
  <c r="D355" i="5"/>
  <c r="H141" i="2"/>
  <c r="G140" i="2"/>
  <c r="E211" i="5"/>
  <c r="D210" i="5"/>
  <c r="E210" i="5" s="1"/>
  <c r="E275" i="5"/>
  <c r="D270" i="5"/>
  <c r="H484" i="2"/>
  <c r="G483" i="2"/>
  <c r="H364" i="2"/>
  <c r="G363" i="2"/>
  <c r="H409" i="2"/>
  <c r="G408" i="2"/>
  <c r="G260" i="2"/>
  <c r="H39" i="2"/>
  <c r="F181" i="2"/>
  <c r="H134" i="2"/>
  <c r="G133" i="2"/>
  <c r="H133" i="2" s="1"/>
  <c r="H284" i="2"/>
  <c r="G283" i="2"/>
  <c r="E243" i="5"/>
  <c r="D240" i="5"/>
  <c r="C313" i="5"/>
  <c r="E25" i="5"/>
  <c r="D24" i="5"/>
  <c r="E24" i="5" s="1"/>
  <c r="E398" i="5"/>
  <c r="D397" i="5"/>
  <c r="E397" i="5" s="1"/>
  <c r="C497" i="5"/>
  <c r="H198" i="2"/>
  <c r="G197" i="2"/>
  <c r="H329" i="2"/>
  <c r="H106" i="2"/>
  <c r="G105" i="2"/>
  <c r="H261" i="2"/>
  <c r="H46" i="2"/>
  <c r="G45" i="2"/>
  <c r="F65" i="2"/>
  <c r="F55" i="2" s="1"/>
  <c r="C57" i="5" s="1"/>
  <c r="H289" i="2"/>
  <c r="G288" i="2"/>
  <c r="E258" i="5"/>
  <c r="D255" i="5"/>
  <c r="E255" i="5" s="1"/>
  <c r="D459" i="5"/>
  <c r="E309" i="5"/>
  <c r="D308" i="5"/>
  <c r="E308" i="5" s="1"/>
  <c r="H348" i="2"/>
  <c r="G347" i="2"/>
  <c r="H471" i="2"/>
  <c r="G470" i="2"/>
  <c r="E523" i="5"/>
  <c r="D522" i="5"/>
  <c r="E104" i="5"/>
  <c r="D100" i="5"/>
  <c r="G450" i="2"/>
  <c r="G149" i="2"/>
  <c r="H34" i="2"/>
  <c r="G33" i="2"/>
  <c r="H50" i="2"/>
  <c r="D52" i="5"/>
  <c r="E52" i="5" s="1"/>
  <c r="H28" i="2"/>
  <c r="G27" i="2"/>
  <c r="H532" i="2"/>
  <c r="G18" i="2"/>
  <c r="H19" i="2"/>
  <c r="E476" i="5"/>
  <c r="D475" i="5"/>
  <c r="H203" i="2"/>
  <c r="E218" i="5"/>
  <c r="D217" i="5"/>
  <c r="H453" i="2"/>
  <c r="F452" i="2"/>
  <c r="E384" i="5"/>
  <c r="D383" i="5"/>
  <c r="E208" i="5"/>
  <c r="D207" i="5"/>
  <c r="E207" i="5" s="1"/>
  <c r="H428" i="2"/>
  <c r="G427" i="2"/>
  <c r="H462" i="2"/>
  <c r="G461" i="2"/>
  <c r="E371" i="5"/>
  <c r="D370" i="5"/>
  <c r="F91" i="2"/>
  <c r="E31" i="5"/>
  <c r="E280" i="5"/>
  <c r="D279" i="5"/>
  <c r="E279" i="5" s="1"/>
  <c r="G562" i="2"/>
  <c r="H563" i="2"/>
  <c r="E71" i="5"/>
  <c r="D70" i="5"/>
  <c r="E70" i="5" s="1"/>
  <c r="C177" i="5"/>
  <c r="G177" i="2"/>
  <c r="H178" i="2"/>
  <c r="E446" i="5"/>
  <c r="D445" i="5"/>
  <c r="F164" i="2"/>
  <c r="F149" i="2" s="1"/>
  <c r="F148" i="2" s="1"/>
  <c r="F147" i="2" s="1"/>
  <c r="C183" i="5" s="1"/>
  <c r="H142" i="2"/>
  <c r="G520" i="2"/>
  <c r="H521" i="2"/>
  <c r="H170" i="2"/>
  <c r="E491" i="5"/>
  <c r="D490" i="5"/>
  <c r="E407" i="5"/>
  <c r="D406" i="5"/>
  <c r="H442" i="2"/>
  <c r="D403" i="5"/>
  <c r="E403" i="5" s="1"/>
  <c r="G552" i="2"/>
  <c r="H553" i="2"/>
  <c r="G417" i="2"/>
  <c r="H418" i="2"/>
  <c r="E506" i="5"/>
  <c r="D505" i="5"/>
  <c r="E203" i="5"/>
  <c r="D202" i="5"/>
  <c r="E93" i="5"/>
  <c r="D92" i="5"/>
  <c r="E59" i="5"/>
  <c r="D58" i="5"/>
  <c r="E58" i="5" s="1"/>
  <c r="E305" i="5"/>
  <c r="D304" i="5"/>
  <c r="E304" i="5" s="1"/>
  <c r="H324" i="2"/>
  <c r="G323" i="2"/>
  <c r="E301" i="5"/>
  <c r="E137" i="5"/>
  <c r="D136" i="5"/>
  <c r="D444" i="5" l="1"/>
  <c r="E445" i="5"/>
  <c r="G460" i="2"/>
  <c r="H460" i="2" s="1"/>
  <c r="H461" i="2"/>
  <c r="H452" i="2"/>
  <c r="F451" i="2"/>
  <c r="H18" i="2"/>
  <c r="G17" i="2"/>
  <c r="H149" i="2"/>
  <c r="G148" i="2"/>
  <c r="H470" i="2"/>
  <c r="G469" i="2"/>
  <c r="H105" i="2"/>
  <c r="G99" i="2"/>
  <c r="H570" i="2"/>
  <c r="G569" i="2"/>
  <c r="E232" i="5"/>
  <c r="D231" i="5"/>
  <c r="E231" i="5" s="1"/>
  <c r="E143" i="5"/>
  <c r="D142" i="5"/>
  <c r="E142" i="5" s="1"/>
  <c r="E136" i="5"/>
  <c r="D135" i="5"/>
  <c r="E135" i="5" s="1"/>
  <c r="E490" i="5"/>
  <c r="D489" i="5"/>
  <c r="G561" i="2"/>
  <c r="H562" i="2"/>
  <c r="H164" i="2"/>
  <c r="D442" i="5"/>
  <c r="H288" i="2"/>
  <c r="G482" i="2"/>
  <c r="H483" i="2"/>
  <c r="E355" i="5"/>
  <c r="D354" i="5"/>
  <c r="H592" i="2"/>
  <c r="G591" i="2"/>
  <c r="E185" i="5"/>
  <c r="D184" i="5"/>
  <c r="E184" i="5" s="1"/>
  <c r="H73" i="2"/>
  <c r="G65" i="2"/>
  <c r="H65" i="2" s="1"/>
  <c r="H306" i="2"/>
  <c r="G305" i="2"/>
  <c r="E406" i="5"/>
  <c r="D405" i="5"/>
  <c r="H140" i="2"/>
  <c r="G139" i="2"/>
  <c r="E92" i="5"/>
  <c r="D91" i="5"/>
  <c r="E91" i="5" s="1"/>
  <c r="H177" i="2"/>
  <c r="G176" i="2"/>
  <c r="H197" i="2"/>
  <c r="G196" i="2"/>
  <c r="E270" i="5"/>
  <c r="D269" i="5"/>
  <c r="E328" i="5"/>
  <c r="D327" i="5"/>
  <c r="E327" i="5" s="1"/>
  <c r="H433" i="2"/>
  <c r="G432" i="2"/>
  <c r="G190" i="2"/>
  <c r="H191" i="2"/>
  <c r="E505" i="5"/>
  <c r="D504" i="5"/>
  <c r="E504" i="5" s="1"/>
  <c r="G26" i="2"/>
  <c r="H27" i="2"/>
  <c r="E100" i="5"/>
  <c r="D99" i="5"/>
  <c r="E99" i="5" s="1"/>
  <c r="H45" i="2"/>
  <c r="G44" i="2"/>
  <c r="E240" i="5"/>
  <c r="D239" i="5"/>
  <c r="H260" i="2"/>
  <c r="G259" i="2"/>
  <c r="H259" i="2" s="1"/>
  <c r="E515" i="5"/>
  <c r="D514" i="5"/>
  <c r="H271" i="2"/>
  <c r="G270" i="2"/>
  <c r="E179" i="5"/>
  <c r="D178" i="5"/>
  <c r="E178" i="5" s="1"/>
  <c r="G124" i="2"/>
  <c r="F517" i="2"/>
  <c r="F479" i="2" s="1"/>
  <c r="C415" i="5"/>
  <c r="C414" i="5" s="1"/>
  <c r="H363" i="2"/>
  <c r="G362" i="2"/>
  <c r="E418" i="5"/>
  <c r="D417" i="5"/>
  <c r="H427" i="2"/>
  <c r="G422" i="2"/>
  <c r="H347" i="2"/>
  <c r="G346" i="2"/>
  <c r="G495" i="2"/>
  <c r="H496" i="2"/>
  <c r="E349" i="5"/>
  <c r="D348" i="5"/>
  <c r="E202" i="5"/>
  <c r="D201" i="5"/>
  <c r="E201" i="5" s="1"/>
  <c r="H520" i="2"/>
  <c r="G519" i="2"/>
  <c r="C496" i="5"/>
  <c r="E497" i="5"/>
  <c r="H408" i="2"/>
  <c r="G407" i="2"/>
  <c r="E76" i="5"/>
  <c r="D75" i="5"/>
  <c r="H417" i="2"/>
  <c r="G416" i="2"/>
  <c r="H416" i="2" s="1"/>
  <c r="E217" i="5"/>
  <c r="D216" i="5"/>
  <c r="D300" i="5"/>
  <c r="H552" i="2"/>
  <c r="G551" i="2"/>
  <c r="F138" i="2"/>
  <c r="F23" i="2" s="1"/>
  <c r="H323" i="2"/>
  <c r="G322" i="2"/>
  <c r="C163" i="5"/>
  <c r="E475" i="5"/>
  <c r="D474" i="5"/>
  <c r="E474" i="5" s="1"/>
  <c r="E370" i="5"/>
  <c r="D369" i="5"/>
  <c r="E383" i="5"/>
  <c r="D382" i="5"/>
  <c r="H33" i="2"/>
  <c r="G32" i="2"/>
  <c r="E522" i="5"/>
  <c r="D521" i="5"/>
  <c r="E459" i="5"/>
  <c r="D458" i="5"/>
  <c r="H283" i="2"/>
  <c r="G282" i="2"/>
  <c r="D249" i="5"/>
  <c r="H57" i="2"/>
  <c r="G56" i="2"/>
  <c r="E469" i="5"/>
  <c r="D464" i="5"/>
  <c r="E464" i="5" s="1"/>
  <c r="E224" i="5"/>
  <c r="D223" i="5"/>
  <c r="H94" i="2"/>
  <c r="G93" i="2"/>
  <c r="H223" i="2"/>
  <c r="G222" i="2"/>
  <c r="H337" i="2"/>
  <c r="G336" i="2"/>
  <c r="H99" i="2" l="1"/>
  <c r="G98" i="2"/>
  <c r="H56" i="2"/>
  <c r="G55" i="2"/>
  <c r="E216" i="5"/>
  <c r="D215" i="5"/>
  <c r="E215" i="5" s="1"/>
  <c r="H270" i="2"/>
  <c r="G269" i="2"/>
  <c r="H44" i="2"/>
  <c r="D37" i="5"/>
  <c r="E37" i="5" s="1"/>
  <c r="H196" i="2"/>
  <c r="G195" i="2"/>
  <c r="H139" i="2"/>
  <c r="D177" i="5"/>
  <c r="F450" i="2"/>
  <c r="H451" i="2"/>
  <c r="H222" i="2"/>
  <c r="G221" i="2"/>
  <c r="H32" i="2"/>
  <c r="G31" i="2"/>
  <c r="H362" i="2"/>
  <c r="G361" i="2"/>
  <c r="H190" i="2"/>
  <c r="G182" i="2"/>
  <c r="H469" i="2"/>
  <c r="G468" i="2"/>
  <c r="E300" i="5"/>
  <c r="D299" i="5"/>
  <c r="E299" i="5" s="1"/>
  <c r="E249" i="5"/>
  <c r="D248" i="5"/>
  <c r="E248" i="5" s="1"/>
  <c r="H322" i="2"/>
  <c r="G321" i="2"/>
  <c r="E382" i="5"/>
  <c r="D381" i="5"/>
  <c r="E381" i="5" s="1"/>
  <c r="G518" i="2"/>
  <c r="H519" i="2"/>
  <c r="H346" i="2"/>
  <c r="G345" i="2"/>
  <c r="G449" i="2"/>
  <c r="H148" i="2"/>
  <c r="G147" i="2"/>
  <c r="H407" i="2"/>
  <c r="G406" i="2"/>
  <c r="G481" i="2"/>
  <c r="H482" i="2"/>
  <c r="C489" i="5"/>
  <c r="C488" i="5" s="1"/>
  <c r="E496" i="5"/>
  <c r="E514" i="5"/>
  <c r="D513" i="5"/>
  <c r="E513" i="5" s="1"/>
  <c r="E405" i="5"/>
  <c r="D404" i="5"/>
  <c r="E404" i="5" s="1"/>
  <c r="E223" i="5"/>
  <c r="D222" i="5"/>
  <c r="E222" i="5" s="1"/>
  <c r="H176" i="2"/>
  <c r="G175" i="2"/>
  <c r="H305" i="2"/>
  <c r="G304" i="2"/>
  <c r="E354" i="5"/>
  <c r="D353" i="5"/>
  <c r="E353" i="5" s="1"/>
  <c r="G560" i="2"/>
  <c r="H561" i="2"/>
  <c r="E444" i="5"/>
  <c r="D443" i="5"/>
  <c r="E443" i="5" s="1"/>
  <c r="E521" i="5"/>
  <c r="D520" i="5"/>
  <c r="E520" i="5" s="1"/>
  <c r="E417" i="5"/>
  <c r="D416" i="5"/>
  <c r="E416" i="5" s="1"/>
  <c r="H591" i="2"/>
  <c r="G590" i="2"/>
  <c r="H282" i="2"/>
  <c r="D436" i="5"/>
  <c r="E458" i="5"/>
  <c r="D457" i="5"/>
  <c r="E457" i="5" s="1"/>
  <c r="E369" i="5"/>
  <c r="D364" i="5"/>
  <c r="E364" i="5" s="1"/>
  <c r="H551" i="2"/>
  <c r="D428" i="5"/>
  <c r="E428" i="5" s="1"/>
  <c r="E75" i="5"/>
  <c r="D74" i="5"/>
  <c r="E74" i="5" s="1"/>
  <c r="G421" i="2"/>
  <c r="H422" i="2"/>
  <c r="H124" i="2"/>
  <c r="D162" i="5"/>
  <c r="E162" i="5" s="1"/>
  <c r="H26" i="2"/>
  <c r="G25" i="2"/>
  <c r="E489" i="5"/>
  <c r="D488" i="5"/>
  <c r="E488" i="5" s="1"/>
  <c r="G568" i="2"/>
  <c r="H569" i="2"/>
  <c r="H17" i="2"/>
  <c r="G16" i="2"/>
  <c r="D43" i="5"/>
  <c r="E43" i="5" s="1"/>
  <c r="E348" i="5"/>
  <c r="D343" i="5"/>
  <c r="E343" i="5" s="1"/>
  <c r="H93" i="2"/>
  <c r="G92" i="2"/>
  <c r="H495" i="2"/>
  <c r="G494" i="2"/>
  <c r="H494" i="2" s="1"/>
  <c r="H432" i="2"/>
  <c r="G431" i="2"/>
  <c r="H336" i="2"/>
  <c r="G335" i="2"/>
  <c r="H335" i="2" s="1"/>
  <c r="E239" i="5"/>
  <c r="D238" i="5"/>
  <c r="E238" i="5" s="1"/>
  <c r="E269" i="5"/>
  <c r="D268" i="5"/>
  <c r="E268" i="5" s="1"/>
  <c r="G480" i="2" l="1"/>
  <c r="H481" i="2"/>
  <c r="H406" i="2"/>
  <c r="D352" i="5"/>
  <c r="E352" i="5" s="1"/>
  <c r="H518" i="2"/>
  <c r="G517" i="2"/>
  <c r="H517" i="2" s="1"/>
  <c r="D415" i="5"/>
  <c r="H31" i="2"/>
  <c r="D23" i="5"/>
  <c r="E23" i="5" s="1"/>
  <c r="H468" i="2"/>
  <c r="D512" i="5"/>
  <c r="E512" i="5" s="1"/>
  <c r="G467" i="2"/>
  <c r="H467" i="2" s="1"/>
  <c r="H195" i="2"/>
  <c r="D247" i="5"/>
  <c r="E247" i="5" s="1"/>
  <c r="H55" i="2"/>
  <c r="D57" i="5"/>
  <c r="E57" i="5" s="1"/>
  <c r="H568" i="2"/>
  <c r="D487" i="5"/>
  <c r="G559" i="2"/>
  <c r="H559" i="2" s="1"/>
  <c r="E436" i="5"/>
  <c r="H321" i="2"/>
  <c r="G320" i="2"/>
  <c r="H320" i="2" s="1"/>
  <c r="D519" i="5"/>
  <c r="H98" i="2"/>
  <c r="D141" i="5"/>
  <c r="E141" i="5" s="1"/>
  <c r="H16" i="2"/>
  <c r="G15" i="2"/>
  <c r="H92" i="2"/>
  <c r="G91" i="2"/>
  <c r="H91" i="2" s="1"/>
  <c r="D128" i="5"/>
  <c r="H175" i="2"/>
  <c r="D214" i="5"/>
  <c r="E214" i="5" s="1"/>
  <c r="H182" i="2"/>
  <c r="G181" i="2"/>
  <c r="H181" i="2" s="1"/>
  <c r="D230" i="5"/>
  <c r="E177" i="5"/>
  <c r="D163" i="5"/>
  <c r="E163" i="5" s="1"/>
  <c r="H421" i="2"/>
  <c r="D363" i="5"/>
  <c r="E363" i="5" s="1"/>
  <c r="H304" i="2"/>
  <c r="D473" i="5"/>
  <c r="E473" i="5" s="1"/>
  <c r="H147" i="2"/>
  <c r="D183" i="5"/>
  <c r="E183" i="5" s="1"/>
  <c r="H345" i="2"/>
  <c r="G344" i="2"/>
  <c r="D314" i="5"/>
  <c r="F449" i="2"/>
  <c r="F334" i="2" s="1"/>
  <c r="F14" i="2" s="1"/>
  <c r="C442" i="5"/>
  <c r="H450" i="2"/>
  <c r="H269" i="2"/>
  <c r="D307" i="5"/>
  <c r="E307" i="5" s="1"/>
  <c r="H560" i="2"/>
  <c r="D486" i="5"/>
  <c r="E486" i="5" s="1"/>
  <c r="H221" i="2"/>
  <c r="D267" i="5"/>
  <c r="E267" i="5" s="1"/>
  <c r="G281" i="2"/>
  <c r="H281" i="2" s="1"/>
  <c r="H25" i="2"/>
  <c r="G24" i="2"/>
  <c r="D17" i="5"/>
  <c r="H431" i="2"/>
  <c r="D373" i="5"/>
  <c r="E373" i="5" s="1"/>
  <c r="H590" i="2"/>
  <c r="G589" i="2"/>
  <c r="H589" i="2" s="1"/>
  <c r="H361" i="2"/>
  <c r="D326" i="5"/>
  <c r="E326" i="5" s="1"/>
  <c r="G138" i="2"/>
  <c r="H138" i="2" s="1"/>
  <c r="E128" i="5" l="1"/>
  <c r="D127" i="5"/>
  <c r="E127" i="5" s="1"/>
  <c r="E415" i="5"/>
  <c r="D414" i="5"/>
  <c r="E414" i="5" s="1"/>
  <c r="E314" i="5"/>
  <c r="D313" i="5"/>
  <c r="E313" i="5" s="1"/>
  <c r="H24" i="2"/>
  <c r="G23" i="2"/>
  <c r="H23" i="2" s="1"/>
  <c r="H15" i="2"/>
  <c r="D435" i="5"/>
  <c r="E519" i="5"/>
  <c r="D518" i="5"/>
  <c r="E518" i="5" s="1"/>
  <c r="E17" i="5"/>
  <c r="D16" i="5"/>
  <c r="E230" i="5"/>
  <c r="D229" i="5"/>
  <c r="E229" i="5" s="1"/>
  <c r="C435" i="5"/>
  <c r="C15" i="5" s="1"/>
  <c r="E442" i="5"/>
  <c r="H449" i="2"/>
  <c r="E487" i="5"/>
  <c r="D485" i="5"/>
  <c r="E485" i="5" s="1"/>
  <c r="H344" i="2"/>
  <c r="G334" i="2"/>
  <c r="H334" i="2" s="1"/>
  <c r="H480" i="2"/>
  <c r="G479" i="2"/>
  <c r="H479" i="2" s="1"/>
  <c r="E435" i="5" l="1"/>
  <c r="E16" i="5"/>
  <c r="D15" i="5"/>
  <c r="E15" i="5" s="1"/>
  <c r="G14" i="2"/>
  <c r="H14" i="2" s="1"/>
</calcChain>
</file>

<file path=xl/sharedStrings.xml><?xml version="1.0" encoding="utf-8"?>
<sst xmlns="http://schemas.openxmlformats.org/spreadsheetml/2006/main" count="3464" uniqueCount="748">
  <si>
    <t>801</t>
  </si>
  <si>
    <t>0100</t>
  </si>
  <si>
    <t>0106</t>
  </si>
  <si>
    <t>9900000000</t>
  </si>
  <si>
    <t>9990000000</t>
  </si>
  <si>
    <t>9990023330</t>
  </si>
  <si>
    <t>100</t>
  </si>
  <si>
    <t>200</t>
  </si>
  <si>
    <t>800</t>
  </si>
  <si>
    <t>1301</t>
  </si>
  <si>
    <t>9940000000</t>
  </si>
  <si>
    <t>802</t>
  </si>
  <si>
    <t>0102</t>
  </si>
  <si>
    <t>0800000000</t>
  </si>
  <si>
    <t>0890000000</t>
  </si>
  <si>
    <t>0890100000</t>
  </si>
  <si>
    <t>0890122220</t>
  </si>
  <si>
    <t>0104</t>
  </si>
  <si>
    <t>0810000000</t>
  </si>
  <si>
    <t>0810100000</t>
  </si>
  <si>
    <t>0810110510</t>
  </si>
  <si>
    <t>300</t>
  </si>
  <si>
    <t>0890123330</t>
  </si>
  <si>
    <t>0105</t>
  </si>
  <si>
    <t>0810151200</t>
  </si>
  <si>
    <t>0111</t>
  </si>
  <si>
    <t>9920000000</t>
  </si>
  <si>
    <t>9920020010</t>
  </si>
  <si>
    <t>0113</t>
  </si>
  <si>
    <t>0600000000</t>
  </si>
  <si>
    <t>0610000000</t>
  </si>
  <si>
    <t>0610200000</t>
  </si>
  <si>
    <t>0610220010</t>
  </si>
  <si>
    <t>0610220020</t>
  </si>
  <si>
    <t>0610220030</t>
  </si>
  <si>
    <t>0620000000</t>
  </si>
  <si>
    <t>0620100000</t>
  </si>
  <si>
    <t>0810110540</t>
  </si>
  <si>
    <t>0810120010</t>
  </si>
  <si>
    <t>600</t>
  </si>
  <si>
    <t>0820000000</t>
  </si>
  <si>
    <t>0820100000</t>
  </si>
  <si>
    <t>0820120010</t>
  </si>
  <si>
    <t>0820120030</t>
  </si>
  <si>
    <t>1100000000</t>
  </si>
  <si>
    <t>1140000000</t>
  </si>
  <si>
    <t>1140100000</t>
  </si>
  <si>
    <t>1140120010</t>
  </si>
  <si>
    <t>1140200000</t>
  </si>
  <si>
    <t>1140220020</t>
  </si>
  <si>
    <t>9940020020</t>
  </si>
  <si>
    <t>0300</t>
  </si>
  <si>
    <t>0304</t>
  </si>
  <si>
    <t>0309</t>
  </si>
  <si>
    <t>1000000000</t>
  </si>
  <si>
    <t>1020000000</t>
  </si>
  <si>
    <t>1020100000</t>
  </si>
  <si>
    <t>1020120010</t>
  </si>
  <si>
    <t>0310</t>
  </si>
  <si>
    <t>1030000000</t>
  </si>
  <si>
    <t>1030100000</t>
  </si>
  <si>
    <t>1030120010</t>
  </si>
  <si>
    <t>1040000000</t>
  </si>
  <si>
    <t>1040100000</t>
  </si>
  <si>
    <t>1040120010</t>
  </si>
  <si>
    <t>1040120020</t>
  </si>
  <si>
    <t>1040120030</t>
  </si>
  <si>
    <t>1040120040</t>
  </si>
  <si>
    <t>1040120050</t>
  </si>
  <si>
    <t>1040200000</t>
  </si>
  <si>
    <t>1040220060</t>
  </si>
  <si>
    <t>0400</t>
  </si>
  <si>
    <t>0405</t>
  </si>
  <si>
    <t>0500000000</t>
  </si>
  <si>
    <t>0540000000</t>
  </si>
  <si>
    <t>0540200000</t>
  </si>
  <si>
    <t>0408</t>
  </si>
  <si>
    <t>0520000000</t>
  </si>
  <si>
    <t>0520400000</t>
  </si>
  <si>
    <t>05204S0300</t>
  </si>
  <si>
    <t>0409</t>
  </si>
  <si>
    <t>0520100000</t>
  </si>
  <si>
    <t>0520110520</t>
  </si>
  <si>
    <t>0520120010</t>
  </si>
  <si>
    <t>0520120030</t>
  </si>
  <si>
    <t>0520120040</t>
  </si>
  <si>
    <t>0520200000</t>
  </si>
  <si>
    <t>05202S1050</t>
  </si>
  <si>
    <t>0520300000</t>
  </si>
  <si>
    <t>05203S1020</t>
  </si>
  <si>
    <t>0530000000</t>
  </si>
  <si>
    <t>053R300000</t>
  </si>
  <si>
    <t>053R3S1090</t>
  </si>
  <si>
    <t>0540300000</t>
  </si>
  <si>
    <t>0412</t>
  </si>
  <si>
    <t>0620120040</t>
  </si>
  <si>
    <t>0500</t>
  </si>
  <si>
    <t>0501</t>
  </si>
  <si>
    <t>0510000000</t>
  </si>
  <si>
    <t>0510300000</t>
  </si>
  <si>
    <t>0510320110</t>
  </si>
  <si>
    <t>1800000000</t>
  </si>
  <si>
    <t>1810000000</t>
  </si>
  <si>
    <t>1810200000</t>
  </si>
  <si>
    <t>1810220010</t>
  </si>
  <si>
    <t>400</t>
  </si>
  <si>
    <t>0502</t>
  </si>
  <si>
    <t>0510100000</t>
  </si>
  <si>
    <t>0510120010</t>
  </si>
  <si>
    <t>0510120020</t>
  </si>
  <si>
    <t>0510200000</t>
  </si>
  <si>
    <t>0510220030</t>
  </si>
  <si>
    <t>0510220040</t>
  </si>
  <si>
    <t>0510220050</t>
  </si>
  <si>
    <t>0510400000</t>
  </si>
  <si>
    <t>0503</t>
  </si>
  <si>
    <t>0540100000</t>
  </si>
  <si>
    <t>0540120010</t>
  </si>
  <si>
    <t>0540120020</t>
  </si>
  <si>
    <t>0540120030</t>
  </si>
  <si>
    <t>0540220060</t>
  </si>
  <si>
    <t>0540220070</t>
  </si>
  <si>
    <t>0540220090</t>
  </si>
  <si>
    <t>0540220100</t>
  </si>
  <si>
    <t>0540220110</t>
  </si>
  <si>
    <t>1900000000</t>
  </si>
  <si>
    <t>1910000000</t>
  </si>
  <si>
    <t>1910200000</t>
  </si>
  <si>
    <t>1910220010</t>
  </si>
  <si>
    <t>191F200000</t>
  </si>
  <si>
    <t>191F255550</t>
  </si>
  <si>
    <t>0505</t>
  </si>
  <si>
    <t>0510220060</t>
  </si>
  <si>
    <t>0800</t>
  </si>
  <si>
    <t>0801</t>
  </si>
  <si>
    <t>1000</t>
  </si>
  <si>
    <t>1001</t>
  </si>
  <si>
    <t>0820200000</t>
  </si>
  <si>
    <t>0820220040</t>
  </si>
  <si>
    <t>1003</t>
  </si>
  <si>
    <t>0400000000</t>
  </si>
  <si>
    <t>0420000000</t>
  </si>
  <si>
    <t>0420200000</t>
  </si>
  <si>
    <t>0420220010</t>
  </si>
  <si>
    <t>0820220020</t>
  </si>
  <si>
    <t>0820220030</t>
  </si>
  <si>
    <t>0900000000</t>
  </si>
  <si>
    <t>0920000000</t>
  </si>
  <si>
    <t>0920200000</t>
  </si>
  <si>
    <t>0920220010</t>
  </si>
  <si>
    <t>0930000000</t>
  </si>
  <si>
    <t>0930100000</t>
  </si>
  <si>
    <t>09301L4970</t>
  </si>
  <si>
    <t>1004</t>
  </si>
  <si>
    <t>0700000000</t>
  </si>
  <si>
    <t>0720000000</t>
  </si>
  <si>
    <t>0720100000</t>
  </si>
  <si>
    <t>0720110820</t>
  </si>
  <si>
    <t>1200</t>
  </si>
  <si>
    <t>1204</t>
  </si>
  <si>
    <t>0830000000</t>
  </si>
  <si>
    <t>0830400000</t>
  </si>
  <si>
    <t>08304S0320</t>
  </si>
  <si>
    <t>803</t>
  </si>
  <si>
    <t>0401</t>
  </si>
  <si>
    <t>0710000000</t>
  </si>
  <si>
    <t>0710200000</t>
  </si>
  <si>
    <t>0710220020</t>
  </si>
  <si>
    <t>0700</t>
  </si>
  <si>
    <t>0701</t>
  </si>
  <si>
    <t>0100000000</t>
  </si>
  <si>
    <t>0110000000</t>
  </si>
  <si>
    <t>0110100000</t>
  </si>
  <si>
    <t>0110110740</t>
  </si>
  <si>
    <t>0110120030</t>
  </si>
  <si>
    <t>0110120040</t>
  </si>
  <si>
    <t>01101S1040</t>
  </si>
  <si>
    <t>0702</t>
  </si>
  <si>
    <t>0120000000</t>
  </si>
  <si>
    <t>0120100000</t>
  </si>
  <si>
    <t>0120110750</t>
  </si>
  <si>
    <t>0120120020</t>
  </si>
  <si>
    <t>01201S0440</t>
  </si>
  <si>
    <t>0120200000</t>
  </si>
  <si>
    <t>0120220060</t>
  </si>
  <si>
    <t>01202S0250</t>
  </si>
  <si>
    <t>1120000000</t>
  </si>
  <si>
    <t>1120100000</t>
  </si>
  <si>
    <t>1120120010</t>
  </si>
  <si>
    <t>1130000000</t>
  </si>
  <si>
    <t>1130100000</t>
  </si>
  <si>
    <t>1130120010</t>
  </si>
  <si>
    <t>0703</t>
  </si>
  <si>
    <t>0130000000</t>
  </si>
  <si>
    <t>0130100000</t>
  </si>
  <si>
    <t>0130120020</t>
  </si>
  <si>
    <t>0705</t>
  </si>
  <si>
    <t>0110200000</t>
  </si>
  <si>
    <t>0110220020</t>
  </si>
  <si>
    <t>0120120010</t>
  </si>
  <si>
    <t>0707</t>
  </si>
  <si>
    <t>0140000000</t>
  </si>
  <si>
    <t>0140100000</t>
  </si>
  <si>
    <t>0140120020</t>
  </si>
  <si>
    <t>0709</t>
  </si>
  <si>
    <t>0190000000</t>
  </si>
  <si>
    <t>0190100000</t>
  </si>
  <si>
    <t>0190120020</t>
  </si>
  <si>
    <t>0190127770</t>
  </si>
  <si>
    <t>0110210560</t>
  </si>
  <si>
    <t>0120110560</t>
  </si>
  <si>
    <t>0110110500</t>
  </si>
  <si>
    <t>1100</t>
  </si>
  <si>
    <t>1103</t>
  </si>
  <si>
    <t>0130120040</t>
  </si>
  <si>
    <t>804</t>
  </si>
  <si>
    <t>0710100000</t>
  </si>
  <si>
    <t>0710120010</t>
  </si>
  <si>
    <t>0910000000</t>
  </si>
  <si>
    <t>0200000000</t>
  </si>
  <si>
    <t>0220000000</t>
  </si>
  <si>
    <t>0220100000</t>
  </si>
  <si>
    <t>0220120010</t>
  </si>
  <si>
    <t>0910100000</t>
  </si>
  <si>
    <t>0910120010</t>
  </si>
  <si>
    <t>0910200000</t>
  </si>
  <si>
    <t>0910220020</t>
  </si>
  <si>
    <t>0910220030</t>
  </si>
  <si>
    <t>0910300000</t>
  </si>
  <si>
    <t>0910320040</t>
  </si>
  <si>
    <t>0910400000</t>
  </si>
  <si>
    <t>0910420050</t>
  </si>
  <si>
    <t>0910500000</t>
  </si>
  <si>
    <t>0910520060</t>
  </si>
  <si>
    <t>0910600000</t>
  </si>
  <si>
    <t>0910620070</t>
  </si>
  <si>
    <t>0210000000</t>
  </si>
  <si>
    <t>0210100000</t>
  </si>
  <si>
    <t>0210120010</t>
  </si>
  <si>
    <t>0210200000</t>
  </si>
  <si>
    <t>0210220020</t>
  </si>
  <si>
    <t>0804</t>
  </si>
  <si>
    <t>0290000000</t>
  </si>
  <si>
    <t>1102</t>
  </si>
  <si>
    <t>0300000000</t>
  </si>
  <si>
    <t>0310000000</t>
  </si>
  <si>
    <t>0310100000</t>
  </si>
  <si>
    <t>0310120010</t>
  </si>
  <si>
    <t>0310200000</t>
  </si>
  <si>
    <t>0310220020</t>
  </si>
  <si>
    <t>0320000000</t>
  </si>
  <si>
    <t>0320100000</t>
  </si>
  <si>
    <t>0320120010</t>
  </si>
  <si>
    <t>805</t>
  </si>
  <si>
    <t>9990026660</t>
  </si>
  <si>
    <t xml:space="preserve"> Финансовое управление Администрации Кашинского городского округа</t>
  </si>
  <si>
    <t xml:space="preserve"> Администрация Кашинского городского округа</t>
  </si>
  <si>
    <t xml:space="preserve"> Отдел образования Администрации Кашинского городского округа</t>
  </si>
  <si>
    <t xml:space="preserve"> Комитет по культуре, туризму, спорту и делам молодёжи Администрации Кашинского городского округа</t>
  </si>
  <si>
    <t xml:space="preserve"> Контрольно-счетная палата Кашинского городского округа</t>
  </si>
  <si>
    <t xml:space="preserve"> ОБЩЕГОСУДАРСТВЕННЫЕ ВОПРОСЫ</t>
  </si>
  <si>
    <t xml:space="preserve"> НАЦИОНАЛЬНАЯ БЕЗОПАСНОСТЬ И ПРАВООХРАНИТЕЛЬНАЯ ДЕЯТЕЛЬНОСТЬ</t>
  </si>
  <si>
    <t xml:space="preserve"> НАЦИОНАЛЬНАЯ ЭКОНОМИКА</t>
  </si>
  <si>
    <t xml:space="preserve"> ЖИЛИЩНО-КОММУНАЛЬНОЕ ХОЗЯЙСТВО</t>
  </si>
  <si>
    <t xml:space="preserve"> КУЛЬТУРА, КИНЕМАТОГРАФИЯ</t>
  </si>
  <si>
    <t xml:space="preserve"> СОЦИАЛЬНАЯ ПОЛИТИКА</t>
  </si>
  <si>
    <t xml:space="preserve"> СРЕДСТВА МАССОВОЙ ИНФОРМАЦИИ</t>
  </si>
  <si>
    <t xml:space="preserve"> ОБРАЗОВАНИЕ</t>
  </si>
  <si>
    <t xml:space="preserve"> ФИЗИЧЕСКАЯ КУЛЬТУРА И СПОРТ</t>
  </si>
  <si>
    <t xml:space="preserve"> Обеспечение деятельности финансовых, налоговых и таможенных органов и органов финансового (финансово-бюджетного) надзора</t>
  </si>
  <si>
    <t xml:space="preserve"> Расходы, не включенные в муниципальные программы</t>
  </si>
  <si>
    <t xml:space="preserve"> Функционирование высшего должностного лица субъекта Российской Федерации и муниципального образования</t>
  </si>
  <si>
    <t xml:space="preserve"> Муниципальная программа "Информационная политика и работа с общественностью муниципального образования Кашинский городской округ Тверской области на 2019-2024 годы"</t>
  </si>
  <si>
    <t xml:space="preserve"> 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</si>
  <si>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 xml:space="preserve"> Судебная система</t>
  </si>
  <si>
    <t xml:space="preserve"> Резервные фонды</t>
  </si>
  <si>
    <t xml:space="preserve"> Другие общегосударственные вопросы</t>
  </si>
  <si>
    <t xml:space="preserve"> Муниципальная программа "Управление имуществом и земельными ресурсами муниципального образования Кашинский городской огруг Тверской области на 2019-2024 годы"</t>
  </si>
  <si>
    <t xml:space="preserve"> Муниципальная программа "Профилактика правонарушений на территории муниципального образования Кашинский городской округ Тверской области на 2019-2024 годы"</t>
  </si>
  <si>
    <t xml:space="preserve"> Органы юстиции</t>
  </si>
  <si>
    <t xml:space="preserve"> Муниципальная программа "Развитие системы гражданской обороны, защиты населения от чрезвычайных ситуаций и снижения рисков их возникновения на территории муниципального образования Кашинский городской округ Тверской области на 2019-2024 годы"</t>
  </si>
  <si>
    <t xml:space="preserve"> Муниципальная программа "Комплексное развитие системы жилищно-коммунальной инфраструктуры муниципального образования Кашинский городской округ Тверской области на 2019-2024 годы"</t>
  </si>
  <si>
    <t xml:space="preserve"> Транспорт</t>
  </si>
  <si>
    <t xml:space="preserve"> Дорожное хозяйство (дорожные фонды)</t>
  </si>
  <si>
    <t xml:space="preserve"> Другие вопросы в области национальной экономики</t>
  </si>
  <si>
    <t xml:space="preserve"> Жилищное хозяйство</t>
  </si>
  <si>
    <t xml:space="preserve"> Муниципальная программа "Переселение граждан из аварийного жилищного фонда муниципального образования Кашинский городской округ Тверской области на 2019-2021 годы"</t>
  </si>
  <si>
    <t xml:space="preserve"> Коммунальное хозяйство</t>
  </si>
  <si>
    <t xml:space="preserve"> Благоустройство</t>
  </si>
  <si>
    <t xml:space="preserve"> Муниципальная программа "Формирование современной городской среды муниципального образования Кашинский городской округ Тверской области на 2019-2024 годы"</t>
  </si>
  <si>
    <t xml:space="preserve"> Другие вопросы в области жилищно-коммунального хозяйства</t>
  </si>
  <si>
    <t xml:space="preserve"> Культура</t>
  </si>
  <si>
    <t xml:space="preserve"> Пенсионное обеспечение</t>
  </si>
  <si>
    <t xml:space="preserve"> Социальное обеспечение населения</t>
  </si>
  <si>
    <t xml:space="preserve"> Муниципальная программа "Устойчивое развитие сельских территорий муниципального образования Кашинский городской округ Тверской области на 2019-2024 годы"</t>
  </si>
  <si>
    <t xml:space="preserve"> Муниципальная программа "Молодёжная политика муниципального образования Кашинский городской округ Тверской области на 2019-2024 годы"</t>
  </si>
  <si>
    <t xml:space="preserve"> Охрана семьи и детства</t>
  </si>
  <si>
    <t xml:space="preserve"> Муниципальная программа "Социальная поддержка граждан на территории муниципального образования Кашинский городской округ Тверской области на 2019-2024 годы"</t>
  </si>
  <si>
    <t xml:space="preserve"> Другие вопросы в области средств массовой информации</t>
  </si>
  <si>
    <t xml:space="preserve"> Дошкольное образование</t>
  </si>
  <si>
    <t xml:space="preserve"> Муниципальная программа "Развитие отрасли "Образование" муниципального образования Кашинский городской округ Тверской области на 2019-2024 годы"</t>
  </si>
  <si>
    <t xml:space="preserve"> Общее образование</t>
  </si>
  <si>
    <t xml:space="preserve"> Дополнительное образование детей</t>
  </si>
  <si>
    <t xml:space="preserve"> Профессиональная подготовка, переподготовка и повышение квалификации</t>
  </si>
  <si>
    <t xml:space="preserve"> Молодежная политика</t>
  </si>
  <si>
    <t xml:space="preserve"> Другие вопросы в области образования</t>
  </si>
  <si>
    <t xml:space="preserve"> Спорт высших достижений</t>
  </si>
  <si>
    <t xml:space="preserve"> Муниципальная программа "Развитие туризма в муниципальном образовании Кашинский городской округ на 2018-2023 годы"</t>
  </si>
  <si>
    <t xml:space="preserve"> Муниципальная программа "Развитие отрасли "Культура" муниципального образования Кашинский городской округ Тверской области на 2019-2024 годы"</t>
  </si>
  <si>
    <t xml:space="preserve"> Другие вопросы в области культуры, кинематографии</t>
  </si>
  <si>
    <t xml:space="preserve"> Массовый спорт</t>
  </si>
  <si>
    <t xml:space="preserve"> Муниципальная программа "Развитие физической культуры и спорта муниципального образования Кашинский городской округ Тверской области на 2019-2024 годы"</t>
  </si>
  <si>
    <t xml:space="preserve"> Расходы, не включенные в муниципальные программы, на обеспечение деятельности органов местного самоуправления</t>
  </si>
  <si>
    <t xml:space="preserve"> Расходы по аппарату Финансового управления Администрации Кашинского городского округа</t>
  </si>
  <si>
    <t xml:space="preserve">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</si>
  <si>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 xml:space="preserve"> Закупка товаров, работ и услуг для обеспечения государственных (муниципальных) нужд</t>
  </si>
  <si>
    <t xml:space="preserve"> Иные бюджетные ассигнования</t>
  </si>
  <si>
    <t xml:space="preserve"> Отдельные мероприятия, не включенные в муниципальные программы</t>
  </si>
  <si>
    <t xml:space="preserve"> Обслуживание муниципального долга Кашинского городского округа</t>
  </si>
  <si>
    <t xml:space="preserve"> Обслуживание государственного (муниципального) долга</t>
  </si>
  <si>
    <t xml:space="preserve"> Обеспечивающая подпрограмма "Обеспечение деятельности Администрации Кашинского городского округа"</t>
  </si>
  <si>
    <t xml:space="preserve"> Задача "Обеспечение деятельности администраторов программы"</t>
  </si>
  <si>
    <t xml:space="preserve"> Глава Кашинского городского округа</t>
  </si>
  <si>
    <t xml:space="preserve"> Подпрограмма "Создание условий для успешного развития муниципальной службы и институтов гражданского общества на территории муниципального образования Кашинский городской округ"</t>
  </si>
  <si>
    <t xml:space="preserve"> Задача "Создание условий для деятельности в системе гражданского общества общественных объединений, максимальное использование их потенциала для эффективного решения социально значимых проблем Кашинского городского округа"</t>
  </si>
  <si>
    <t xml:space="preserve"> Осуществление государственных полномочий по созданию , исполнению полномочий и организации деятельности комиссий по делам несовершеннолетних и защите их прав</t>
  </si>
  <si>
    <t xml:space="preserve"> Социальное обеспечение и иные выплаты населению</t>
  </si>
  <si>
    <t xml:space="preserve"> Расходы по центральному аппарату органов местного самоуправления муниципального образования Кашинский городской округ, за исключением расходов на выполнение переданных полномочий РФ Тверской области</t>
  </si>
  <si>
    <t xml:space="preserve">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</si>
  <si>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 xml:space="preserve"> Резервный фонд Администрации Кашинского городского округа</t>
  </si>
  <si>
    <t xml:space="preserve"> Подпрограмма "Управление имуществом Кашинского городского округа"</t>
  </si>
  <si>
    <t xml:space="preserve"> Проведение инвентаризации муниципального имущества Кашинского городского округа</t>
  </si>
  <si>
    <t xml:space="preserve"> Задача "Повышение эффективности использования имущества, находящегося в собственности муниципального образования Кашинский городской округ"</t>
  </si>
  <si>
    <t xml:space="preserve"> Оценка рыночной стоимости объектов недвижимости и рыночной стоимости арендной платы за объекты муниципального имущества</t>
  </si>
  <si>
    <t xml:space="preserve"> Обеспечение учета муниципального имущества для поддержки полной и достоверной информации об объектах, находящихся в собственности муниципального образования Кашинский городской округ</t>
  </si>
  <si>
    <t xml:space="preserve"> Содержание имущества муниципальной казны Кашинского городского округа</t>
  </si>
  <si>
    <t xml:space="preserve"> Подпрограмма "Управление земельными ресурсами Кашинского городского округа"</t>
  </si>
  <si>
    <t xml:space="preserve"> Задача "Эффективное управление и распоряжение муниципальными земельными участками и земельными участками, государственная собственность на которые не разграничена"</t>
  </si>
  <si>
    <t xml:space="preserve"> Оценка рыночной стоимости земельных участков и рыночной стоимости арендной платы за земельные участки</t>
  </si>
  <si>
    <t xml:space="preserve"> Осуществление государственных полномочий Тверской области по созданию административных комиссий и определению перечня должностных лиц, уполномоченных составлять протоколы об административных правонарушениях</t>
  </si>
  <si>
    <t xml:space="preserve"> Предоставление субсидий некоммерческим организациям</t>
  </si>
  <si>
    <t xml:space="preserve"> Предоставление субсидий бюджетным, автономным учреждениям и иным некоммерческим организациям</t>
  </si>
  <si>
    <t xml:space="preserve"> Исполнение переданных государственных полномочий на государственную регистрацию актов гражданского состояния</t>
  </si>
  <si>
    <t xml:space="preserve"> Подпрограмма "Оказание содействия в проведении общественно-полезных и социально-значимых мероприятий"</t>
  </si>
  <si>
    <t xml:space="preserve"> Задача "Создание условий для проведения общественно полезных и социально значимых мероприятий"</t>
  </si>
  <si>
    <t xml:space="preserve"> Представительские расходы и иные расходы, связанные с представительской деятельностью органов местного самоуправления</t>
  </si>
  <si>
    <t xml:space="preserve"> Проведение общественно-полезных и социально-значимых мероприятий на территории муниципального образования Кашинский городской округ</t>
  </si>
  <si>
    <t xml:space="preserve"> Подпрограмма "Оказание поддержки гражданам и объединениям участвующих в охране общественного порядка"</t>
  </si>
  <si>
    <t xml:space="preserve"> Задача " Создание условий для деятельности народной дружины на территории Кашинского городского округа"</t>
  </si>
  <si>
    <t xml:space="preserve"> Обеспечение форменной одеждой и атрибутами народных дружинников</t>
  </si>
  <si>
    <t xml:space="preserve"> Задача "Социальная защита и стимулирование народных дружин"</t>
  </si>
  <si>
    <t xml:space="preserve"> Материальное стимулирование народных дружин, включая предоставление льгот и компенсаций</t>
  </si>
  <si>
    <t xml:space="preserve"> Задача "Обеспечение исполнения полномочий в области градостроительства"</t>
  </si>
  <si>
    <t xml:space="preserve"> Разработка материалов Генерального плана и Правил землепользования и застройки территории Кашинского городского округа</t>
  </si>
  <si>
    <t xml:space="preserve"> Задача "Наличие утвержденных местных нормативов градостроительного проектирования на территории Кашинского городского округа"</t>
  </si>
  <si>
    <t xml:space="preserve"> Разработка местных нормативов градостроительного проектирования на территории Кашинского городского округа</t>
  </si>
  <si>
    <t xml:space="preserve"> Задача "Наличие свободных земельных участков под строительство в северном микрорайоне города"</t>
  </si>
  <si>
    <t xml:space="preserve"> Формирование земельных участков под жилую застройку</t>
  </si>
  <si>
    <t xml:space="preserve"> Задача "Разработка проекта планировки территории сельских населенных пунктов"</t>
  </si>
  <si>
    <t xml:space="preserve"> Задача "Разработка проекта планировки застроенной территории Кашинского городского округа"</t>
  </si>
  <si>
    <t xml:space="preserve"> Обеспечение деятельности МКУ Управление сельскими территориями</t>
  </si>
  <si>
    <t xml:space="preserve"> Осуществление переданных государственных полномочий на государственную регистрацию актов гражданского состояния</t>
  </si>
  <si>
    <t xml:space="preserve"> Подпрограмма "Обеспечение надежной защиты населения и территорий муниципального образования "Кашинский городской округ" от последствий чрезвычайных ситуаций природного и техногенного характера"</t>
  </si>
  <si>
    <t xml:space="preserve"> Задача "Повышение информирования населения о чрезвычайных ситуациях природного и техногенного характера"</t>
  </si>
  <si>
    <t xml:space="preserve"> Содержание и развитие единой дежурно-диспетчерской службы на территории Кашинского городского округа</t>
  </si>
  <si>
    <t xml:space="preserve"> Подпрограмма "Обеспечение пожарной безопасности на территории города Кашин и Кашинского городского округа Тверской области"</t>
  </si>
  <si>
    <t xml:space="preserve"> Задача "Создание условий для оперативного обеспечения пожарной техники водой при тушении пожаров на территории города Кашин и Кашинского городского округа Тверской области"</t>
  </si>
  <si>
    <t xml:space="preserve"> Обустройство подъездов к заборам воды пожарной техникой</t>
  </si>
  <si>
    <t xml:space="preserve"> Подпрограмма "Обеспечение пожарной безопасности на сельских территориях Кашинского городского округа"</t>
  </si>
  <si>
    <t xml:space="preserve"> Задача "Создание условий для оперативного обеспечения тушения пожаров на сельских территориях Кашинского городского округа"</t>
  </si>
  <si>
    <t xml:space="preserve"> Обустройство подъездов к пожарным водоемам</t>
  </si>
  <si>
    <t xml:space="preserve"> Очистка пожарных водоемов</t>
  </si>
  <si>
    <t xml:space="preserve"> Противопожарная опашка и окашивание деревень</t>
  </si>
  <si>
    <t xml:space="preserve"> Установка средств оповещения</t>
  </si>
  <si>
    <t xml:space="preserve"> Установка аншлагов- указателей названия деревень</t>
  </si>
  <si>
    <t xml:space="preserve"> Задача "Оказание поддержки предприятиям, участвующих в мероприятиях по тушению пожаров в сельской местности Кашинского городского округа"</t>
  </si>
  <si>
    <t xml:space="preserve"> Обеспечение средствами пожаротушения участников тушения пожаров</t>
  </si>
  <si>
    <t xml:space="preserve"> Подпрограмма "Содержание и благоустройство территории Кашинского городского округа"</t>
  </si>
  <si>
    <t xml:space="preserve"> Задача "Содержание, озеленение и благоустройство территорий "</t>
  </si>
  <si>
    <t xml:space="preserve"> Осуществление отдельных государственных полномочий Тверской области по организации проведения на территории Тверской области мероприятий по предупреждению и ликвидации болезней животных, их лечению, отлову и содержанию безнадзорных животных, защите насел</t>
  </si>
  <si>
    <t xml:space="preserve"> Подпрограмма "Развитие дорожного хозяйства и сферы транспорта "</t>
  </si>
  <si>
    <t xml:space="preserve"> Задача "Повышение транспортной доступности населения"</t>
  </si>
  <si>
    <t xml:space="preserve"> Организация транспортного обслуживания населения на муниципальных маршрутах регулярных перевозок по регулируемым тарифам</t>
  </si>
  <si>
    <t xml:space="preserve"> Задача "Сохранность автомобильных дорог общего пользования местного значения на территории Кашинского городского округа"</t>
  </si>
  <si>
    <t xml:space="preserve"> Осуществление отдельных государственных полномочий Тверской области в сфере осуществления дорожной деятельности по содержанию автомобильных дорог общего пользования регионального или межмуниципального значения Тверской области 3 класса</t>
  </si>
  <si>
    <t xml:space="preserve"> Субсидии на содержание автомобильных дорог и сооружений на них, расположенных на территории города Кашин</t>
  </si>
  <si>
    <t xml:space="preserve"> Ремонт автомобильных дорог общего пользования местного значения на территории города Кашин</t>
  </si>
  <si>
    <t xml:space="preserve"> Капитальный ремонт , ремонт и содержание автомобильных дорог общего пользования местного значения и сооружений на них, расположенных на сельских территориях Кашинского городского округа</t>
  </si>
  <si>
    <t xml:space="preserve"> Задача "Реализация проектов по ремонту автомобильных дорог общего пользования местного значения в границах города Кашин"</t>
  </si>
  <si>
    <t xml:space="preserve"> Задача "Приведение в нормативное состояние дворовых территорий"</t>
  </si>
  <si>
    <t xml:space="preserve"> Ремонт дворовых территорий за счет средств местного бюджета</t>
  </si>
  <si>
    <t xml:space="preserve"> Подпрограмма "Повышение безопасности дорожного движения"</t>
  </si>
  <si>
    <t xml:space="preserve"> Задача "Организационно-планировочные меры,направленные на совершенствование организации движения транспортных средств и пешеходов"</t>
  </si>
  <si>
    <t xml:space="preserve"> Приобретение и установка рекламных щитов и баннеров с тематической рекламой</t>
  </si>
  <si>
    <t xml:space="preserve"> Обеспечение безопасности дорожного движения на автомобильных дорогах общего пользования местного значения за счёт средств местного бюджета</t>
  </si>
  <si>
    <t xml:space="preserve"> Задача "Обеспечение безопасности дорожного движения на автомобильных дорогах общего пользования местного значения"</t>
  </si>
  <si>
    <t xml:space="preserve"> Задача "Реализация Программы поддержки местных инициатив в Тверской области"</t>
  </si>
  <si>
    <t xml:space="preserve"> Расходы на реализацию Программы по поддержке местных инициатив "Ремонт автомобильной дороги общего пользования местного значения в д. Черёмухино Кашинского городского округа Тверской области" за счет средств местного бюджета, поступлений от юридических лиц и вкладов граждан</t>
  </si>
  <si>
    <t xml:space="preserve"> Организация работ по формированию земельных участков</t>
  </si>
  <si>
    <t xml:space="preserve"> Формирование земельных участков для бесплатного предоставления многодетным гражданам</t>
  </si>
  <si>
    <t xml:space="preserve"> Подпрограмма "Обеспечение развития системы жилищно-коммунального и газового хозяйства"</t>
  </si>
  <si>
    <t xml:space="preserve"> Задача "Реализация мероприятий по проведению капитального ремонта объектов муниципального жилищного фонда"</t>
  </si>
  <si>
    <t xml:space="preserve"> Субсидии на капитальный ремонт в жилых помещениях муниципального жилого фонда Кашинского городского округа</t>
  </si>
  <si>
    <t xml:space="preserve"> Перечисления на счёт регионального оператора ежемесячных взносов в Фонд капитального ремонта общего имущества многоквартирных домов</t>
  </si>
  <si>
    <t xml:space="preserve"> Подпрограмма "Расселение аварийного жилищного фонда Кашинского городского округа"</t>
  </si>
  <si>
    <t xml:space="preserve"> Задача " Переселение граждан из аварийного жилищного фонда Кашинского городского округа"</t>
  </si>
  <si>
    <t xml:space="preserve"> Предоставление собственникам жилых помещений в аварийном жилищном фонде Кашинского городского округа возмещение за жилое помещение</t>
  </si>
  <si>
    <t xml:space="preserve"> Капитальные вложения в объекты государственной (муниципальной) собственности</t>
  </si>
  <si>
    <t xml:space="preserve"> Приобретение жилых помещений для предоставления гражданам по договорам социального найма, проживающим в аварийном жилищном фонде Кашинского городского округа</t>
  </si>
  <si>
    <t xml:space="preserve"> Задача "Развитие и модернизация системы газоснабжения в населенных пунктах Кашинского городского округа"</t>
  </si>
  <si>
    <t xml:space="preserve"> Газификация населенных пунктов Кашинского городского округа</t>
  </si>
  <si>
    <t xml:space="preserve"> Техническое обслуживание газовых сетей</t>
  </si>
  <si>
    <t xml:space="preserve"> Задача "Повышение качества оказываемых услуг организациями коммунального комплекса "</t>
  </si>
  <si>
    <t xml:space="preserve"> Ремонт канализационных сетей в границах города Кашин</t>
  </si>
  <si>
    <t xml:space="preserve"> Расходы на обеспечение функционирования источников нецентрализованного (местного) водоснабжения сельских населенных пунктов Кашинского городского округа</t>
  </si>
  <si>
    <t xml:space="preserve"> Задача "Обеспечение функционирования объектов теплового комплекса Кашинского городского округа"</t>
  </si>
  <si>
    <t xml:space="preserve"> Капитальный ремонт, ремонт объектов теплового комплекса</t>
  </si>
  <si>
    <t xml:space="preserve"> Задача "Обеспечение и организация уличного освещения"</t>
  </si>
  <si>
    <t xml:space="preserve"> Оплата за электроэнергию, затраченную на уличное освещение Кашинского городского округа</t>
  </si>
  <si>
    <t xml:space="preserve"> Субсидии на обслуживание уличного освещения города Кашин</t>
  </si>
  <si>
    <t xml:space="preserve"> Содержание и ремонт сетей уличного освещения населённых пунктов, расположенных на сельской территории Кашинского городского округа</t>
  </si>
  <si>
    <t xml:space="preserve"> Оплата за электроэнергию, затраченную на уличное освещение населённых пунктов, расположенных на сельской территории Кашинского городского округа</t>
  </si>
  <si>
    <t xml:space="preserve"> Субсидия на благоустройство города Кашин</t>
  </si>
  <si>
    <t xml:space="preserve"> Приобретение и установка оборудования для детских площадок</t>
  </si>
  <si>
    <t xml:space="preserve"> Субсидии юридическим лицам и индивидуальным предпринимателям в целях возмещения затрат связанных с выполнением работ по содержанию детских площадок города Кашин</t>
  </si>
  <si>
    <t xml:space="preserve"> Озеленение общественных территорий</t>
  </si>
  <si>
    <t xml:space="preserve"> Благоустройство сельских территорий и содержание мест погребений, расположенных на сельских территориях Кашинского городского округа</t>
  </si>
  <si>
    <t xml:space="preserve"> Обустройство контейнерных площадок</t>
  </si>
  <si>
    <t xml:space="preserve"> Расходы на реализацию Программы по поддержке местных инициатив "Благоустройство набережной Михаила Ушакова от переулка Кооперативный до улицы Карла Маркса города Кашин Кашинского городского округа Тверской области" за счет средств местного бюджета. поступлений от юридических лиц и вкладов граждан</t>
  </si>
  <si>
    <t xml:space="preserve"> Расходы на реализацию Программы по поддержке местных инициатив "Обустройство детской площадки в д. Верхняя Троица Кашинского городского округа Тверской области" за счет средств местного бюджета, поступлдений от юридических лиц и вкладов граждан</t>
  </si>
  <si>
    <t xml:space="preserve"> Подпрограмма "Благоустройство дворовых и общественных территорий Кашинского городского округа Тверской области"</t>
  </si>
  <si>
    <t xml:space="preserve"> Разработка проектов благоустройства дворовых и общественных территорий в рамках приоритетного проекта "Формирование комфортной городской среды" за счёт средств местного бюджета</t>
  </si>
  <si>
    <t xml:space="preserve"> Задача "Повышение уровня благоустройства дворовых и общественных территорий Кашинского городского округа Тверской области"</t>
  </si>
  <si>
    <t xml:space="preserve"> Реализация проектов благоустройства дворовых и общественных территорий в рамках приоритетного проекта "Формирование комфортной городской среды"</t>
  </si>
  <si>
    <t xml:space="preserve"> Субсидии на другие вопросы в области жилищно-коммунального хозяйства</t>
  </si>
  <si>
    <t xml:space="preserve"> Задача "Вовлечение населения в общественно-значимые и социально-значимые мероприятия, проводимые на территории муниципального образования Кашинский городской округ"</t>
  </si>
  <si>
    <t xml:space="preserve"> Осуществление ежемесячных доплат к трудовой пенсии по старости (инвалидности) муниципальным служащим</t>
  </si>
  <si>
    <t xml:space="preserve"> Подпрограмма "Улучшение жилищных условий граждан, проживающих в сельской местности"</t>
  </si>
  <si>
    <t xml:space="preserve"> Задача "Обеспечение жильем граждан, молодых семей и специалистов, проживающих на селе"</t>
  </si>
  <si>
    <t xml:space="preserve"> Предоставление социальной выплаты гражданам, молодым семьям и специалистам на приобретение (строительство) жилья на селе</t>
  </si>
  <si>
    <t xml:space="preserve"> Осуществление социальных выплат к 9 Мая участникам Великой Отечественной войны 1941-1945гг</t>
  </si>
  <si>
    <t xml:space="preserve"> Подпрограмма "Содействие закреплению молодых специалистов в отраслях образование, здравоохранение и культура"</t>
  </si>
  <si>
    <t xml:space="preserve"> Задача "Содействие в решении жилищных проблем молодых специалистов в отраслях образование, здравоохранение и культура"</t>
  </si>
  <si>
    <t xml:space="preserve"> Возмещение молодым специалистам затрат по найму жилых помещений на период своей трудовой деятельности в Кашинском городском округе</t>
  </si>
  <si>
    <t xml:space="preserve"> Подпрограмма "Содействие в обеспечении жильем молодых семей"</t>
  </si>
  <si>
    <t xml:space="preserve"> Задача "Содействие в решении жилищных проблем молодых семей"</t>
  </si>
  <si>
    <t xml:space="preserve"> Субсидии для оплаты социальной выплаты (дополнительной социальной выплаты) на приобретение (строительство) жилья молодым семьям</t>
  </si>
  <si>
    <t xml:space="preserve"> Подпрограмма "Обеспечение предоставления жилых помещений детям-сиротам и детям, оставшимся без попечения родителей, лицам из их числа по договорам найма специализированных жилых помещений"</t>
  </si>
  <si>
    <t xml:space="preserve"> Задача "Приобретение и оформление в муниципальную собственность жилых помещений по стоимости в пределах средств из областного бюджета Тверской области, предоставляемых в виде субвенций бюджету муниципального образования для детей-сирот, детей, оставшихся без попечения, и лиц из их числа"</t>
  </si>
  <si>
    <t xml:space="preserve"> Обеспечение предоставления жилых помещений детям-сиротам, детям, оставшимся без попечения родителей, лицам из их числа по договорам найма специализированных жилых помещений</t>
  </si>
  <si>
    <t xml:space="preserve"> Подпрограмма "Поддержка средств массовой информации (периодическая печать)"</t>
  </si>
  <si>
    <t xml:space="preserve"> Предоставление субсидий печатным СМИ</t>
  </si>
  <si>
    <t xml:space="preserve"> Подпрограмма "Содействие временной занятости безработных и ищущих работу граждан"</t>
  </si>
  <si>
    <t xml:space="preserve"> Задача "Реализация мероприятий, способствующих занятости граждан, испытывающих трудности в поиске работы."</t>
  </si>
  <si>
    <t xml:space="preserve"> Профилактика безнадзорности и правонарушений среди подростков, повышение их трудовой мотивации</t>
  </si>
  <si>
    <t xml:space="preserve"> Подпрограмма "Повышение доступности и качества дошкольного образования"</t>
  </si>
  <si>
    <t xml:space="preserve"> Задача "Обеспечение доступности и высокого качества услуг дошкольного образования"</t>
  </si>
  <si>
    <t xml:space="preserve"> Выполнение муниципальных заданий на оказание муниципальных услуг муниципальными бюджетными дошкольными образовательными учреждениями за счет средств областного бюджета</t>
  </si>
  <si>
    <t xml:space="preserve"> Выполнение муниципальных заданий на оказание муниципальных услуг муниципальными бюджетными дошкольными образовательными организациями за счет средств местного бюджета</t>
  </si>
  <si>
    <t xml:space="preserve"> Организация питания в дошкольных образовательных организациях</t>
  </si>
  <si>
    <t xml:space="preserve"> Расходы на укрепление материально-технической базы муниципальных дошкольных образовательных организаций</t>
  </si>
  <si>
    <t xml:space="preserve"> Подпрограмма "Повышение доступности и качества общего образования"</t>
  </si>
  <si>
    <t xml:space="preserve"> Задача "Обеспечение условий для достижения школьниками Кашинского городского округа качественных образовательных результатов"</t>
  </si>
  <si>
    <t xml:space="preserve"> Выполнение муниципальных заданий на оказание муниципальных услуг муниципальными бюджетными общеобразовательными учреждениями за счет средств областного бюджета</t>
  </si>
  <si>
    <t xml:space="preserve"> Выполнение муниципальных заданий на оказание муниципальных услуг муниципальными бюджетными общеобразовательными учреждениями за счет средств местного бюджета</t>
  </si>
  <si>
    <t xml:space="preserve"> Обеспечение школьников начальных классов горячим питанием за счет средств местного бюджета</t>
  </si>
  <si>
    <t xml:space="preserve"> Укрепление материально-технической базы муниципальных общеобразовательных организаций</t>
  </si>
  <si>
    <t xml:space="preserve"> Задача "Повышение доступности общего образования"</t>
  </si>
  <si>
    <t xml:space="preserve"> Предоставление услуг дошкольного образования на базе общеобразовательных организаций</t>
  </si>
  <si>
    <t xml:space="preserve"> Обеспечение подвоза обучающихся к месту учебы и обратно за счет средств местного бюджета</t>
  </si>
  <si>
    <t xml:space="preserve"> Подпрограмма "Профилактика безнадзорности и правонарушений несовершеннолетних"</t>
  </si>
  <si>
    <t xml:space="preserve"> Задача "Предупреждение безнадзорности, беспризорности, правонарушений и антиобщественных действий несовершеннолетних, выявление и устранение причин и условий, способствующих этому"</t>
  </si>
  <si>
    <t xml:space="preserve"> Обеспечение занятости подростков в каникулярное время</t>
  </si>
  <si>
    <t xml:space="preserve"> Подпрограмма "Комплексные меры противодействия злоупотреблению наркотическими средствами, психотропными веществами и их незаконному обороту в Кашинском городском округе"</t>
  </si>
  <si>
    <t xml:space="preserve"> Задача "Профилактика потребления наркотиков среди обучающихся школ Кашинского городского округа"</t>
  </si>
  <si>
    <t xml:space="preserve"> Проведение тестирования школьников на употребление наркотических средств</t>
  </si>
  <si>
    <t xml:space="preserve"> Подпрограмма "Обеспечение качественного дополнительного образования"</t>
  </si>
  <si>
    <t xml:space="preserve"> Задача "Расширение потенциала системы дополнительного образования"</t>
  </si>
  <si>
    <t xml:space="preserve"> Выполнение муниципальных заданий на оказание муниципальных услуг муниципальными организациями дополнительного образования детей</t>
  </si>
  <si>
    <t xml:space="preserve"> Задача "Развитие кадрового потенциала в дошкольных образовательных организациях"</t>
  </si>
  <si>
    <t xml:space="preserve"> Кадровое обеспечение системы дошкольного образования</t>
  </si>
  <si>
    <t xml:space="preserve"> Развитие кадрового потенциала</t>
  </si>
  <si>
    <t xml:space="preserve"> Подпрограмма "Обеспечение летнего отдыха и оздоровления детей"</t>
  </si>
  <si>
    <t xml:space="preserve"> Задача "Создание условий для развития системы отдыха и оздоровления детей"</t>
  </si>
  <si>
    <t xml:space="preserve"> Выполнение муниципального задания на оказание муниципальных услуг по организации летнего отдыха и оздоровления детей</t>
  </si>
  <si>
    <t xml:space="preserve"> Обеспечивающая подпрограмма "Обеспечение деятельности Отдела образования Администрации Кашинского городского округа"</t>
  </si>
  <si>
    <t xml:space="preserve"> Задача "Обеспечение деятельности муниципальных организаций отрасли "Образования"</t>
  </si>
  <si>
    <t xml:space="preserve"> Финансовое обеспечение деятельности МКУ "Центр обеспечения деятельности образовательных организаций"</t>
  </si>
  <si>
    <t xml:space="preserve"> Финансовое обеспечение деятельности Отдела образования Администрации Кашинского городского округа</t>
  </si>
  <si>
    <t xml:space="preserve"> Осуществление отдельных государственных полномочий по компенсации расходов на оплату жилых помещений, отопления и освещения педагогическим работникам муниципальных образовательных учреждений, проживающих и работающих в сельской местности</t>
  </si>
  <si>
    <t xml:space="preserve"> Обеспечение выплаты ежемесячной компенсации части родительской платы за присмотр и уход за ребенком в образовательных организациях, реализующих образовательную программу дошкольного образования</t>
  </si>
  <si>
    <t xml:space="preserve"> Выполнение муниципальных заданий на оказание муниципальных услуг муниципальными организациями дополнительного образования детей (спортивная подготовка)</t>
  </si>
  <si>
    <t xml:space="preserve"> Задача "Повышение уровня трудоустройства и трудовой мотивации безработных и ищущих работу граждан за счет создания временных рабочих мест"</t>
  </si>
  <si>
    <t xml:space="preserve"> Организация общественных работ для безработных и ищущих работу граждан</t>
  </si>
  <si>
    <t xml:space="preserve"> Подпрограмма "Обеспечение развития туризма"</t>
  </si>
  <si>
    <t xml:space="preserve"> Задача "Привлечение на территорию муниципаьного образования Кашинский городской округ дополнительных потоков российских и иностранных туристов"</t>
  </si>
  <si>
    <t xml:space="preserve"> Участие в обучающих областных, межрегиональных, всероссийских семинарах, круглых столах, конференциях, фестивалях</t>
  </si>
  <si>
    <t xml:space="preserve"> Проведение событийных мероприятий</t>
  </si>
  <si>
    <t xml:space="preserve"> Подпрограмма "Молодёжь муниципального образования Кашинский городской округ"</t>
  </si>
  <si>
    <t xml:space="preserve"> Подпрограмма "Обеспечение качества условий предоставления образовательных услуг учреждением дополнительного образования детей в сфере культуры"</t>
  </si>
  <si>
    <t xml:space="preserve"> Задача "Организация предоставления дополнительного образования детям в сфере культуры и искуства"</t>
  </si>
  <si>
    <t xml:space="preserve"> Предоставление субсидий на финансовое обеспечение деятельности Муниципального бюджетного образовательного учреждения дополнительного образования "Кашинская детская школа искусств"</t>
  </si>
  <si>
    <t xml:space="preserve"> Задача "Развитие молодёжного самоуправления"</t>
  </si>
  <si>
    <t xml:space="preserve"> Организация деятельности Молодежного центра при Администрации Кашинского городского округа, в том числе организация и проведение мероприятий</t>
  </si>
  <si>
    <t xml:space="preserve"> Задача "Поддержка общественно значимых проектов (программ) детских и молодёжных общественных объединений"</t>
  </si>
  <si>
    <t xml:space="preserve"> Организация и проведение мероприятий гражданско-патриотической направленности, мероприятий направленных на формирование здорового образа жизни</t>
  </si>
  <si>
    <t xml:space="preserve"> Вручение Гранта Главы Кашинского городского округа молодым и талантливым</t>
  </si>
  <si>
    <t xml:space="preserve"> Задача "Профилактика асоциальных явлений в молодёжной среде"</t>
  </si>
  <si>
    <t xml:space="preserve"> Организация и проведение мероприятий по профилактике асоциальных явлений</t>
  </si>
  <si>
    <t xml:space="preserve"> Задача "Развитие материально-технической базы органов по работе с детьми и молодёжью и органов молодёжного самоуправления"</t>
  </si>
  <si>
    <t xml:space="preserve"> Приобретение одежды, оборудования, расходных материалов и прочее для нужд деятельности органов молодёжного самоуправления</t>
  </si>
  <si>
    <t xml:space="preserve"> Задача "Межмуниципальное сотрудничество молодёжи Кашинского городского округа" "</t>
  </si>
  <si>
    <t xml:space="preserve"> Участие в областных, межрегиональных, федеральных мероприятиях</t>
  </si>
  <si>
    <t xml:space="preserve"> Задача "Вовлечение молодежи в добровольческую (волонтерскую) деятельность"</t>
  </si>
  <si>
    <t xml:space="preserve"> Организация и проведение мероприятий в сфере развития добровольческой (волонтерской) деятельности</t>
  </si>
  <si>
    <t xml:space="preserve"> Подпрограмма "Сохранение и приумножение культурного потенциала Кашинского городского округа"</t>
  </si>
  <si>
    <t xml:space="preserve"> Задача "Сохранение и развитие библиотечного дела"</t>
  </si>
  <si>
    <t xml:space="preserve"> Финансовое обеспечение деятельности библиотек</t>
  </si>
  <si>
    <t xml:space="preserve"> Задача "Сохранение и развитие клубного дела на территории муниципального образования Кашинский городской округ"</t>
  </si>
  <si>
    <t xml:space="preserve"> Предоставление субсидий на финансовое обеспечение деятельности Домов культуры</t>
  </si>
  <si>
    <t xml:space="preserve"> Обеспечение деятельности Комитета по культуре, туризму, спорту и делам молодежи Администрации Кашинского городского округа</t>
  </si>
  <si>
    <t xml:space="preserve"> Подпрограмма "Создание условий для занятий населения физической культурой и спортом"</t>
  </si>
  <si>
    <t xml:space="preserve"> Задача "Развитие массового спорта и физкультурно-оздоровительного движения среди всех возрастных групп и категорий населения на территории Кашинского городского округа, включая лиц с ограниченными физическими возможностями и инвалидов в муниципальном образовании"</t>
  </si>
  <si>
    <t xml:space="preserve"> Организация проведения спортивно - массовых мероприятий и соревнований, направленных на физическое воспитание детей, подростков и молодежи, привлечение к спортивному, здоровому образу жизни взрослого населения, инвалидов и ветеранов в рамках Единого календарного плана муниципальных и областных спортивно - массовых мероприятий</t>
  </si>
  <si>
    <t xml:space="preserve"> Обеспечение повышения квалификации работников физической культуры и спорта</t>
  </si>
  <si>
    <t xml:space="preserve"> Задача "Организация участия спортсменов и сборных команд муниципального образования в областных, всероссийских и международных соревнованиях"</t>
  </si>
  <si>
    <t xml:space="preserve"> Профессиональная подготовка и участие спортсменов и сборных команд в областных, всероссийских и международных соревнованиях</t>
  </si>
  <si>
    <t xml:space="preserve"> Задача "Укрепление материально-технической базы учреждений и объектов спортивной направленности"</t>
  </si>
  <si>
    <t xml:space="preserve"> Приобретение спортивного инвентаря и спортивной формы</t>
  </si>
  <si>
    <t xml:space="preserve"> Подпрограмма "Обеспечение функционирования спортивных объектов (МУ "Стадион")"</t>
  </si>
  <si>
    <t xml:space="preserve"> Задача "Развитие физкультурно-спортивной инфраструктуры МУ "Стадион""</t>
  </si>
  <si>
    <t xml:space="preserve"> Обеспечение функционирования и развитие инфраструктуры МУ "Стадион"</t>
  </si>
  <si>
    <t>Всего расходов:</t>
  </si>
  <si>
    <t>ППП</t>
  </si>
  <si>
    <t>РП</t>
  </si>
  <si>
    <t>КЦСР</t>
  </si>
  <si>
    <t>КВР</t>
  </si>
  <si>
    <t>Наименование</t>
  </si>
  <si>
    <t>Задача "Повышение уровня благоустройства дворовых и общественных территорий"</t>
  </si>
  <si>
    <t xml:space="preserve"> Расходы на реализацию Программы по поддержке местных инициатив "Обустройство детской площадки в п. Стулово Кашинского городского округа Тверской области" за счет средств местного бюджета, поступлений от юридических лиц и вкладов граждан</t>
  </si>
  <si>
    <t>Поддержка отрасли культуры в части комплектования книжных фондов муниципальных общедоступных библиотек Тверской области</t>
  </si>
  <si>
    <t>Обеспечивающая подпрограмма " Обеспечение деятельности Комитета по культуре, туризму, спорту и делам молодёжи Администрации Кашинского городского округа"</t>
  </si>
  <si>
    <t xml:space="preserve"> Расходы на ремонт улично- дорожной сети  в границах город Кашин за счет средств местного бюджета</t>
  </si>
  <si>
    <t xml:space="preserve"> Снос аварийных многоквартирных домов</t>
  </si>
  <si>
    <t xml:space="preserve"> Осуществление социальных выплат лицам, удостоенным звания "Почётный гражданин Кашинского городского округа"</t>
  </si>
  <si>
    <t xml:space="preserve"> Задача "Увеличение тиража печатных изданий"</t>
  </si>
  <si>
    <t xml:space="preserve">Всего расходов: </t>
  </si>
  <si>
    <t xml:space="preserve"> Задача "Оптимизация состава муниципального имущества Кашинского городского округа"</t>
  </si>
  <si>
    <t xml:space="preserve"> Задача "Получение положительного заключения Главного государственного санитарного врача Российской Федерации по сокращению СЗЗ сибиреязвенного скотомогильника в районе деревни Стражково Кашинского городского округа"</t>
  </si>
  <si>
    <t xml:space="preserve"> Приобретение световозвращающих приспособлений для дошкольников и учащихся младших классов образовательных организаций</t>
  </si>
  <si>
    <t>Задача "Повышение уровня благоустройства дворовых и общественных территорий</t>
  </si>
  <si>
    <t xml:space="preserve"> Субсидия на укрепление материально-технической базы муниципальных организаций отдыха и оздоровления детей</t>
  </si>
  <si>
    <t>Обеспечивающая подпрогамма " Обеспечение деятельности Комитета по культуре, туризму, спорту и делам молодёжи Администрации Кашинского городского округа"</t>
  </si>
  <si>
    <t>Устройство футбольного поля</t>
  </si>
  <si>
    <t xml:space="preserve"> Муниципальная программа "Разработка документов по территориальному планированию Кашинского городского округа Тверской области на 2019-2024 годы"</t>
  </si>
  <si>
    <t xml:space="preserve"> Подпрограмма "Разработка и реализация Генерального плана и Правил землепользования и застройки территории Кашинского городского округа Тверской области"</t>
  </si>
  <si>
    <t xml:space="preserve"> Подпрограмма "Разработка проекта сокращения санитарно-защитной зоны сибиреязвенного скотомогильника в районе деревни Стражково Кашинского городского округа Тверской области"</t>
  </si>
  <si>
    <t xml:space="preserve"> Разработка проекта обоснования уменьшения санитарно-защитной зоны сибиреязвенного скотомогильника в районе деревни Стражково Кашинского городского округа Тверской области</t>
  </si>
  <si>
    <t xml:space="preserve"> Подпрограмма "Разработка проекта планировки территории, подлежащей под комплексное развитие территории Кашинского городского округа Тверской области"</t>
  </si>
  <si>
    <t xml:space="preserve"> Разработка проекта планировки территории, подлежащей под комплексную застройку части территории Кашинского городского округа Тверской области</t>
  </si>
  <si>
    <t xml:space="preserve"> Разработка проекта планировки застроенной части территории Кашинского городского округа Тверской области</t>
  </si>
  <si>
    <t xml:space="preserve"> Ремонт водопроводных и канализационных сетей Кашинского городского округа</t>
  </si>
  <si>
    <t>Субсидии юридическим лицам и индивидуальным предпринимателям в целях возмещения затрат при предоставлении услуг по теплоснабжению, водоснабжению, водоснабжению и водоотведению в Кашинском городском округе</t>
  </si>
  <si>
    <t xml:space="preserve"> Снос аварийных многоквартирных домов, расположенны х на территории Кашинского городского округа Тверской области</t>
  </si>
  <si>
    <t>0720300000</t>
  </si>
  <si>
    <t xml:space="preserve"> Задача "Содействие в решении жилищных проблем малоимущих многодетных семей"</t>
  </si>
  <si>
    <t>07203S0290</t>
  </si>
  <si>
    <t>Предоставление субсидий бюджетным, автономным учреждениям и иным некоммерческим организациям</t>
  </si>
  <si>
    <t>021A100000</t>
  </si>
  <si>
    <t>021A155198</t>
  </si>
  <si>
    <t>0520410300</t>
  </si>
  <si>
    <t>0520211050</t>
  </si>
  <si>
    <t>0520311020</t>
  </si>
  <si>
    <t>Ремонт дворовых территорий за счет средств областного бюджета</t>
  </si>
  <si>
    <t>053R311090</t>
  </si>
  <si>
    <t xml:space="preserve"> Обеспечение безопасности дорожного движения на автомобильных дорогах общего пользования местного значения за счёт средств областного бюджета</t>
  </si>
  <si>
    <t>0830410320</t>
  </si>
  <si>
    <t>Расходы за счёт субсидий на поддержку периодических печатных изданий</t>
  </si>
  <si>
    <t>0120111080</t>
  </si>
  <si>
    <t>Расходы за счет субсидии из областного бюджета на организацию участия детей и подростков в социально-значимых региональных проектах</t>
  </si>
  <si>
    <t>0120210250</t>
  </si>
  <si>
    <t>0140210240</t>
  </si>
  <si>
    <t>0140200000</t>
  </si>
  <si>
    <t>Задача "Организация отдыха детей в каникулярное время"</t>
  </si>
  <si>
    <t>Расходы за счет субсидии на выполнение муниципального задания на обеспечение организации отдыха детей в каникулярное время за счет средств областного бюджета</t>
  </si>
  <si>
    <t>0130110690</t>
  </si>
  <si>
    <t xml:space="preserve"> Расходы за счет субсидии из областного бюджета на повышение заработной платы педагогическим работникам муниципальных организаций дополнительного образования детей</t>
  </si>
  <si>
    <t>0220110690</t>
  </si>
  <si>
    <t xml:space="preserve"> Расходы за счет субсидии из областного бюджета на повышение заработной платы педагогическим работникам муниципальных организаций дополнительного образования</t>
  </si>
  <si>
    <t>0210110680</t>
  </si>
  <si>
    <t>0210210680</t>
  </si>
  <si>
    <t xml:space="preserve"> Подпрограмма "Обеспечение жильем отдельных категорий граждан"</t>
  </si>
  <si>
    <t>Повышение заработной платы работникам муниципальных учреждений культуры Кашинского городского округа Тверской области за счёт средств местного бюджета</t>
  </si>
  <si>
    <t>02101S0680</t>
  </si>
  <si>
    <t>02102S0680</t>
  </si>
  <si>
    <t xml:space="preserve"> Расходы на повышение заработной платы педагогическим работникам муниципальных организаций дополнительного образования за счет местного бюджета</t>
  </si>
  <si>
    <t>01301S0690</t>
  </si>
  <si>
    <t>02201S0690</t>
  </si>
  <si>
    <t>01402S0240</t>
  </si>
  <si>
    <t xml:space="preserve"> Обеспечение организации отдыха детей в каникулярное время</t>
  </si>
  <si>
    <t>0810159302</t>
  </si>
  <si>
    <t>05104S0700</t>
  </si>
  <si>
    <t>07201R0820</t>
  </si>
  <si>
    <t>Задача "Реализация федерального проекта "Культурная среда" в рамках национального проекта "Культура"</t>
  </si>
  <si>
    <t xml:space="preserve"> Муниципальная программа "Управление имуществом и земельными ресурсами муниципального образования Кашинский городской округ Тверской области на 2019-2024 годы"</t>
  </si>
  <si>
    <t xml:space="preserve"> Расходы на ремонт улично- дорожной сети  в границах города Кашин за счет средств областного бюджета</t>
  </si>
  <si>
    <t xml:space="preserve"> Расходы на ремонт улично- дорожной сети  в границах города Кашин за счет средств местного бюджета</t>
  </si>
  <si>
    <t xml:space="preserve"> Повышение заработной платы работникам муниципальных учреждений культуры Кашинского городского округа Тверской области за счёт средств областного бюджета Тверской области</t>
  </si>
  <si>
    <t>0510220130</t>
  </si>
  <si>
    <t>Расходы на обеспечение функционирования очистных сооружений водозабора г.Кашин</t>
  </si>
  <si>
    <t xml:space="preserve">  Поддержка отрасли Культура в части проведения мероприятий, направленных на создание и модернизацию учреждений культурно-досугового типа в сельской местности, включая капитальный ремонт,строительство,реконструкцию</t>
  </si>
  <si>
    <t>Расходы за счет субсидии на выполнение муниципального задания на создание условий для предоставления транспортных услуг населению и организацию транспортного обслуживания населения между поселениями в границах муниципального образования Кашинский городской округ в части обеспечения подвоза учащихся ,проживающих в сельской местности, к месту обучения и обратно за счет средств областного бюджета</t>
  </si>
  <si>
    <t xml:space="preserve"> Выполнение муниципальных заданий на оказание муниципальных услуг муниципальными организациями дополнительного образования </t>
  </si>
  <si>
    <t>0314</t>
  </si>
  <si>
    <t>1200000000</t>
  </si>
  <si>
    <t>1210000000</t>
  </si>
  <si>
    <t>1210200000</t>
  </si>
  <si>
    <t>1210220010</t>
  </si>
  <si>
    <t>Другие вопросы в области национальной безопасности и правоохранительной деятельности</t>
  </si>
  <si>
    <t>Муниципальная программа "Профилактика терроризма и экстремизма на территории муниципального образования Кашинский городской округ Тверской области на 2020-2025 годы"</t>
  </si>
  <si>
    <t>Задача "Усиление антитеррористической защищенности объектов с массовым пребыванием людей"</t>
  </si>
  <si>
    <t>Установка камер визуального видеонаблюдения в местах массового пребывания людей</t>
  </si>
  <si>
    <t>Подпрограмма "Комплексные меры повышения уровня защищенности жизни и спокойствия граждан, проживающих на территории Кашинского городского округа Тверской области их законных прав и интересов на основе противодействия терроризму и экстремизму, профилактики и предупреждения их проявлений"</t>
  </si>
  <si>
    <t>Обеспечение мероприятий по приобретению жилых помещений для малоимущих многодетных семей за счёт местного бюджета</t>
  </si>
  <si>
    <t xml:space="preserve"> Осуществление полномочий по составлению (изменению), дополнению списков кандидатов в присяжные заседатели федеральных судов общей юрисдикции в Российской Федерации</t>
  </si>
  <si>
    <t xml:space="preserve"> Подпрограмма "Расселение аварийного жилищного фонда Кашинского городского округа Тверской области"</t>
  </si>
  <si>
    <t xml:space="preserve"> Задача " Переселение граждан из аварийного жилищного фонда Кашинского городского округа Тверской области"</t>
  </si>
  <si>
    <t>Проведение капитального ремонта объектов теплоэнергетического комплекса муниципального образования Кашинский городской округ за счёт средств местного бюджета</t>
  </si>
  <si>
    <t xml:space="preserve"> Ремонт водопроводных сетей в границах Кашинского городского округа</t>
  </si>
  <si>
    <t>0510220140</t>
  </si>
  <si>
    <t>Подготовка технической и проектной документации по объектам водоснабжения Кашинского городского округа</t>
  </si>
  <si>
    <t>01201L3040</t>
  </si>
  <si>
    <t>Субсидии на организацию бесплатного горячего питания обучающихся, получающих начальное общее образование в муниципальных образовательных организациях</t>
  </si>
  <si>
    <t xml:space="preserve"> Субвенции на ежемесячное денежное вознаграждение за классное руководство педагогическим работникам муниципальных общеобразовательных организаций</t>
  </si>
  <si>
    <t>0120153031</t>
  </si>
  <si>
    <t xml:space="preserve"> Задача "Капитальный ремонт и ремонт улично-дорожной сети"</t>
  </si>
  <si>
    <t xml:space="preserve"> Задача "Ремонт дворовых территорий многоквартирных домов, проездов к дворовым территориям многоквартирных домов населенных пунктов"</t>
  </si>
  <si>
    <t xml:space="preserve"> Задача "Организация мероприятий по инженерному обустройству и модернизации автомобильных дорог общего пользования местного значения в целях обеспечения безопасности дорожного движения"</t>
  </si>
  <si>
    <t>0120120040</t>
  </si>
  <si>
    <t>Предоставление субсидий бюджетным автономным учреждениям и иным некоммерческим организациям</t>
  </si>
  <si>
    <t>0510220150</t>
  </si>
  <si>
    <t>Разработка Схемы водоснабжения и водоотведения Кашинского городского округа</t>
  </si>
  <si>
    <t>02102L4670</t>
  </si>
  <si>
    <t>Расходы на обеспечение развития и укрепления материально-технической базы домов культуры в населённых пунктах с числом жителей до 50 тысяч человек</t>
  </si>
  <si>
    <t xml:space="preserve">Защита населения и территории от чрезвычайных ситуаций природного и техногенного характера, пожарная безопасность
</t>
  </si>
  <si>
    <t xml:space="preserve"> Защита населения и территории от чрезвычайных ситуаций природного и техногенного характера, пожарная безопасность
</t>
  </si>
  <si>
    <t>01201S1080</t>
  </si>
  <si>
    <t xml:space="preserve"> Расходы за счет субсидии за счет средств местного бюджета на организацию участия детей и подростков в социально-значимых региональных проектах</t>
  </si>
  <si>
    <t>0110111040</t>
  </si>
  <si>
    <t>Расходы за счёт субсидии на укрепление материально-технической базы муниципальных дошкольных образовательных организаций</t>
  </si>
  <si>
    <t>0120110440</t>
  </si>
  <si>
    <t>Расходы за счёт субсидии на укрепление материально-технической базы муниципальных общеобразовательных организаций</t>
  </si>
  <si>
    <t xml:space="preserve"> Расходы на реализацию Программы по поддержке местных инициатив  за счет средств местного бюджета, поступлений от юридических лиц и вкладов граждан</t>
  </si>
  <si>
    <t>05403S9000</t>
  </si>
  <si>
    <t>1101</t>
  </si>
  <si>
    <t>0310500000</t>
  </si>
  <si>
    <t>Физическая культура</t>
  </si>
  <si>
    <t>Задача "Реализация Программы поддержки местных инициатив в Тверской области"</t>
  </si>
  <si>
    <t>0120120030</t>
  </si>
  <si>
    <t>0120420010</t>
  </si>
  <si>
    <t>0120400000</t>
  </si>
  <si>
    <t>Задача "Профилактика безнадзорности и правонарушений среди несовершеннолетних"</t>
  </si>
  <si>
    <t>Субсидия на осуществление расходов, связанных с посещением обучающихся общеобразовательных организаций музеев, расположенных на территории Кашинского городского округа</t>
  </si>
  <si>
    <t>0540320140</t>
  </si>
  <si>
    <t>Реализация Программы по поддержке местных инициатив</t>
  </si>
  <si>
    <t>0110120050</t>
  </si>
  <si>
    <t>Капитальный ремонт муниципального жилого фонда Кашинского городского округа</t>
  </si>
  <si>
    <t>0510320180</t>
  </si>
  <si>
    <t>Расходы по присмотру и уходу за несовершеннолетним обучающимся в группах продленного дня в общеобразовательных организациях из многодетных семей и бесплатное питание детей-инвалидов, детей с ограниченными возможностями здоровья</t>
  </si>
  <si>
    <t>191F254240</t>
  </si>
  <si>
    <t>022A100000</t>
  </si>
  <si>
    <t>022A155191</t>
  </si>
  <si>
    <t>021A155194</t>
  </si>
  <si>
    <t>021A255193</t>
  </si>
  <si>
    <t>021A200000</t>
  </si>
  <si>
    <t xml:space="preserve">Расходы на реализацию программы по поддержке местных инициатив "Обустройство спортивной площадки с мягким покрытием в поселке Стулово Кашинского городского округа Тверской области за счет средств местного бюджета, поступлений от юридических лиц и вкладов" </t>
  </si>
  <si>
    <t>Приложение № 3</t>
  </si>
  <si>
    <t>Приложение № 4</t>
  </si>
  <si>
    <t>Расходы на реализацию Программы по поддержке местных инициатив «Обустройство детской площадки в деревне Матино Кашинского городского округа Тверской области» за счет средств местного бюджета, поступлений от юридических лиц и вкладов граждан</t>
  </si>
  <si>
    <t>Расходы на реализацию Программы по поддержке местных инициатив «Обустройство контейнерных площадок в населенных пунктах Кашинского городского округа Тверской области» за счет средств местного бюджета, поступлений от юридических лиц и вкладов граждан</t>
  </si>
  <si>
    <t xml:space="preserve"> Муниципальная программа "Переселение граждан из аварийного жилищного фонда Кашинского городского округа Тверской области на 2019-2024 годы"</t>
  </si>
  <si>
    <t>0290100000</t>
  </si>
  <si>
    <t>Задача "Обеспечение деятельности Комитета по культуре, туризму, спорту и делам молодежи Администрации Кашинского городского округа"</t>
  </si>
  <si>
    <t xml:space="preserve"> Подпрограмма "Содействие закреплению молодых специалистов в отрасли здравоохранение"</t>
  </si>
  <si>
    <t xml:space="preserve"> Задача "Содействие в решении жилищных проблем молодых специалистов в отрасли здравоохранение"</t>
  </si>
  <si>
    <t>Задача "Реализация регионального проекта "Творческие люди" в рамказ национального проекта "Культура""</t>
  </si>
  <si>
    <t>Поддержка отрасли культуры в части оказания государственной поддержки лучшим сельским учреждениям культуры</t>
  </si>
  <si>
    <t>Поддержка отрасли культуры в части оказания государственной поддержки лучшим работникам сельских учреждений культуры</t>
  </si>
  <si>
    <t>Поддержка отрасли культуры в части модернизации (капитальный ремонт, реконструкция) муниципальных детских школ искусств по видам искусств</t>
  </si>
  <si>
    <t>05403S9003</t>
  </si>
  <si>
    <t>05403S9004</t>
  </si>
  <si>
    <t>05403S9005</t>
  </si>
  <si>
    <t>Расходы на реализацию Программы по поддержке местных инициатив «Обустройство детской площадки на улице Вонжинская г. Кашин» за счет средств местного бюджета, поступлений от юридических лиц и вкладов граждан</t>
  </si>
  <si>
    <t>03105S9006</t>
  </si>
  <si>
    <t>0830600000</t>
  </si>
  <si>
    <t>08306S0490</t>
  </si>
  <si>
    <t>Задача "Развитие материально технической базы редакций районных и городских газет"</t>
  </si>
  <si>
    <t>Финансирование расходного обязательства на развитие материально-технической базы редакций районных и городских газет</t>
  </si>
  <si>
    <t>02101L5192</t>
  </si>
  <si>
    <t>Поддержка отрасли культуры по направлению "Реализация мероприятий по модернизации библиотек в части комплектования книжных фондов библиотек муниципальных образований"</t>
  </si>
  <si>
    <t>013P5S0480</t>
  </si>
  <si>
    <t>013P500000</t>
  </si>
  <si>
    <t>Задача "Создание условий для реализации прграмм спортивной подготовки"</t>
  </si>
  <si>
    <t>Расходы за счёт субсидии на обеспечение уровня финансирования физкультурно-спортивных организаций и учреждений дополнительного образования, осуществляющих спортивную подготовку, в соответствии с требованиями федеральных стандартов спортивной подготовки за счёт средств местного бюджета</t>
  </si>
  <si>
    <t>0510420160</t>
  </si>
  <si>
    <t>Ремонт тепловых сетей в границах Кашинского городского округа</t>
  </si>
  <si>
    <t>0540319003</t>
  </si>
  <si>
    <t>0540319004</t>
  </si>
  <si>
    <t>0540319005</t>
  </si>
  <si>
    <t>Расходы на реализацию Программы по поддержке местных инициатив «Обустройство детской площадки в деревне Матино Кашинского городского округа Тверской области» за счет средств областного бюджета</t>
  </si>
  <si>
    <t>Расходы на реализацию Программы по поддержке местных инициатив «Обустройство детской площадки на улице Вонжинская г. Кашин» за счет средствобластного бюджета</t>
  </si>
  <si>
    <t>Расходы на реализацию Программы по поддержке местных инициатив «Обустройство контейнерных площадок в населенных пунктах Кашинского городского округа Тверской области» за счет средств областного бюджета</t>
  </si>
  <si>
    <t>0120120070</t>
  </si>
  <si>
    <t>Устройство основания и установка физкультурно-оздоровительного комплекса открытого типа (ФОКОТ) на территории МБОУ СОШ №5</t>
  </si>
  <si>
    <t>1700000000</t>
  </si>
  <si>
    <t>1710000000</t>
  </si>
  <si>
    <t xml:space="preserve"> Подпрограмма "Разработка материалов Генерального плана и Правил землепользования и застройки территории Кашинского городского округа Тверской области"</t>
  </si>
  <si>
    <t>1710100000</t>
  </si>
  <si>
    <t>1710120010</t>
  </si>
  <si>
    <t xml:space="preserve"> Разработка материалов Генерального плана и Правил землепользования и застройки территории Кашинского городского округа Тверской области</t>
  </si>
  <si>
    <t>1720000000</t>
  </si>
  <si>
    <t>1720100000</t>
  </si>
  <si>
    <t xml:space="preserve"> Задача "Получение положительного заключения Главного государственного санитарного врача Российской Федерации по сокращению СЗЗ сибиреязвенного скотомогильника в районе деревни Стражково Кашинского городского округа Тверской области"</t>
  </si>
  <si>
    <t>1720120010</t>
  </si>
  <si>
    <t xml:space="preserve"> Разработка проекта обоснования уменьшения санитарно-защитной зоны сибиреязвенного скотомогильника в районе села Стражково Кашинского городского округа Тверской области</t>
  </si>
  <si>
    <t>0290123330</t>
  </si>
  <si>
    <t xml:space="preserve"> Материальное стимулирование народных дружинников, включая предоставление льгот и компенсаций</t>
  </si>
  <si>
    <t>Расходы за счёт субсидии на обеспечение уровня финансирования физкультурно-спортивных организаций и учреждений дополнительного образования, осуществляющих спортивную подготовку, в соответствии с требованиями федеральных стандартов спортивной подготовки за счет средств областного бюджета</t>
  </si>
  <si>
    <t>013P510480</t>
  </si>
  <si>
    <t>0310519006</t>
  </si>
  <si>
    <t xml:space="preserve">Расходы на реализацию программы по поддержке местных инициатив "Обустройство спортивной площадки с мягким покрытием в поселке Стулово Кашинского городского округа Тверской области за счет средств областного бюджета" </t>
  </si>
  <si>
    <t>0830610490</t>
  </si>
  <si>
    <t xml:space="preserve">   Субсидия на иные цели на реализацию проекта «Кашин-город русского сердца. Благоустройства части набережной р.Кашинка вдоль конного проезда (от моста до дома №8 по пл.Пролетарская) </t>
  </si>
  <si>
    <t>Подготовка проектно-сметной документации в дошкольных образовательных организациях</t>
  </si>
  <si>
    <t>Подготовка проектно - сметной документации в общеобразовательных организациях</t>
  </si>
  <si>
    <t>Утверждено решением  о бюджете, тыс.руб.</t>
  </si>
  <si>
    <t>Исполнено, тыс.руб</t>
  </si>
  <si>
    <t>% исполнения к утвержден-ному бюджету</t>
  </si>
  <si>
    <t>к постановлению Администрации</t>
  </si>
  <si>
    <t>Кашинского городского округа</t>
  </si>
  <si>
    <t xml:space="preserve">«Об утверждении отчета об исполнении </t>
  </si>
  <si>
    <t xml:space="preserve">бюджета Кашинского городского </t>
  </si>
  <si>
    <t>Ежеквартальный отчет об исполнении расходов  бюджета Кашинского городского округа по разделам и подразделам классификации расходов                                                                                                                            за январь-март 2022 года</t>
  </si>
  <si>
    <t>округа за январь-март 2022 года»</t>
  </si>
  <si>
    <t xml:space="preserve">утверждении отчета об исполнении </t>
  </si>
  <si>
    <t>Ежеквартальный отчет об исполнении расходов бюджета  Кашинского городского округа                                        по ведомственной структуре расходов                                                                                                                                  за январь- март 2022 года</t>
  </si>
  <si>
    <t>от 12.04.2022  № 222 «Об</t>
  </si>
  <si>
    <t>от 12.04.2022    № 222</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</si>
</sst>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15" x14ac:knownFonts="1">
    <font>
      <sz val="11"/>
      <name val="Calibri"/>
      <family val="2"/>
      <scheme val="minor"/>
    </font>
    <font>
      <sz val="10"/>
      <color rgb="FF000000"/>
      <name val="Arial Cyr"/>
    </font>
    <font>
      <b/>
      <sz val="12"/>
      <color rgb="FF000000"/>
      <name val="Arial Cyr"/>
    </font>
    <font>
      <b/>
      <sz val="10"/>
      <color rgb="FF000000"/>
      <name val="Arial Cyr"/>
    </font>
    <font>
      <sz val="11"/>
      <color rgb="FF000000"/>
      <name val="Calibri"/>
      <family val="2"/>
      <charset val="204"/>
      <scheme val="minor"/>
    </font>
    <font>
      <sz val="10"/>
      <color rgb="FF000000"/>
      <name val="Arial"/>
      <family val="2"/>
      <charset val="204"/>
    </font>
    <font>
      <sz val="11"/>
      <name val="Calibri"/>
      <family val="2"/>
      <scheme val="minor"/>
    </font>
    <font>
      <b/>
      <sz val="11"/>
      <name val="Calibri"/>
      <family val="2"/>
      <scheme val="minor"/>
    </font>
    <font>
      <sz val="11"/>
      <name val="Times New Roman"/>
      <family val="1"/>
      <charset val="204"/>
    </font>
    <font>
      <sz val="10"/>
      <color rgb="FF000000"/>
      <name val="Times New Roman"/>
      <family val="1"/>
      <charset val="204"/>
    </font>
    <font>
      <sz val="12"/>
      <color rgb="FF000000"/>
      <name val="Times New Roman"/>
      <family val="1"/>
      <charset val="204"/>
    </font>
    <font>
      <b/>
      <sz val="10"/>
      <color rgb="FF000000"/>
      <name val="Times New Roman"/>
      <family val="1"/>
      <charset val="204"/>
    </font>
    <font>
      <b/>
      <sz val="14"/>
      <name val="Times New Roman"/>
      <family val="1"/>
      <charset val="204"/>
    </font>
    <font>
      <sz val="10"/>
      <name val="Times New Roman"/>
      <family val="1"/>
      <charset val="204"/>
    </font>
    <font>
      <sz val="10"/>
      <color rgb="FFFF0000"/>
      <name val="Times New Roman"/>
      <family val="1"/>
      <charset val="204"/>
    </font>
  </fonts>
  <fills count="5">
    <fill>
      <patternFill patternType="none"/>
    </fill>
    <fill>
      <patternFill patternType="gray125"/>
    </fill>
    <fill>
      <patternFill patternType="solid">
        <fgColor rgb="FFFFFF99"/>
      </patternFill>
    </fill>
    <fill>
      <patternFill patternType="solid">
        <fgColor rgb="FFCCFFFF"/>
      </patternFill>
    </fill>
    <fill>
      <patternFill patternType="solid">
        <fgColor rgb="FFC0C0C0"/>
      </patternFill>
    </fill>
  </fills>
  <borders count="10">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right style="thin">
        <color rgb="FF000000"/>
      </right>
      <top style="thin">
        <color rgb="FF000000"/>
      </top>
      <bottom style="thin">
        <color rgb="FF000000"/>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31">
    <xf numFmtId="0" fontId="0" fillId="0" borderId="0"/>
    <xf numFmtId="0" fontId="1" fillId="0" borderId="1">
      <alignment wrapText="1"/>
    </xf>
    <xf numFmtId="0" fontId="1" fillId="0" borderId="1"/>
    <xf numFmtId="0" fontId="2" fillId="0" borderId="1">
      <alignment horizontal="center"/>
    </xf>
    <xf numFmtId="0" fontId="1" fillId="0" borderId="1">
      <alignment horizontal="right"/>
    </xf>
    <xf numFmtId="0" fontId="1" fillId="0" borderId="2">
      <alignment horizontal="center" vertical="center" wrapText="1"/>
    </xf>
    <xf numFmtId="0" fontId="3" fillId="0" borderId="2">
      <alignment vertical="top" wrapText="1"/>
    </xf>
    <xf numFmtId="1" fontId="1" fillId="0" borderId="2">
      <alignment horizontal="center" vertical="top" shrinkToFit="1"/>
    </xf>
    <xf numFmtId="164" fontId="3" fillId="2" borderId="2">
      <alignment horizontal="right" vertical="top" shrinkToFit="1"/>
    </xf>
    <xf numFmtId="164" fontId="3" fillId="3" borderId="2">
      <alignment horizontal="right" vertical="top" shrinkToFit="1"/>
    </xf>
    <xf numFmtId="0" fontId="3" fillId="0" borderId="3">
      <alignment horizontal="right"/>
    </xf>
    <xf numFmtId="164" fontId="3" fillId="2" borderId="3">
      <alignment horizontal="right" vertical="top" shrinkToFit="1"/>
    </xf>
    <xf numFmtId="164" fontId="3" fillId="3" borderId="3">
      <alignment horizontal="right" vertical="top" shrinkToFit="1"/>
    </xf>
    <xf numFmtId="0" fontId="1" fillId="0" borderId="1">
      <alignment horizontal="left" wrapText="1"/>
    </xf>
    <xf numFmtId="0" fontId="6" fillId="0" borderId="0"/>
    <xf numFmtId="0" fontId="6" fillId="0" borderId="0"/>
    <xf numFmtId="0" fontId="6" fillId="0" borderId="0"/>
    <xf numFmtId="0" fontId="4" fillId="0" borderId="1"/>
    <xf numFmtId="0" fontId="4" fillId="0" borderId="1"/>
    <xf numFmtId="0" fontId="5" fillId="4" borderId="1"/>
    <xf numFmtId="0" fontId="4" fillId="0" borderId="1"/>
    <xf numFmtId="0" fontId="5" fillId="0" borderId="1"/>
    <xf numFmtId="4" fontId="3" fillId="2" borderId="3">
      <alignment horizontal="right" vertical="top" shrinkToFit="1"/>
    </xf>
    <xf numFmtId="4" fontId="3" fillId="3" borderId="3">
      <alignment horizontal="right" vertical="top" shrinkToFit="1"/>
    </xf>
    <xf numFmtId="1" fontId="1" fillId="0" borderId="2">
      <alignment horizontal="left" vertical="top" wrapText="1" indent="2"/>
    </xf>
    <xf numFmtId="4" fontId="3" fillId="2" borderId="2">
      <alignment horizontal="right" vertical="top" shrinkToFit="1"/>
    </xf>
    <xf numFmtId="4" fontId="3" fillId="0" borderId="2">
      <alignment horizontal="right" vertical="top" shrinkToFit="1"/>
    </xf>
    <xf numFmtId="4" fontId="1" fillId="0" borderId="2">
      <alignment horizontal="right" vertical="top" shrinkToFit="1"/>
    </xf>
    <xf numFmtId="4" fontId="3" fillId="3" borderId="2">
      <alignment horizontal="right" vertical="top" shrinkToFit="1"/>
    </xf>
    <xf numFmtId="0" fontId="3" fillId="0" borderId="2">
      <alignment vertical="top" wrapText="1"/>
    </xf>
    <xf numFmtId="0" fontId="6" fillId="0" borderId="1"/>
  </cellStyleXfs>
  <cellXfs count="109">
    <xf numFmtId="0" fontId="0" fillId="0" borderId="0" xfId="0"/>
    <xf numFmtId="0" fontId="0" fillId="0" borderId="0" xfId="0" applyProtection="1">
      <protection locked="0"/>
    </xf>
    <xf numFmtId="0" fontId="1" fillId="0" borderId="1" xfId="2" applyNumberFormat="1" applyProtection="1"/>
    <xf numFmtId="0" fontId="7" fillId="0" borderId="0" xfId="0" applyFont="1" applyProtection="1">
      <protection locked="0"/>
    </xf>
    <xf numFmtId="0" fontId="3" fillId="0" borderId="1" xfId="2" applyNumberFormat="1" applyFont="1" applyProtection="1"/>
    <xf numFmtId="0" fontId="9" fillId="0" borderId="1" xfId="2" applyNumberFormat="1" applyFont="1" applyFill="1" applyAlignment="1" applyProtection="1">
      <alignment horizontal="center"/>
    </xf>
    <xf numFmtId="164" fontId="11" fillId="0" borderId="2" xfId="5" applyNumberFormat="1" applyFont="1" applyFill="1" applyAlignment="1" applyProtection="1">
      <alignment horizontal="center" vertical="center" wrapText="1"/>
    </xf>
    <xf numFmtId="164" fontId="11" fillId="0" borderId="2" xfId="8" applyNumberFormat="1" applyFont="1" applyFill="1" applyAlignment="1" applyProtection="1">
      <alignment horizontal="center" vertical="top" shrinkToFit="1"/>
    </xf>
    <xf numFmtId="164" fontId="9" fillId="0" borderId="2" xfId="8" applyNumberFormat="1" applyFont="1" applyFill="1" applyAlignment="1" applyProtection="1">
      <alignment horizontal="center" vertical="top" shrinkToFit="1"/>
    </xf>
    <xf numFmtId="164" fontId="9" fillId="0" borderId="3" xfId="11" applyNumberFormat="1" applyFont="1" applyFill="1" applyAlignment="1" applyProtection="1">
      <alignment horizontal="center" vertical="top" shrinkToFit="1"/>
    </xf>
    <xf numFmtId="0" fontId="9" fillId="0" borderId="5" xfId="5" applyNumberFormat="1" applyFont="1" applyFill="1" applyBorder="1" applyAlignment="1" applyProtection="1">
      <alignment horizontal="center" vertical="center" wrapText="1"/>
    </xf>
    <xf numFmtId="164" fontId="0" fillId="0" borderId="0" xfId="0" applyNumberFormat="1" applyProtection="1">
      <protection locked="0"/>
    </xf>
    <xf numFmtId="0" fontId="0" fillId="0" borderId="1" xfId="0" applyBorder="1" applyProtection="1">
      <protection locked="0"/>
    </xf>
    <xf numFmtId="164" fontId="9" fillId="0" borderId="3" xfId="11" applyNumberFormat="1" applyFont="1" applyFill="1" applyAlignment="1" applyProtection="1">
      <alignment horizontal="right" vertical="top" shrinkToFit="1"/>
    </xf>
    <xf numFmtId="164" fontId="3" fillId="0" borderId="1" xfId="2" applyNumberFormat="1" applyFont="1" applyProtection="1"/>
    <xf numFmtId="1" fontId="9" fillId="0" borderId="2" xfId="7" applyNumberFormat="1" applyFont="1" applyFill="1" applyProtection="1">
      <alignment horizontal="center" vertical="top" shrinkToFit="1"/>
    </xf>
    <xf numFmtId="49" fontId="9" fillId="0" borderId="2" xfId="7" applyNumberFormat="1" applyFont="1" applyFill="1" applyProtection="1">
      <alignment horizontal="center" vertical="top" shrinkToFit="1"/>
    </xf>
    <xf numFmtId="0" fontId="9" fillId="0" borderId="2" xfId="6" applyNumberFormat="1" applyFont="1" applyFill="1" applyProtection="1">
      <alignment vertical="top" wrapText="1"/>
    </xf>
    <xf numFmtId="164" fontId="9" fillId="0" borderId="4" xfId="8" applyNumberFormat="1" applyFont="1" applyFill="1" applyBorder="1" applyAlignment="1" applyProtection="1">
      <alignment horizontal="center" vertical="top" shrinkToFit="1"/>
    </xf>
    <xf numFmtId="164" fontId="13" fillId="0" borderId="2" xfId="8" applyNumberFormat="1" applyFont="1" applyFill="1" applyAlignment="1" applyProtection="1">
      <alignment horizontal="center" vertical="top" shrinkToFit="1"/>
    </xf>
    <xf numFmtId="1" fontId="11" fillId="0" borderId="2" xfId="7" applyNumberFormat="1" applyFont="1" applyFill="1" applyProtection="1">
      <alignment horizontal="center" vertical="top" shrinkToFit="1"/>
    </xf>
    <xf numFmtId="0" fontId="11" fillId="0" borderId="2" xfId="6" applyNumberFormat="1" applyFont="1" applyFill="1" applyProtection="1">
      <alignment vertical="top" wrapText="1"/>
    </xf>
    <xf numFmtId="0" fontId="8" fillId="0" borderId="1" xfId="30" applyFont="1" applyFill="1" applyProtection="1">
      <protection locked="0"/>
    </xf>
    <xf numFmtId="0" fontId="0" fillId="0" borderId="1" xfId="30" applyFont="1" applyProtection="1">
      <protection locked="0"/>
    </xf>
    <xf numFmtId="0" fontId="9" fillId="0" borderId="1" xfId="2" applyNumberFormat="1" applyFont="1" applyFill="1" applyProtection="1"/>
    <xf numFmtId="0" fontId="11" fillId="0" borderId="2" xfId="5" applyNumberFormat="1" applyFont="1" applyFill="1" applyProtection="1">
      <alignment horizontal="center" vertical="center" wrapText="1"/>
    </xf>
    <xf numFmtId="0" fontId="11" fillId="0" borderId="2" xfId="5" applyNumberFormat="1" applyFont="1" applyFill="1" applyAlignment="1" applyProtection="1">
      <alignment horizontal="left" vertical="center" wrapText="1"/>
    </xf>
    <xf numFmtId="0" fontId="7" fillId="0" borderId="1" xfId="30" applyFont="1" applyProtection="1">
      <protection locked="0"/>
    </xf>
    <xf numFmtId="164" fontId="0" fillId="0" borderId="1" xfId="30" applyNumberFormat="1" applyFont="1" applyProtection="1">
      <protection locked="0"/>
    </xf>
    <xf numFmtId="1" fontId="9" fillId="0" borderId="6" xfId="7" applyNumberFormat="1" applyFont="1" applyFill="1" applyBorder="1" applyProtection="1">
      <alignment horizontal="center" vertical="top" shrinkToFit="1"/>
    </xf>
    <xf numFmtId="0" fontId="9" fillId="0" borderId="6" xfId="6" applyNumberFormat="1" applyFont="1" applyFill="1" applyBorder="1" applyProtection="1">
      <alignment vertical="top" wrapText="1"/>
    </xf>
    <xf numFmtId="164" fontId="9" fillId="0" borderId="6" xfId="8" applyNumberFormat="1" applyFont="1" applyFill="1" applyBorder="1" applyAlignment="1" applyProtection="1">
      <alignment horizontal="center" vertical="top" shrinkToFit="1"/>
    </xf>
    <xf numFmtId="1" fontId="9" fillId="0" borderId="5" xfId="7" applyNumberFormat="1" applyFont="1" applyFill="1" applyBorder="1" applyProtection="1">
      <alignment horizontal="center" vertical="top" shrinkToFit="1"/>
    </xf>
    <xf numFmtId="0" fontId="9" fillId="0" borderId="5" xfId="6" applyNumberFormat="1" applyFont="1" applyFill="1" applyBorder="1" applyProtection="1">
      <alignment vertical="top" wrapText="1"/>
    </xf>
    <xf numFmtId="164" fontId="9" fillId="0" borderId="5" xfId="8" applyNumberFormat="1" applyFont="1" applyFill="1" applyBorder="1" applyAlignment="1" applyProtection="1">
      <alignment horizontal="center" vertical="top" shrinkToFit="1"/>
    </xf>
    <xf numFmtId="0" fontId="9" fillId="0" borderId="3" xfId="10" applyNumberFormat="1" applyFont="1" applyFill="1" applyProtection="1">
      <alignment horizontal="right"/>
    </xf>
    <xf numFmtId="0" fontId="8" fillId="0" borderId="1" xfId="30" applyFont="1" applyFill="1" applyAlignment="1" applyProtection="1">
      <alignment horizontal="center"/>
      <protection locked="0"/>
    </xf>
    <xf numFmtId="1" fontId="14" fillId="0" borderId="2" xfId="7" applyNumberFormat="1" applyFont="1" applyFill="1" applyProtection="1">
      <alignment horizontal="center" vertical="top" shrinkToFit="1"/>
    </xf>
    <xf numFmtId="0" fontId="14" fillId="0" borderId="2" xfId="6" applyNumberFormat="1" applyFont="1" applyFill="1" applyProtection="1">
      <alignment vertical="top" wrapText="1"/>
    </xf>
    <xf numFmtId="164" fontId="14" fillId="0" borderId="2" xfId="8" applyNumberFormat="1" applyFont="1" applyFill="1" applyAlignment="1" applyProtection="1">
      <alignment horizontal="center" vertical="top" shrinkToFit="1"/>
    </xf>
    <xf numFmtId="1" fontId="9" fillId="0" borderId="4" xfId="7" applyNumberFormat="1" applyFont="1" applyFill="1" applyBorder="1" applyProtection="1">
      <alignment horizontal="center" vertical="top" shrinkToFit="1"/>
    </xf>
    <xf numFmtId="0" fontId="9" fillId="0" borderId="4" xfId="6" applyNumberFormat="1" applyFont="1" applyFill="1" applyBorder="1" applyProtection="1">
      <alignment vertical="top" wrapText="1"/>
    </xf>
    <xf numFmtId="49" fontId="11" fillId="0" borderId="4" xfId="7" applyNumberFormat="1" applyFont="1" applyFill="1" applyBorder="1" applyProtection="1">
      <alignment horizontal="center" vertical="top" shrinkToFit="1"/>
    </xf>
    <xf numFmtId="0" fontId="11" fillId="0" borderId="4" xfId="6" applyNumberFormat="1" applyFont="1" applyFill="1" applyBorder="1" applyProtection="1">
      <alignment vertical="top" wrapText="1"/>
    </xf>
    <xf numFmtId="164" fontId="11" fillId="0" borderId="4" xfId="8" applyNumberFormat="1" applyFont="1" applyFill="1" applyBorder="1" applyAlignment="1" applyProtection="1">
      <alignment horizontal="center" vertical="top" shrinkToFit="1"/>
    </xf>
    <xf numFmtId="49" fontId="11" fillId="0" borderId="2" xfId="7" applyNumberFormat="1" applyFont="1" applyFill="1" applyProtection="1">
      <alignment horizontal="center" vertical="top" shrinkToFit="1"/>
    </xf>
    <xf numFmtId="49" fontId="11" fillId="0" borderId="2" xfId="5" applyNumberFormat="1" applyFont="1" applyFill="1" applyProtection="1">
      <alignment horizontal="center" vertical="center" wrapText="1"/>
    </xf>
    <xf numFmtId="49" fontId="9" fillId="0" borderId="6" xfId="7" applyNumberFormat="1" applyFont="1" applyFill="1" applyBorder="1" applyProtection="1">
      <alignment horizontal="center" vertical="top" shrinkToFit="1"/>
    </xf>
    <xf numFmtId="49" fontId="9" fillId="0" borderId="4" xfId="7" applyNumberFormat="1" applyFont="1" applyFill="1" applyBorder="1" applyProtection="1">
      <alignment horizontal="center" vertical="top" shrinkToFit="1"/>
    </xf>
    <xf numFmtId="49" fontId="9" fillId="0" borderId="1" xfId="2" applyNumberFormat="1" applyFont="1" applyFill="1" applyProtection="1"/>
    <xf numFmtId="49" fontId="13" fillId="0" borderId="2" xfId="7" applyNumberFormat="1" applyFont="1" applyFill="1" applyProtection="1">
      <alignment horizontal="center" vertical="top" shrinkToFit="1"/>
    </xf>
    <xf numFmtId="1" fontId="13" fillId="0" borderId="2" xfId="7" applyNumberFormat="1" applyFont="1" applyFill="1" applyProtection="1">
      <alignment horizontal="center" vertical="top" shrinkToFit="1"/>
    </xf>
    <xf numFmtId="0" fontId="13" fillId="0" borderId="2" xfId="6" applyNumberFormat="1" applyFont="1" applyFill="1" applyProtection="1">
      <alignment vertical="top" wrapText="1"/>
    </xf>
    <xf numFmtId="0" fontId="8" fillId="0" borderId="0" xfId="0" applyFont="1" applyFill="1" applyProtection="1">
      <protection locked="0"/>
    </xf>
    <xf numFmtId="49" fontId="8" fillId="0" borderId="0" xfId="0" applyNumberFormat="1" applyFont="1" applyFill="1" applyProtection="1">
      <protection locked="0"/>
    </xf>
    <xf numFmtId="0" fontId="8" fillId="0" borderId="1" xfId="0" applyFont="1" applyFill="1" applyBorder="1" applyProtection="1">
      <protection locked="0"/>
    </xf>
    <xf numFmtId="0" fontId="9" fillId="0" borderId="5" xfId="5" applyNumberFormat="1" applyFont="1" applyFill="1" applyBorder="1" applyProtection="1">
      <alignment horizontal="center" vertical="center" wrapText="1"/>
    </xf>
    <xf numFmtId="49" fontId="9" fillId="0" borderId="5" xfId="5" applyNumberFormat="1" applyFont="1" applyFill="1" applyBorder="1" applyProtection="1">
      <alignment horizontal="center" vertical="center" wrapText="1"/>
    </xf>
    <xf numFmtId="164" fontId="7" fillId="0" borderId="0" xfId="0" applyNumberFormat="1" applyFont="1" applyProtection="1">
      <protection locked="0"/>
    </xf>
    <xf numFmtId="164" fontId="9" fillId="0" borderId="4" xfId="11" applyNumberFormat="1" applyFont="1" applyFill="1" applyBorder="1" applyAlignment="1" applyProtection="1">
      <alignment horizontal="center" vertical="top" shrinkToFit="1"/>
    </xf>
    <xf numFmtId="0" fontId="9" fillId="0" borderId="7" xfId="6" applyNumberFormat="1" applyFont="1" applyFill="1" applyBorder="1" applyProtection="1">
      <alignment vertical="top" wrapText="1"/>
    </xf>
    <xf numFmtId="1" fontId="9" fillId="0" borderId="2" xfId="24" applyNumberFormat="1" applyFont="1" applyFill="1" applyAlignment="1" applyProtection="1">
      <alignment horizontal="center" vertical="top" shrinkToFit="1"/>
    </xf>
    <xf numFmtId="0" fontId="0" fillId="0" borderId="0" xfId="0" applyFill="1" applyProtection="1">
      <protection locked="0"/>
    </xf>
    <xf numFmtId="0" fontId="1" fillId="0" borderId="1" xfId="2" applyNumberFormat="1" applyFont="1" applyProtection="1"/>
    <xf numFmtId="0" fontId="6" fillId="0" borderId="1" xfId="30" applyFont="1" applyProtection="1">
      <protection locked="0"/>
    </xf>
    <xf numFmtId="0" fontId="8" fillId="0" borderId="0" xfId="0" applyFont="1" applyFill="1" applyAlignment="1" applyProtection="1">
      <alignment horizontal="center"/>
      <protection locked="0"/>
    </xf>
    <xf numFmtId="0" fontId="6" fillId="0" borderId="0" xfId="0" applyFont="1" applyProtection="1">
      <protection locked="0"/>
    </xf>
    <xf numFmtId="0" fontId="9" fillId="0" borderId="2" xfId="13" applyNumberFormat="1" applyFont="1" applyFill="1" applyBorder="1" applyAlignment="1" applyProtection="1">
      <alignment vertical="top" wrapText="1"/>
    </xf>
    <xf numFmtId="49" fontId="9" fillId="0" borderId="2" xfId="24" applyNumberFormat="1" applyFont="1" applyFill="1" applyAlignment="1" applyProtection="1">
      <alignment horizontal="center" vertical="top" shrinkToFit="1"/>
    </xf>
    <xf numFmtId="0" fontId="8" fillId="0" borderId="1" xfId="0" applyFont="1" applyFill="1" applyBorder="1" applyAlignment="1" applyProtection="1">
      <alignment horizontal="center"/>
      <protection locked="0"/>
    </xf>
    <xf numFmtId="0" fontId="8" fillId="0" borderId="1" xfId="0" applyFont="1" applyFill="1" applyBorder="1" applyAlignment="1" applyProtection="1">
      <alignment horizontal="left"/>
      <protection locked="0"/>
    </xf>
    <xf numFmtId="0" fontId="8" fillId="0" borderId="1" xfId="0" applyFont="1" applyBorder="1" applyProtection="1">
      <protection locked="0"/>
    </xf>
    <xf numFmtId="0" fontId="8" fillId="0" borderId="1" xfId="0" applyFont="1" applyBorder="1" applyAlignment="1">
      <alignment horizontal="left" vertical="top" wrapText="1"/>
    </xf>
    <xf numFmtId="0" fontId="8" fillId="0" borderId="1" xfId="0" applyFont="1" applyBorder="1" applyAlignment="1">
      <alignment horizontal="left" vertical="top"/>
    </xf>
    <xf numFmtId="0" fontId="8" fillId="0" borderId="1" xfId="0" applyFont="1" applyBorder="1" applyAlignment="1">
      <alignment horizontal="justify" vertical="top" wrapText="1"/>
    </xf>
    <xf numFmtId="0" fontId="8" fillId="0" borderId="1" xfId="0" applyFont="1" applyFill="1" applyBorder="1" applyAlignment="1" applyProtection="1">
      <protection locked="0"/>
    </xf>
    <xf numFmtId="0" fontId="12" fillId="0" borderId="1" xfId="0" applyNumberFormat="1" applyFont="1" applyBorder="1" applyAlignment="1" applyProtection="1">
      <alignment wrapText="1"/>
      <protection locked="0"/>
    </xf>
    <xf numFmtId="0" fontId="8" fillId="0" borderId="1" xfId="0" applyFont="1" applyBorder="1" applyAlignment="1">
      <alignment vertical="top"/>
    </xf>
    <xf numFmtId="0" fontId="8" fillId="0" borderId="1" xfId="0" applyFont="1" applyBorder="1" applyAlignment="1">
      <alignment vertical="top" wrapText="1"/>
    </xf>
    <xf numFmtId="0" fontId="12" fillId="0" borderId="1" xfId="0" applyFont="1" applyFill="1" applyBorder="1" applyAlignment="1" applyProtection="1">
      <alignment vertical="center" wrapText="1"/>
      <protection locked="0"/>
    </xf>
    <xf numFmtId="0" fontId="12" fillId="0" borderId="1" xfId="0" applyFont="1" applyBorder="1" applyAlignment="1" applyProtection="1">
      <alignment vertical="center" wrapText="1"/>
      <protection locked="0"/>
    </xf>
    <xf numFmtId="164" fontId="11" fillId="0" borderId="2" xfId="5" applyNumberFormat="1" applyFont="1" applyFill="1" applyAlignment="1" applyProtection="1">
      <alignment horizontal="center" vertical="top" wrapText="1"/>
    </xf>
    <xf numFmtId="164" fontId="9" fillId="0" borderId="2" xfId="5" applyNumberFormat="1" applyFont="1" applyFill="1" applyAlignment="1" applyProtection="1">
      <alignment horizontal="center" vertical="top" wrapText="1"/>
    </xf>
    <xf numFmtId="0" fontId="8" fillId="0" borderId="1" xfId="0" applyFont="1" applyBorder="1" applyAlignment="1">
      <alignment horizontal="justify" vertical="top"/>
    </xf>
    <xf numFmtId="0" fontId="12" fillId="0" borderId="1" xfId="0" applyNumberFormat="1" applyFont="1" applyBorder="1" applyAlignment="1" applyProtection="1">
      <alignment horizontal="center" wrapText="1"/>
      <protection locked="0"/>
    </xf>
    <xf numFmtId="0" fontId="9" fillId="0" borderId="8" xfId="5" applyNumberFormat="1" applyFont="1" applyFill="1" applyBorder="1" applyAlignment="1" applyProtection="1">
      <alignment horizontal="center" vertical="center" wrapText="1"/>
    </xf>
    <xf numFmtId="0" fontId="9" fillId="0" borderId="9" xfId="5" applyNumberFormat="1" applyFont="1" applyFill="1" applyBorder="1" applyAlignment="1" applyProtection="1">
      <alignment horizontal="center" vertical="center" wrapText="1"/>
    </xf>
    <xf numFmtId="0" fontId="9" fillId="0" borderId="8" xfId="2" applyNumberFormat="1" applyFont="1" applyBorder="1" applyAlignment="1" applyProtection="1">
      <alignment horizontal="center" vertical="center" wrapText="1"/>
    </xf>
    <xf numFmtId="0" fontId="9" fillId="0" borderId="9" xfId="2" applyNumberFormat="1" applyFont="1" applyBorder="1" applyAlignment="1" applyProtection="1">
      <alignment horizontal="center" vertical="center" wrapText="1"/>
    </xf>
    <xf numFmtId="0" fontId="9" fillId="0" borderId="4" xfId="5" applyNumberFormat="1" applyFont="1" applyFill="1" applyBorder="1" applyAlignment="1" applyProtection="1">
      <alignment horizontal="center" vertical="center" wrapText="1"/>
    </xf>
    <xf numFmtId="0" fontId="0" fillId="0" borderId="4" xfId="0" applyBorder="1" applyAlignment="1"/>
    <xf numFmtId="0" fontId="8" fillId="0" borderId="1" xfId="0" applyFont="1" applyFill="1" applyBorder="1" applyAlignment="1" applyProtection="1">
      <alignment horizontal="left"/>
      <protection locked="0"/>
    </xf>
    <xf numFmtId="0" fontId="8" fillId="0" borderId="1" xfId="0" applyFont="1" applyBorder="1" applyAlignment="1">
      <alignment horizontal="left" vertical="top" wrapText="1"/>
    </xf>
    <xf numFmtId="0" fontId="8" fillId="0" borderId="1" xfId="0" applyFont="1" applyBorder="1" applyAlignment="1">
      <alignment horizontal="left" vertical="top"/>
    </xf>
    <xf numFmtId="0" fontId="8" fillId="0" borderId="1" xfId="0" applyFont="1" applyBorder="1" applyAlignment="1">
      <alignment horizontal="justify" vertical="top" wrapText="1"/>
    </xf>
    <xf numFmtId="0" fontId="9" fillId="0" borderId="1" xfId="4" applyNumberFormat="1" applyFont="1" applyFill="1" applyProtection="1">
      <alignment horizontal="right"/>
    </xf>
    <xf numFmtId="0" fontId="9" fillId="0" borderId="1" xfId="4" applyFont="1" applyFill="1">
      <alignment horizontal="right"/>
    </xf>
    <xf numFmtId="0" fontId="9" fillId="0" borderId="1" xfId="13" applyNumberFormat="1" applyFont="1" applyFill="1" applyProtection="1">
      <alignment horizontal="left" wrapText="1"/>
    </xf>
    <xf numFmtId="0" fontId="9" fillId="0" borderId="1" xfId="13" applyFont="1" applyFill="1">
      <alignment horizontal="left" wrapText="1"/>
    </xf>
    <xf numFmtId="0" fontId="10" fillId="0" borderId="1" xfId="3" applyNumberFormat="1" applyFont="1" applyFill="1" applyProtection="1">
      <alignment horizontal="center"/>
    </xf>
    <xf numFmtId="0" fontId="10" fillId="0" borderId="1" xfId="3" applyFont="1" applyFill="1">
      <alignment horizontal="center"/>
    </xf>
    <xf numFmtId="0" fontId="8" fillId="0" borderId="1" xfId="0" applyFont="1" applyBorder="1" applyAlignment="1">
      <alignment horizontal="left" vertical="top" wrapText="1" indent="30"/>
    </xf>
    <xf numFmtId="0" fontId="8" fillId="0" borderId="1" xfId="0" applyFont="1" applyBorder="1" applyAlignment="1">
      <alignment horizontal="left" vertical="top" indent="30"/>
    </xf>
    <xf numFmtId="0" fontId="8" fillId="0" borderId="1" xfId="0" applyFont="1" applyBorder="1" applyAlignment="1" applyProtection="1">
      <alignment horizontal="left" indent="30"/>
      <protection locked="0"/>
    </xf>
    <xf numFmtId="0" fontId="12" fillId="0" borderId="1" xfId="0" applyFont="1" applyFill="1" applyBorder="1" applyAlignment="1" applyProtection="1">
      <alignment horizontal="center" vertical="center" wrapText="1"/>
      <protection locked="0"/>
    </xf>
    <xf numFmtId="0" fontId="8" fillId="0" borderId="1" xfId="0" applyFont="1" applyFill="1" applyBorder="1" applyAlignment="1" applyProtection="1">
      <alignment horizontal="left" indent="30"/>
      <protection locked="0"/>
    </xf>
    <xf numFmtId="0" fontId="9" fillId="0" borderId="1" xfId="13" applyNumberFormat="1" applyFont="1" applyFill="1" applyAlignment="1" applyProtection="1">
      <alignment horizontal="right" wrapText="1"/>
    </xf>
    <xf numFmtId="0" fontId="9" fillId="0" borderId="1" xfId="13" applyFont="1" applyFill="1" applyAlignment="1">
      <alignment horizontal="right" wrapText="1"/>
    </xf>
    <xf numFmtId="49" fontId="9" fillId="0" borderId="4" xfId="5" applyNumberFormat="1" applyFont="1" applyFill="1" applyBorder="1" applyAlignment="1" applyProtection="1">
      <alignment horizontal="center" vertical="center" wrapText="1"/>
    </xf>
  </cellXfs>
  <cellStyles count="31">
    <cellStyle name="br" xfId="16"/>
    <cellStyle name="col" xfId="15"/>
    <cellStyle name="st24" xfId="11"/>
    <cellStyle name="st25" xfId="12"/>
    <cellStyle name="st26" xfId="8"/>
    <cellStyle name="st27" xfId="9"/>
    <cellStyle name="style0" xfId="17"/>
    <cellStyle name="td" xfId="18"/>
    <cellStyle name="tr" xfId="14"/>
    <cellStyle name="xl21" xfId="19"/>
    <cellStyle name="xl22" xfId="5"/>
    <cellStyle name="xl23" xfId="2"/>
    <cellStyle name="xl24" xfId="20"/>
    <cellStyle name="xl25" xfId="21"/>
    <cellStyle name="xl26" xfId="1"/>
    <cellStyle name="xl27" xfId="10"/>
    <cellStyle name="xl28" xfId="22"/>
    <cellStyle name="xl29" xfId="23"/>
    <cellStyle name="xl30" xfId="3"/>
    <cellStyle name="xl31" xfId="4"/>
    <cellStyle name="xl32" xfId="13"/>
    <cellStyle name="xl33" xfId="6"/>
    <cellStyle name="xl34" xfId="24"/>
    <cellStyle name="xl35" xfId="7"/>
    <cellStyle name="xl36" xfId="25"/>
    <cellStyle name="xl37" xfId="26"/>
    <cellStyle name="xl38" xfId="27"/>
    <cellStyle name="xl39" xfId="28"/>
    <cellStyle name="xl61" xfId="29"/>
    <cellStyle name="Обычный" xfId="0" builtinId="0"/>
    <cellStyle name="Обычный 2" xfId="30"/>
  </cellStyles>
  <dxfs count="0"/>
  <tableStyles count="0"/>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531"/>
  <sheetViews>
    <sheetView showGridLines="0" tabSelected="1" zoomScaleSheetLayoutView="100" workbookViewId="0">
      <selection activeCell="G9" sqref="G9"/>
    </sheetView>
  </sheetViews>
  <sheetFormatPr defaultColWidth="9.140625" defaultRowHeight="15" outlineLevelRow="6" x14ac:dyDescent="0.25"/>
  <cols>
    <col min="1" max="1" width="7.7109375" style="22" customWidth="1"/>
    <col min="2" max="2" width="53.85546875" style="22" customWidth="1"/>
    <col min="3" max="5" width="11.7109375" style="36" customWidth="1"/>
    <col min="6" max="6" width="9.140625" style="23" customWidth="1"/>
    <col min="7" max="16384" width="9.140625" style="23"/>
  </cols>
  <sheetData>
    <row r="1" spans="1:17" s="12" customFormat="1" x14ac:dyDescent="0.25">
      <c r="A1" s="71"/>
      <c r="B1" s="70"/>
      <c r="C1" s="91" t="s">
        <v>676</v>
      </c>
      <c r="D1" s="91"/>
      <c r="E1" s="91"/>
      <c r="F1" s="70"/>
      <c r="G1" s="70"/>
      <c r="H1" s="70"/>
      <c r="I1" s="70"/>
      <c r="J1" s="70"/>
    </row>
    <row r="2" spans="1:17" s="12" customFormat="1" ht="15" customHeight="1" x14ac:dyDescent="0.25">
      <c r="A2" s="71"/>
      <c r="B2" s="72"/>
      <c r="C2" s="92" t="s">
        <v>738</v>
      </c>
      <c r="D2" s="92"/>
      <c r="E2" s="92"/>
      <c r="F2" s="72"/>
      <c r="G2" s="72"/>
      <c r="H2" s="72"/>
      <c r="I2" s="72"/>
      <c r="J2" s="72"/>
    </row>
    <row r="3" spans="1:17" s="12" customFormat="1" x14ac:dyDescent="0.25">
      <c r="A3" s="71"/>
      <c r="B3" s="73"/>
      <c r="C3" s="93" t="s">
        <v>739</v>
      </c>
      <c r="D3" s="93"/>
      <c r="E3" s="93"/>
      <c r="F3" s="73"/>
      <c r="G3" s="73"/>
      <c r="H3" s="73"/>
      <c r="I3" s="73"/>
      <c r="J3" s="73"/>
    </row>
    <row r="4" spans="1:17" s="12" customFormat="1" x14ac:dyDescent="0.25">
      <c r="A4" s="71"/>
      <c r="B4" s="70"/>
      <c r="C4" s="91" t="s">
        <v>747</v>
      </c>
      <c r="D4" s="91"/>
      <c r="E4" s="91"/>
      <c r="F4" s="69"/>
      <c r="G4" s="69"/>
      <c r="H4" s="69"/>
      <c r="I4" s="69"/>
      <c r="J4" s="69"/>
    </row>
    <row r="5" spans="1:17" s="12" customFormat="1" x14ac:dyDescent="0.25">
      <c r="A5" s="71"/>
      <c r="B5" s="70"/>
      <c r="C5" s="91" t="s">
        <v>740</v>
      </c>
      <c r="D5" s="91"/>
      <c r="E5" s="91"/>
      <c r="F5" s="69"/>
      <c r="G5" s="69"/>
      <c r="H5" s="69"/>
      <c r="I5" s="69"/>
      <c r="J5" s="69"/>
    </row>
    <row r="6" spans="1:17" s="12" customFormat="1" x14ac:dyDescent="0.25">
      <c r="A6" s="55"/>
      <c r="B6" s="73"/>
      <c r="C6" s="93" t="s">
        <v>741</v>
      </c>
      <c r="D6" s="93"/>
      <c r="E6" s="93"/>
      <c r="F6" s="73"/>
      <c r="G6" s="73"/>
      <c r="H6" s="73"/>
      <c r="I6" s="73"/>
      <c r="J6" s="73"/>
    </row>
    <row r="7" spans="1:17" s="12" customFormat="1" ht="15" customHeight="1" x14ac:dyDescent="0.25">
      <c r="A7" s="55"/>
      <c r="B7" s="74"/>
      <c r="C7" s="94" t="s">
        <v>743</v>
      </c>
      <c r="D7" s="94"/>
      <c r="E7" s="94"/>
      <c r="F7" s="74"/>
      <c r="G7" s="74"/>
      <c r="H7" s="74"/>
      <c r="I7" s="74"/>
      <c r="J7" s="74"/>
    </row>
    <row r="8" spans="1:17" s="12" customFormat="1" ht="15" customHeight="1" x14ac:dyDescent="0.25">
      <c r="A8" s="55"/>
      <c r="B8" s="75"/>
      <c r="C8" s="75"/>
      <c r="D8" s="75"/>
      <c r="E8" s="69"/>
      <c r="F8" s="75"/>
      <c r="G8" s="83"/>
      <c r="H8" s="83"/>
      <c r="I8" s="83"/>
      <c r="J8" s="83"/>
      <c r="K8" s="83"/>
      <c r="L8" s="83"/>
      <c r="M8" s="83"/>
      <c r="N8" s="83"/>
      <c r="O8" s="83"/>
    </row>
    <row r="9" spans="1:17" s="12" customFormat="1" ht="74.25" customHeight="1" x14ac:dyDescent="0.3">
      <c r="A9" s="84" t="s">
        <v>742</v>
      </c>
      <c r="B9" s="84"/>
      <c r="C9" s="84"/>
      <c r="D9" s="84"/>
      <c r="E9" s="84"/>
      <c r="F9" s="76"/>
      <c r="G9" s="76"/>
      <c r="H9" s="76"/>
      <c r="I9" s="76"/>
      <c r="J9" s="76"/>
      <c r="K9" s="76"/>
      <c r="L9" s="76"/>
      <c r="M9" s="76"/>
      <c r="N9" s="76"/>
      <c r="O9" s="76"/>
      <c r="P9" s="76"/>
      <c r="Q9" s="2"/>
    </row>
    <row r="10" spans="1:17" ht="15.75" customHeight="1" x14ac:dyDescent="0.25">
      <c r="B10" s="99"/>
      <c r="C10" s="100"/>
      <c r="D10" s="100"/>
      <c r="E10" s="100"/>
      <c r="F10" s="2"/>
    </row>
    <row r="11" spans="1:17" ht="12" customHeight="1" x14ac:dyDescent="0.25">
      <c r="B11" s="95"/>
      <c r="C11" s="96"/>
      <c r="D11" s="96"/>
      <c r="E11" s="96"/>
      <c r="F11" s="2"/>
    </row>
    <row r="12" spans="1:17" ht="15" customHeight="1" x14ac:dyDescent="0.25">
      <c r="A12" s="89" t="s">
        <v>534</v>
      </c>
      <c r="B12" s="89" t="s">
        <v>537</v>
      </c>
      <c r="C12" s="85" t="s">
        <v>735</v>
      </c>
      <c r="D12" s="85" t="s">
        <v>736</v>
      </c>
      <c r="E12" s="87" t="s">
        <v>737</v>
      </c>
      <c r="F12" s="2"/>
    </row>
    <row r="13" spans="1:17" ht="59.25" customHeight="1" x14ac:dyDescent="0.25">
      <c r="A13" s="90"/>
      <c r="B13" s="90"/>
      <c r="C13" s="86"/>
      <c r="D13" s="86"/>
      <c r="E13" s="88"/>
      <c r="F13" s="2"/>
    </row>
    <row r="14" spans="1:17" ht="15.75" customHeight="1" x14ac:dyDescent="0.25">
      <c r="A14" s="56">
        <v>1</v>
      </c>
      <c r="B14" s="56">
        <v>2</v>
      </c>
      <c r="C14" s="10">
        <v>3</v>
      </c>
      <c r="D14" s="10">
        <v>4</v>
      </c>
      <c r="E14" s="10">
        <v>5</v>
      </c>
      <c r="F14" s="2"/>
    </row>
    <row r="15" spans="1:17" s="27" customFormat="1" ht="15.75" customHeight="1" x14ac:dyDescent="0.25">
      <c r="A15" s="25"/>
      <c r="B15" s="26" t="s">
        <v>546</v>
      </c>
      <c r="C15" s="6">
        <f>C16+C127+C163+C229+C313+C414+C435+C485+C518</f>
        <v>738131.79999999981</v>
      </c>
      <c r="D15" s="6">
        <f>D16+D127+D163+D229+D313+D414+D435+D485+D518</f>
        <v>127442.00000000001</v>
      </c>
      <c r="E15" s="81">
        <f>D15/C15*100</f>
        <v>17.265480229953521</v>
      </c>
      <c r="F15" s="14"/>
    </row>
    <row r="16" spans="1:17" s="27" customFormat="1" x14ac:dyDescent="0.25">
      <c r="A16" s="20" t="s">
        <v>1</v>
      </c>
      <c r="B16" s="21" t="s">
        <v>260</v>
      </c>
      <c r="C16" s="7">
        <f>C17+C23+C37+C43+C52+C57</f>
        <v>70819.399999999994</v>
      </c>
      <c r="D16" s="7">
        <f>D17+D23+D37+D43+D52+D57</f>
        <v>13934.099999999999</v>
      </c>
      <c r="E16" s="81">
        <f t="shared" ref="E16:E79" si="0">D16/C16*100</f>
        <v>19.67554088286543</v>
      </c>
      <c r="F16" s="4"/>
    </row>
    <row r="17" spans="1:7" ht="25.5" outlineLevel="1" x14ac:dyDescent="0.25">
      <c r="A17" s="15" t="s">
        <v>12</v>
      </c>
      <c r="B17" s="17" t="s">
        <v>271</v>
      </c>
      <c r="C17" s="8">
        <f>'№ 5ведомственная'!F25</f>
        <v>1792</v>
      </c>
      <c r="D17" s="8">
        <f>'№ 5ведомственная'!G25</f>
        <v>293.5</v>
      </c>
      <c r="E17" s="82">
        <f t="shared" si="0"/>
        <v>16.378348214285715</v>
      </c>
      <c r="F17" s="2"/>
    </row>
    <row r="18" spans="1:7" ht="51" hidden="1" outlineLevel="2" x14ac:dyDescent="0.25">
      <c r="A18" s="15" t="s">
        <v>12</v>
      </c>
      <c r="B18" s="17" t="s">
        <v>272</v>
      </c>
      <c r="C18" s="8">
        <f>C19</f>
        <v>1792</v>
      </c>
      <c r="D18" s="8">
        <f t="shared" ref="D18:D21" si="1">D19</f>
        <v>293.5</v>
      </c>
      <c r="E18" s="82">
        <f t="shared" si="0"/>
        <v>16.378348214285715</v>
      </c>
      <c r="F18" s="2"/>
      <c r="G18" s="28"/>
    </row>
    <row r="19" spans="1:7" ht="25.5" hidden="1" outlineLevel="3" x14ac:dyDescent="0.25">
      <c r="A19" s="15" t="s">
        <v>12</v>
      </c>
      <c r="B19" s="17" t="s">
        <v>320</v>
      </c>
      <c r="C19" s="8">
        <f>C20</f>
        <v>1792</v>
      </c>
      <c r="D19" s="8">
        <f t="shared" si="1"/>
        <v>293.5</v>
      </c>
      <c r="E19" s="82">
        <f t="shared" si="0"/>
        <v>16.378348214285715</v>
      </c>
      <c r="F19" s="2"/>
    </row>
    <row r="20" spans="1:7" ht="25.5" hidden="1" outlineLevel="4" x14ac:dyDescent="0.25">
      <c r="A20" s="15" t="s">
        <v>12</v>
      </c>
      <c r="B20" s="17" t="s">
        <v>321</v>
      </c>
      <c r="C20" s="8">
        <f>C21</f>
        <v>1792</v>
      </c>
      <c r="D20" s="8">
        <f t="shared" si="1"/>
        <v>293.5</v>
      </c>
      <c r="E20" s="82">
        <f t="shared" si="0"/>
        <v>16.378348214285715</v>
      </c>
      <c r="F20" s="2"/>
    </row>
    <row r="21" spans="1:7" hidden="1" outlineLevel="5" x14ac:dyDescent="0.25">
      <c r="A21" s="15" t="s">
        <v>12</v>
      </c>
      <c r="B21" s="17" t="s">
        <v>322</v>
      </c>
      <c r="C21" s="8">
        <f>C22</f>
        <v>1792</v>
      </c>
      <c r="D21" s="8">
        <f t="shared" si="1"/>
        <v>293.5</v>
      </c>
      <c r="E21" s="82">
        <f t="shared" si="0"/>
        <v>16.378348214285715</v>
      </c>
      <c r="F21" s="2"/>
    </row>
    <row r="22" spans="1:7" ht="51" hidden="1" outlineLevel="6" x14ac:dyDescent="0.25">
      <c r="A22" s="15" t="s">
        <v>12</v>
      </c>
      <c r="B22" s="17" t="s">
        <v>314</v>
      </c>
      <c r="C22" s="8">
        <f>'№ 5ведомственная'!F30</f>
        <v>1792</v>
      </c>
      <c r="D22" s="8">
        <f>'№ 5ведомственная'!G30</f>
        <v>293.5</v>
      </c>
      <c r="E22" s="82">
        <f t="shared" si="0"/>
        <v>16.378348214285715</v>
      </c>
      <c r="F22" s="2"/>
    </row>
    <row r="23" spans="1:7" ht="38.25" outlineLevel="1" collapsed="1" x14ac:dyDescent="0.25">
      <c r="A23" s="15" t="s">
        <v>17</v>
      </c>
      <c r="B23" s="17" t="s">
        <v>273</v>
      </c>
      <c r="C23" s="8">
        <f>'№ 5ведомственная'!F31</f>
        <v>39527.699999999997</v>
      </c>
      <c r="D23" s="8">
        <f>'№ 5ведомственная'!G31</f>
        <v>7725.9</v>
      </c>
      <c r="E23" s="82">
        <f t="shared" si="0"/>
        <v>19.545533891422977</v>
      </c>
      <c r="F23" s="2"/>
    </row>
    <row r="24" spans="1:7" ht="51" hidden="1" outlineLevel="2" x14ac:dyDescent="0.25">
      <c r="A24" s="15" t="s">
        <v>17</v>
      </c>
      <c r="B24" s="17" t="s">
        <v>272</v>
      </c>
      <c r="C24" s="8" t="e">
        <f>C25+C30</f>
        <v>#REF!</v>
      </c>
      <c r="D24" s="8" t="e">
        <f>D25+D30</f>
        <v>#REF!</v>
      </c>
      <c r="E24" s="82" t="e">
        <f t="shared" si="0"/>
        <v>#REF!</v>
      </c>
      <c r="F24" s="2"/>
    </row>
    <row r="25" spans="1:7" ht="51" hidden="1" outlineLevel="3" x14ac:dyDescent="0.25">
      <c r="A25" s="15" t="s">
        <v>17</v>
      </c>
      <c r="B25" s="17" t="s">
        <v>323</v>
      </c>
      <c r="C25" s="8">
        <f t="shared" ref="C25:D26" si="2">C26</f>
        <v>350</v>
      </c>
      <c r="D25" s="8">
        <f t="shared" si="2"/>
        <v>41</v>
      </c>
      <c r="E25" s="82">
        <f t="shared" si="0"/>
        <v>11.714285714285715</v>
      </c>
      <c r="F25" s="2"/>
    </row>
    <row r="26" spans="1:7" ht="63.75" hidden="1" outlineLevel="4" x14ac:dyDescent="0.25">
      <c r="A26" s="15" t="s">
        <v>17</v>
      </c>
      <c r="B26" s="17" t="s">
        <v>324</v>
      </c>
      <c r="C26" s="8">
        <f t="shared" si="2"/>
        <v>350</v>
      </c>
      <c r="D26" s="8">
        <f t="shared" si="2"/>
        <v>41</v>
      </c>
      <c r="E26" s="82">
        <f t="shared" si="0"/>
        <v>11.714285714285715</v>
      </c>
      <c r="F26" s="2"/>
    </row>
    <row r="27" spans="1:7" ht="38.25" hidden="1" outlineLevel="5" x14ac:dyDescent="0.25">
      <c r="A27" s="15" t="s">
        <v>17</v>
      </c>
      <c r="B27" s="17" t="s">
        <v>325</v>
      </c>
      <c r="C27" s="8">
        <f>C28+C29</f>
        <v>350</v>
      </c>
      <c r="D27" s="8">
        <f>D28+D29</f>
        <v>41</v>
      </c>
      <c r="E27" s="82">
        <f t="shared" si="0"/>
        <v>11.714285714285715</v>
      </c>
      <c r="F27" s="2"/>
    </row>
    <row r="28" spans="1:7" ht="51" hidden="1" outlineLevel="6" x14ac:dyDescent="0.25">
      <c r="A28" s="15" t="s">
        <v>17</v>
      </c>
      <c r="B28" s="17" t="s">
        <v>314</v>
      </c>
      <c r="C28" s="8">
        <f>'№ 5ведомственная'!F36</f>
        <v>284.60000000000002</v>
      </c>
      <c r="D28" s="8">
        <f>'№ 5ведомственная'!G36</f>
        <v>22.2</v>
      </c>
      <c r="E28" s="82">
        <f t="shared" si="0"/>
        <v>7.8004216444132108</v>
      </c>
      <c r="F28" s="2"/>
    </row>
    <row r="29" spans="1:7" ht="25.5" hidden="1" outlineLevel="6" x14ac:dyDescent="0.25">
      <c r="A29" s="15" t="s">
        <v>17</v>
      </c>
      <c r="B29" s="17" t="s">
        <v>315</v>
      </c>
      <c r="C29" s="8">
        <f>'№ 5ведомственная'!F37</f>
        <v>65.400000000000006</v>
      </c>
      <c r="D29" s="8">
        <f>'№ 5ведомственная'!G37</f>
        <v>18.8</v>
      </c>
      <c r="E29" s="82">
        <f t="shared" si="0"/>
        <v>28.74617737003058</v>
      </c>
      <c r="F29" s="2"/>
    </row>
    <row r="30" spans="1:7" ht="25.5" hidden="1" outlineLevel="3" x14ac:dyDescent="0.25">
      <c r="A30" s="15" t="s">
        <v>17</v>
      </c>
      <c r="B30" s="17" t="s">
        <v>320</v>
      </c>
      <c r="C30" s="8" t="e">
        <f t="shared" ref="C30:D31" si="3">C31</f>
        <v>#REF!</v>
      </c>
      <c r="D30" s="8" t="e">
        <f t="shared" si="3"/>
        <v>#REF!</v>
      </c>
      <c r="E30" s="82" t="e">
        <f t="shared" si="0"/>
        <v>#REF!</v>
      </c>
      <c r="F30" s="2"/>
    </row>
    <row r="31" spans="1:7" ht="25.5" hidden="1" outlineLevel="4" x14ac:dyDescent="0.25">
      <c r="A31" s="15" t="s">
        <v>17</v>
      </c>
      <c r="B31" s="17" t="s">
        <v>321</v>
      </c>
      <c r="C31" s="8" t="e">
        <f t="shared" si="3"/>
        <v>#REF!</v>
      </c>
      <c r="D31" s="8" t="e">
        <f t="shared" si="3"/>
        <v>#REF!</v>
      </c>
      <c r="E31" s="82" t="e">
        <f t="shared" si="0"/>
        <v>#REF!</v>
      </c>
      <c r="F31" s="2"/>
    </row>
    <row r="32" spans="1:7" ht="51" hidden="1" outlineLevel="5" x14ac:dyDescent="0.25">
      <c r="A32" s="15" t="s">
        <v>17</v>
      </c>
      <c r="B32" s="17" t="s">
        <v>327</v>
      </c>
      <c r="C32" s="8" t="e">
        <f>C33+C34+C35+C36</f>
        <v>#REF!</v>
      </c>
      <c r="D32" s="8" t="e">
        <f>D33+D34+D35+D36</f>
        <v>#REF!</v>
      </c>
      <c r="E32" s="82" t="e">
        <f t="shared" si="0"/>
        <v>#REF!</v>
      </c>
      <c r="F32" s="2"/>
    </row>
    <row r="33" spans="1:6" ht="51" hidden="1" outlineLevel="6" x14ac:dyDescent="0.25">
      <c r="A33" s="15" t="s">
        <v>17</v>
      </c>
      <c r="B33" s="17" t="s">
        <v>314</v>
      </c>
      <c r="C33" s="8">
        <f>'№ 5ведомственная'!F41</f>
        <v>31571.7</v>
      </c>
      <c r="D33" s="8">
        <f>'№ 5ведомственная'!G41</f>
        <v>5330.8</v>
      </c>
      <c r="E33" s="82">
        <f t="shared" si="0"/>
        <v>16.884741714890232</v>
      </c>
      <c r="F33" s="2"/>
    </row>
    <row r="34" spans="1:6" ht="25.5" hidden="1" outlineLevel="6" x14ac:dyDescent="0.25">
      <c r="A34" s="15" t="s">
        <v>17</v>
      </c>
      <c r="B34" s="17" t="s">
        <v>315</v>
      </c>
      <c r="C34" s="8">
        <f>'№ 5ведомственная'!F42</f>
        <v>7529</v>
      </c>
      <c r="D34" s="8">
        <f>'№ 5ведомственная'!G42</f>
        <v>2225.1</v>
      </c>
      <c r="E34" s="82">
        <f t="shared" si="0"/>
        <v>29.553725594368441</v>
      </c>
      <c r="F34" s="2"/>
    </row>
    <row r="35" spans="1:6" hidden="1" outlineLevel="6" x14ac:dyDescent="0.25">
      <c r="A35" s="15" t="s">
        <v>17</v>
      </c>
      <c r="B35" s="17" t="s">
        <v>326</v>
      </c>
      <c r="C35" s="8" t="e">
        <f>'№ 5ведомственная'!#REF!</f>
        <v>#REF!</v>
      </c>
      <c r="D35" s="8" t="e">
        <f>'№ 5ведомственная'!#REF!</f>
        <v>#REF!</v>
      </c>
      <c r="E35" s="82" t="e">
        <f t="shared" si="0"/>
        <v>#REF!</v>
      </c>
      <c r="F35" s="2"/>
    </row>
    <row r="36" spans="1:6" hidden="1" outlineLevel="6" x14ac:dyDescent="0.25">
      <c r="A36" s="15" t="s">
        <v>17</v>
      </c>
      <c r="B36" s="17" t="s">
        <v>316</v>
      </c>
      <c r="C36" s="8">
        <f>'№ 5ведомственная'!F43</f>
        <v>77</v>
      </c>
      <c r="D36" s="8">
        <f>'№ 5ведомственная'!G43</f>
        <v>129</v>
      </c>
      <c r="E36" s="82">
        <f t="shared" si="0"/>
        <v>167.53246753246754</v>
      </c>
      <c r="F36" s="2"/>
    </row>
    <row r="37" spans="1:6" outlineLevel="1" collapsed="1" x14ac:dyDescent="0.25">
      <c r="A37" s="15" t="s">
        <v>23</v>
      </c>
      <c r="B37" s="17" t="s">
        <v>274</v>
      </c>
      <c r="C37" s="8">
        <f>'№ 5ведомственная'!F44</f>
        <v>158.30000000000001</v>
      </c>
      <c r="D37" s="8">
        <f>'№ 5ведомственная'!G44</f>
        <v>78.2</v>
      </c>
      <c r="E37" s="82">
        <f t="shared" si="0"/>
        <v>49.399873657612126</v>
      </c>
      <c r="F37" s="2"/>
    </row>
    <row r="38" spans="1:6" ht="51" hidden="1" outlineLevel="2" x14ac:dyDescent="0.25">
      <c r="A38" s="15" t="s">
        <v>23</v>
      </c>
      <c r="B38" s="17" t="s">
        <v>272</v>
      </c>
      <c r="C38" s="8">
        <f>C39</f>
        <v>0</v>
      </c>
      <c r="D38" s="8">
        <f t="shared" ref="D38:D41" si="4">D39</f>
        <v>0</v>
      </c>
      <c r="E38" s="82" t="e">
        <f t="shared" si="0"/>
        <v>#DIV/0!</v>
      </c>
      <c r="F38" s="2"/>
    </row>
    <row r="39" spans="1:6" ht="51" hidden="1" outlineLevel="3" x14ac:dyDescent="0.25">
      <c r="A39" s="15" t="s">
        <v>23</v>
      </c>
      <c r="B39" s="17" t="s">
        <v>323</v>
      </c>
      <c r="C39" s="8">
        <f>C40</f>
        <v>0</v>
      </c>
      <c r="D39" s="8">
        <f t="shared" si="4"/>
        <v>0</v>
      </c>
      <c r="E39" s="82" t="e">
        <f t="shared" si="0"/>
        <v>#DIV/0!</v>
      </c>
      <c r="F39" s="2"/>
    </row>
    <row r="40" spans="1:6" ht="63.75" hidden="1" outlineLevel="4" x14ac:dyDescent="0.25">
      <c r="A40" s="15" t="s">
        <v>23</v>
      </c>
      <c r="B40" s="17" t="s">
        <v>324</v>
      </c>
      <c r="C40" s="8">
        <f>C41</f>
        <v>0</v>
      </c>
      <c r="D40" s="8">
        <f t="shared" si="4"/>
        <v>0</v>
      </c>
      <c r="E40" s="82" t="e">
        <f t="shared" si="0"/>
        <v>#DIV/0!</v>
      </c>
      <c r="F40" s="2"/>
    </row>
    <row r="41" spans="1:6" ht="38.25" hidden="1" outlineLevel="5" x14ac:dyDescent="0.25">
      <c r="A41" s="15" t="s">
        <v>23</v>
      </c>
      <c r="B41" s="17" t="s">
        <v>328</v>
      </c>
      <c r="C41" s="8">
        <f>C42</f>
        <v>0</v>
      </c>
      <c r="D41" s="8">
        <f t="shared" si="4"/>
        <v>0</v>
      </c>
      <c r="E41" s="82" t="e">
        <f t="shared" si="0"/>
        <v>#DIV/0!</v>
      </c>
      <c r="F41" s="2"/>
    </row>
    <row r="42" spans="1:6" ht="25.5" hidden="1" outlineLevel="6" x14ac:dyDescent="0.25">
      <c r="A42" s="15" t="s">
        <v>23</v>
      </c>
      <c r="B42" s="17" t="s">
        <v>315</v>
      </c>
      <c r="C42" s="8"/>
      <c r="D42" s="8"/>
      <c r="E42" s="82" t="e">
        <f t="shared" si="0"/>
        <v>#DIV/0!</v>
      </c>
      <c r="F42" s="2"/>
    </row>
    <row r="43" spans="1:6" ht="38.25" outlineLevel="1" collapsed="1" x14ac:dyDescent="0.25">
      <c r="A43" s="15" t="s">
        <v>2</v>
      </c>
      <c r="B43" s="17" t="s">
        <v>269</v>
      </c>
      <c r="C43" s="8">
        <f>'№ 5ведомственная'!F17+'№ 5ведомственная'!F591</f>
        <v>10867</v>
      </c>
      <c r="D43" s="8">
        <f>'№ 5ведомственная'!G17+'№ 5ведомственная'!G591</f>
        <v>1597.6000000000001</v>
      </c>
      <c r="E43" s="82">
        <f t="shared" si="0"/>
        <v>14.701389527928594</v>
      </c>
      <c r="F43" s="2"/>
    </row>
    <row r="44" spans="1:6" hidden="1" outlineLevel="2" x14ac:dyDescent="0.25">
      <c r="A44" s="15" t="s">
        <v>2</v>
      </c>
      <c r="B44" s="17" t="s">
        <v>270</v>
      </c>
      <c r="C44" s="8" t="e">
        <f>C45</f>
        <v>#REF!</v>
      </c>
      <c r="D44" s="8" t="e">
        <f>D45</f>
        <v>#REF!</v>
      </c>
      <c r="E44" s="82" t="e">
        <f t="shared" si="0"/>
        <v>#REF!</v>
      </c>
      <c r="F44" s="2"/>
    </row>
    <row r="45" spans="1:6" ht="25.5" hidden="1" outlineLevel="3" x14ac:dyDescent="0.25">
      <c r="A45" s="15" t="s">
        <v>2</v>
      </c>
      <c r="B45" s="17" t="s">
        <v>312</v>
      </c>
      <c r="C45" s="8" t="e">
        <f>C46+C50</f>
        <v>#REF!</v>
      </c>
      <c r="D45" s="8" t="e">
        <f>D46+D50</f>
        <v>#REF!</v>
      </c>
      <c r="E45" s="82" t="e">
        <f t="shared" si="0"/>
        <v>#REF!</v>
      </c>
      <c r="F45" s="2"/>
    </row>
    <row r="46" spans="1:6" ht="25.5" hidden="1" outlineLevel="5" x14ac:dyDescent="0.25">
      <c r="A46" s="15" t="s">
        <v>2</v>
      </c>
      <c r="B46" s="17" t="s">
        <v>313</v>
      </c>
      <c r="C46" s="8" t="e">
        <f>C47+C48+C49</f>
        <v>#REF!</v>
      </c>
      <c r="D46" s="8" t="e">
        <f>D47+D48+D49</f>
        <v>#REF!</v>
      </c>
      <c r="E46" s="82" t="e">
        <f t="shared" si="0"/>
        <v>#REF!</v>
      </c>
      <c r="F46" s="2"/>
    </row>
    <row r="47" spans="1:6" ht="51" hidden="1" outlineLevel="6" x14ac:dyDescent="0.25">
      <c r="A47" s="15" t="s">
        <v>2</v>
      </c>
      <c r="B47" s="17" t="s">
        <v>314</v>
      </c>
      <c r="C47" s="8">
        <f>'№ 5ведомственная'!F21</f>
        <v>9072.4</v>
      </c>
      <c r="D47" s="8">
        <f>'№ 5ведомственная'!G21</f>
        <v>1261.4000000000001</v>
      </c>
      <c r="E47" s="82">
        <f t="shared" si="0"/>
        <v>13.90370794938495</v>
      </c>
      <c r="F47" s="2"/>
    </row>
    <row r="48" spans="1:6" ht="25.5" hidden="1" outlineLevel="6" x14ac:dyDescent="0.25">
      <c r="A48" s="15" t="s">
        <v>2</v>
      </c>
      <c r="B48" s="17" t="s">
        <v>315</v>
      </c>
      <c r="C48" s="8">
        <f>'№ 5ведомственная'!F22</f>
        <v>865.9</v>
      </c>
      <c r="D48" s="8">
        <f>'№ 5ведомственная'!G22</f>
        <v>166.9</v>
      </c>
      <c r="E48" s="82">
        <f t="shared" si="0"/>
        <v>19.274743041921703</v>
      </c>
      <c r="F48" s="2"/>
    </row>
    <row r="49" spans="1:6" hidden="1" outlineLevel="6" x14ac:dyDescent="0.25">
      <c r="A49" s="15" t="s">
        <v>2</v>
      </c>
      <c r="B49" s="17" t="s">
        <v>316</v>
      </c>
      <c r="C49" s="8" t="e">
        <f>'№ 5ведомственная'!#REF!</f>
        <v>#REF!</v>
      </c>
      <c r="D49" s="8" t="e">
        <f>'№ 5ведомственная'!#REF!</f>
        <v>#REF!</v>
      </c>
      <c r="E49" s="82" t="e">
        <f t="shared" si="0"/>
        <v>#REF!</v>
      </c>
      <c r="F49" s="2"/>
    </row>
    <row r="50" spans="1:6" hidden="1" outlineLevel="5" x14ac:dyDescent="0.25">
      <c r="A50" s="15" t="s">
        <v>2</v>
      </c>
      <c r="B50" s="17" t="s">
        <v>259</v>
      </c>
      <c r="C50" s="8">
        <f>C51</f>
        <v>927.7</v>
      </c>
      <c r="D50" s="8">
        <f>D51</f>
        <v>169.3</v>
      </c>
      <c r="E50" s="82">
        <f t="shared" si="0"/>
        <v>18.249434084294492</v>
      </c>
      <c r="F50" s="2"/>
    </row>
    <row r="51" spans="1:6" ht="51" hidden="1" outlineLevel="6" x14ac:dyDescent="0.25">
      <c r="A51" s="15" t="s">
        <v>2</v>
      </c>
      <c r="B51" s="17" t="s">
        <v>314</v>
      </c>
      <c r="C51" s="8">
        <f>'№ 5ведомственная'!F595</f>
        <v>927.7</v>
      </c>
      <c r="D51" s="8">
        <f>'№ 5ведомственная'!G595</f>
        <v>169.3</v>
      </c>
      <c r="E51" s="82">
        <f t="shared" si="0"/>
        <v>18.249434084294492</v>
      </c>
      <c r="F51" s="2"/>
    </row>
    <row r="52" spans="1:6" outlineLevel="1" collapsed="1" x14ac:dyDescent="0.25">
      <c r="A52" s="15" t="s">
        <v>25</v>
      </c>
      <c r="B52" s="17" t="s">
        <v>275</v>
      </c>
      <c r="C52" s="8">
        <f>'№ 5ведомственная'!F50</f>
        <v>300</v>
      </c>
      <c r="D52" s="8">
        <f>'№ 5ведомственная'!G50</f>
        <v>0</v>
      </c>
      <c r="E52" s="82">
        <f t="shared" si="0"/>
        <v>0</v>
      </c>
      <c r="F52" s="2"/>
    </row>
    <row r="53" spans="1:6" hidden="1" outlineLevel="2" x14ac:dyDescent="0.25">
      <c r="A53" s="15" t="s">
        <v>25</v>
      </c>
      <c r="B53" s="17" t="s">
        <v>270</v>
      </c>
      <c r="C53" s="8">
        <f>C54</f>
        <v>300</v>
      </c>
      <c r="D53" s="8">
        <f t="shared" ref="D53:D55" si="5">D54</f>
        <v>0</v>
      </c>
      <c r="E53" s="82">
        <f t="shared" si="0"/>
        <v>0</v>
      </c>
      <c r="F53" s="2"/>
    </row>
    <row r="54" spans="1:6" hidden="1" outlineLevel="3" x14ac:dyDescent="0.25">
      <c r="A54" s="15" t="s">
        <v>25</v>
      </c>
      <c r="B54" s="17" t="s">
        <v>275</v>
      </c>
      <c r="C54" s="8">
        <f>C55</f>
        <v>300</v>
      </c>
      <c r="D54" s="8">
        <f t="shared" si="5"/>
        <v>0</v>
      </c>
      <c r="E54" s="82">
        <f t="shared" si="0"/>
        <v>0</v>
      </c>
      <c r="F54" s="2"/>
    </row>
    <row r="55" spans="1:6" ht="25.5" hidden="1" outlineLevel="5" x14ac:dyDescent="0.25">
      <c r="A55" s="15" t="s">
        <v>25</v>
      </c>
      <c r="B55" s="17" t="s">
        <v>329</v>
      </c>
      <c r="C55" s="8">
        <f>C56</f>
        <v>300</v>
      </c>
      <c r="D55" s="8">
        <f t="shared" si="5"/>
        <v>0</v>
      </c>
      <c r="E55" s="82">
        <f t="shared" si="0"/>
        <v>0</v>
      </c>
      <c r="F55" s="2"/>
    </row>
    <row r="56" spans="1:6" hidden="1" outlineLevel="6" x14ac:dyDescent="0.25">
      <c r="A56" s="15" t="s">
        <v>25</v>
      </c>
      <c r="B56" s="17" t="s">
        <v>316</v>
      </c>
      <c r="C56" s="8">
        <f>'№ 5ведомственная'!F54</f>
        <v>300</v>
      </c>
      <c r="D56" s="8">
        <f>'№ 5ведомственная'!G54</f>
        <v>0</v>
      </c>
      <c r="E56" s="82">
        <f t="shared" si="0"/>
        <v>0</v>
      </c>
      <c r="F56" s="2"/>
    </row>
    <row r="57" spans="1:6" outlineLevel="1" collapsed="1" x14ac:dyDescent="0.25">
      <c r="A57" s="15" t="s">
        <v>28</v>
      </c>
      <c r="B57" s="17" t="s">
        <v>276</v>
      </c>
      <c r="C57" s="8">
        <f>'№ 5ведомственная'!F55+'№ 5ведомственная'!F336</f>
        <v>18174.400000000001</v>
      </c>
      <c r="D57" s="8">
        <f>'№ 5ведомственная'!G55+'№ 5ведомственная'!G336</f>
        <v>4238.8999999999996</v>
      </c>
      <c r="E57" s="82">
        <f t="shared" si="0"/>
        <v>23.323465974117436</v>
      </c>
      <c r="F57" s="2"/>
    </row>
    <row r="58" spans="1:6" ht="51" hidden="1" outlineLevel="2" x14ac:dyDescent="0.25">
      <c r="A58" s="15" t="s">
        <v>28</v>
      </c>
      <c r="B58" s="17" t="s">
        <v>277</v>
      </c>
      <c r="C58" s="8" t="e">
        <f>C59+C70</f>
        <v>#REF!</v>
      </c>
      <c r="D58" s="8" t="e">
        <f>D59+D70</f>
        <v>#REF!</v>
      </c>
      <c r="E58" s="81" t="e">
        <f t="shared" si="0"/>
        <v>#REF!</v>
      </c>
      <c r="F58" s="2"/>
    </row>
    <row r="59" spans="1:6" ht="25.5" hidden="1" outlineLevel="3" x14ac:dyDescent="0.25">
      <c r="A59" s="15" t="s">
        <v>28</v>
      </c>
      <c r="B59" s="17" t="s">
        <v>330</v>
      </c>
      <c r="C59" s="8" t="e">
        <f>C60+C63</f>
        <v>#REF!</v>
      </c>
      <c r="D59" s="8" t="e">
        <f>D60+D63</f>
        <v>#REF!</v>
      </c>
      <c r="E59" s="81" t="e">
        <f t="shared" si="0"/>
        <v>#REF!</v>
      </c>
      <c r="F59" s="2"/>
    </row>
    <row r="60" spans="1:6" ht="25.5" hidden="1" outlineLevel="4" x14ac:dyDescent="0.25">
      <c r="A60" s="15" t="s">
        <v>28</v>
      </c>
      <c r="B60" s="17" t="s">
        <v>547</v>
      </c>
      <c r="C60" s="8" t="e">
        <f t="shared" ref="C60:D61" si="6">C61</f>
        <v>#REF!</v>
      </c>
      <c r="D60" s="8" t="e">
        <f t="shared" si="6"/>
        <v>#REF!</v>
      </c>
      <c r="E60" s="81" t="e">
        <f t="shared" si="0"/>
        <v>#REF!</v>
      </c>
      <c r="F60" s="2"/>
    </row>
    <row r="61" spans="1:6" ht="25.5" hidden="1" outlineLevel="5" x14ac:dyDescent="0.25">
      <c r="A61" s="15" t="s">
        <v>28</v>
      </c>
      <c r="B61" s="17" t="s">
        <v>331</v>
      </c>
      <c r="C61" s="8" t="e">
        <f t="shared" si="6"/>
        <v>#REF!</v>
      </c>
      <c r="D61" s="8" t="e">
        <f t="shared" si="6"/>
        <v>#REF!</v>
      </c>
      <c r="E61" s="81" t="e">
        <f t="shared" si="0"/>
        <v>#REF!</v>
      </c>
      <c r="F61" s="2"/>
    </row>
    <row r="62" spans="1:6" ht="25.5" hidden="1" outlineLevel="6" x14ac:dyDescent="0.25">
      <c r="A62" s="15" t="s">
        <v>28</v>
      </c>
      <c r="B62" s="17" t="s">
        <v>315</v>
      </c>
      <c r="C62" s="8" t="e">
        <f>'№ 5ведомственная'!#REF!</f>
        <v>#REF!</v>
      </c>
      <c r="D62" s="8" t="e">
        <f>'№ 5ведомственная'!#REF!</f>
        <v>#REF!</v>
      </c>
      <c r="E62" s="81" t="e">
        <f t="shared" si="0"/>
        <v>#REF!</v>
      </c>
      <c r="F62" s="2"/>
    </row>
    <row r="63" spans="1:6" ht="38.25" hidden="1" outlineLevel="4" x14ac:dyDescent="0.25">
      <c r="A63" s="15" t="s">
        <v>28</v>
      </c>
      <c r="B63" s="17" t="s">
        <v>332</v>
      </c>
      <c r="C63" s="8">
        <f>C64+C66+C68</f>
        <v>2590</v>
      </c>
      <c r="D63" s="8">
        <f>D64+D66+D68</f>
        <v>1064.7</v>
      </c>
      <c r="E63" s="81">
        <f t="shared" si="0"/>
        <v>41.108108108108112</v>
      </c>
      <c r="F63" s="2"/>
    </row>
    <row r="64" spans="1:6" ht="38.25" hidden="1" outlineLevel="5" x14ac:dyDescent="0.25">
      <c r="A64" s="15" t="s">
        <v>28</v>
      </c>
      <c r="B64" s="17" t="s">
        <v>333</v>
      </c>
      <c r="C64" s="8">
        <f>C65</f>
        <v>100</v>
      </c>
      <c r="D64" s="8">
        <f>D65</f>
        <v>0</v>
      </c>
      <c r="E64" s="81">
        <f t="shared" si="0"/>
        <v>0</v>
      </c>
      <c r="F64" s="2"/>
    </row>
    <row r="65" spans="1:6" ht="25.5" hidden="1" outlineLevel="6" x14ac:dyDescent="0.25">
      <c r="A65" s="15" t="s">
        <v>28</v>
      </c>
      <c r="B65" s="17" t="s">
        <v>315</v>
      </c>
      <c r="C65" s="8">
        <f>'№ 5ведомственная'!F60</f>
        <v>100</v>
      </c>
      <c r="D65" s="8">
        <f>'№ 5ведомственная'!G60</f>
        <v>0</v>
      </c>
      <c r="E65" s="81">
        <f t="shared" si="0"/>
        <v>0</v>
      </c>
      <c r="F65" s="2"/>
    </row>
    <row r="66" spans="1:6" ht="51" hidden="1" outlineLevel="5" x14ac:dyDescent="0.25">
      <c r="A66" s="15" t="s">
        <v>28</v>
      </c>
      <c r="B66" s="17" t="s">
        <v>334</v>
      </c>
      <c r="C66" s="8">
        <f>C67</f>
        <v>150</v>
      </c>
      <c r="D66" s="8">
        <f>D67</f>
        <v>0</v>
      </c>
      <c r="E66" s="81">
        <f t="shared" si="0"/>
        <v>0</v>
      </c>
      <c r="F66" s="2"/>
    </row>
    <row r="67" spans="1:6" ht="25.5" hidden="1" outlineLevel="6" x14ac:dyDescent="0.25">
      <c r="A67" s="15" t="s">
        <v>28</v>
      </c>
      <c r="B67" s="17" t="s">
        <v>315</v>
      </c>
      <c r="C67" s="8">
        <f>'№ 5ведомственная'!F62</f>
        <v>150</v>
      </c>
      <c r="D67" s="8">
        <f>'№ 5ведомственная'!G62</f>
        <v>0</v>
      </c>
      <c r="E67" s="81">
        <f t="shared" si="0"/>
        <v>0</v>
      </c>
      <c r="F67" s="2"/>
    </row>
    <row r="68" spans="1:6" ht="25.5" hidden="1" outlineLevel="5" x14ac:dyDescent="0.25">
      <c r="A68" s="15" t="s">
        <v>28</v>
      </c>
      <c r="B68" s="17" t="s">
        <v>335</v>
      </c>
      <c r="C68" s="8">
        <f>C69</f>
        <v>2340</v>
      </c>
      <c r="D68" s="8">
        <f>D69</f>
        <v>1064.7</v>
      </c>
      <c r="E68" s="81">
        <f t="shared" si="0"/>
        <v>45.5</v>
      </c>
      <c r="F68" s="2"/>
    </row>
    <row r="69" spans="1:6" ht="25.5" hidden="1" outlineLevel="6" x14ac:dyDescent="0.25">
      <c r="A69" s="15" t="s">
        <v>28</v>
      </c>
      <c r="B69" s="17" t="s">
        <v>315</v>
      </c>
      <c r="C69" s="8">
        <f>'№ 5ведомственная'!F64</f>
        <v>2340</v>
      </c>
      <c r="D69" s="8">
        <f>'№ 5ведомственная'!G64</f>
        <v>1064.7</v>
      </c>
      <c r="E69" s="81">
        <f t="shared" si="0"/>
        <v>45.5</v>
      </c>
      <c r="F69" s="2"/>
    </row>
    <row r="70" spans="1:6" ht="25.5" hidden="1" outlineLevel="3" x14ac:dyDescent="0.25">
      <c r="A70" s="15" t="s">
        <v>28</v>
      </c>
      <c r="B70" s="17" t="s">
        <v>336</v>
      </c>
      <c r="C70" s="8" t="e">
        <f>C71</f>
        <v>#REF!</v>
      </c>
      <c r="D70" s="8" t="e">
        <f t="shared" ref="D70:D72" si="7">D71</f>
        <v>#REF!</v>
      </c>
      <c r="E70" s="81" t="e">
        <f t="shared" si="0"/>
        <v>#REF!</v>
      </c>
      <c r="F70" s="2"/>
    </row>
    <row r="71" spans="1:6" ht="51" hidden="1" outlineLevel="4" x14ac:dyDescent="0.25">
      <c r="A71" s="15" t="s">
        <v>28</v>
      </c>
      <c r="B71" s="17" t="s">
        <v>337</v>
      </c>
      <c r="C71" s="8" t="e">
        <f>C72</f>
        <v>#REF!</v>
      </c>
      <c r="D71" s="8" t="e">
        <f t="shared" si="7"/>
        <v>#REF!</v>
      </c>
      <c r="E71" s="81" t="e">
        <f t="shared" si="0"/>
        <v>#REF!</v>
      </c>
      <c r="F71" s="2"/>
    </row>
    <row r="72" spans="1:6" ht="25.5" hidden="1" outlineLevel="5" x14ac:dyDescent="0.25">
      <c r="A72" s="15" t="s">
        <v>28</v>
      </c>
      <c r="B72" s="17" t="s">
        <v>338</v>
      </c>
      <c r="C72" s="8" t="e">
        <f>C73</f>
        <v>#REF!</v>
      </c>
      <c r="D72" s="8" t="e">
        <f t="shared" si="7"/>
        <v>#REF!</v>
      </c>
      <c r="E72" s="81" t="e">
        <f t="shared" si="0"/>
        <v>#REF!</v>
      </c>
      <c r="F72" s="2"/>
    </row>
    <row r="73" spans="1:6" ht="25.5" hidden="1" outlineLevel="6" x14ac:dyDescent="0.25">
      <c r="A73" s="15" t="s">
        <v>28</v>
      </c>
      <c r="B73" s="17" t="s">
        <v>315</v>
      </c>
      <c r="C73" s="8" t="e">
        <f>'№ 5ведомственная'!#REF!</f>
        <v>#REF!</v>
      </c>
      <c r="D73" s="8" t="e">
        <f>'№ 5ведомственная'!#REF!</f>
        <v>#REF!</v>
      </c>
      <c r="E73" s="81" t="e">
        <f t="shared" si="0"/>
        <v>#REF!</v>
      </c>
      <c r="F73" s="2"/>
    </row>
    <row r="74" spans="1:6" ht="51" hidden="1" outlineLevel="2" x14ac:dyDescent="0.25">
      <c r="A74" s="15" t="s">
        <v>28</v>
      </c>
      <c r="B74" s="17" t="s">
        <v>272</v>
      </c>
      <c r="C74" s="8" t="e">
        <f>C75+C85</f>
        <v>#REF!</v>
      </c>
      <c r="D74" s="8" t="e">
        <f>D75+D85</f>
        <v>#REF!</v>
      </c>
      <c r="E74" s="81" t="e">
        <f t="shared" si="0"/>
        <v>#REF!</v>
      </c>
      <c r="F74" s="2"/>
    </row>
    <row r="75" spans="1:6" ht="51" hidden="1" outlineLevel="3" x14ac:dyDescent="0.25">
      <c r="A75" s="15" t="s">
        <v>28</v>
      </c>
      <c r="B75" s="17" t="s">
        <v>323</v>
      </c>
      <c r="C75" s="8" t="e">
        <f>C76</f>
        <v>#REF!</v>
      </c>
      <c r="D75" s="8" t="e">
        <f>D76</f>
        <v>#REF!</v>
      </c>
      <c r="E75" s="81" t="e">
        <f t="shared" si="0"/>
        <v>#REF!</v>
      </c>
      <c r="F75" s="2"/>
    </row>
    <row r="76" spans="1:6" ht="63.75" hidden="1" outlineLevel="4" x14ac:dyDescent="0.25">
      <c r="A76" s="15" t="s">
        <v>28</v>
      </c>
      <c r="B76" s="17" t="s">
        <v>324</v>
      </c>
      <c r="C76" s="8" t="e">
        <f>C77+C80+C82</f>
        <v>#REF!</v>
      </c>
      <c r="D76" s="8" t="e">
        <f>D77+D80+D82</f>
        <v>#REF!</v>
      </c>
      <c r="E76" s="81" t="e">
        <f t="shared" si="0"/>
        <v>#REF!</v>
      </c>
      <c r="F76" s="2"/>
    </row>
    <row r="77" spans="1:6" ht="51" hidden="1" outlineLevel="5" x14ac:dyDescent="0.25">
      <c r="A77" s="15" t="s">
        <v>28</v>
      </c>
      <c r="B77" s="17" t="s">
        <v>339</v>
      </c>
      <c r="C77" s="8">
        <f>C78+C79</f>
        <v>217</v>
      </c>
      <c r="D77" s="8">
        <f>D78+D79</f>
        <v>10.199999999999999</v>
      </c>
      <c r="E77" s="81">
        <f t="shared" si="0"/>
        <v>4.7004608294930872</v>
      </c>
      <c r="F77" s="2"/>
    </row>
    <row r="78" spans="1:6" ht="51" hidden="1" outlineLevel="6" x14ac:dyDescent="0.25">
      <c r="A78" s="15" t="s">
        <v>28</v>
      </c>
      <c r="B78" s="17" t="s">
        <v>314</v>
      </c>
      <c r="C78" s="8">
        <f>'№ 5ведомственная'!F69</f>
        <v>167.9</v>
      </c>
      <c r="D78" s="8">
        <f>'№ 5ведомственная'!G69</f>
        <v>10.199999999999999</v>
      </c>
      <c r="E78" s="81">
        <f t="shared" si="0"/>
        <v>6.0750446694460978</v>
      </c>
      <c r="F78" s="2"/>
    </row>
    <row r="79" spans="1:6" ht="25.5" hidden="1" outlineLevel="6" x14ac:dyDescent="0.25">
      <c r="A79" s="15" t="s">
        <v>28</v>
      </c>
      <c r="B79" s="17" t="s">
        <v>315</v>
      </c>
      <c r="C79" s="8">
        <f>'№ 5ведомственная'!F70</f>
        <v>49.1</v>
      </c>
      <c r="D79" s="8">
        <f>'№ 5ведомственная'!G70</f>
        <v>0</v>
      </c>
      <c r="E79" s="81">
        <f t="shared" si="0"/>
        <v>0</v>
      </c>
      <c r="F79" s="2"/>
    </row>
    <row r="80" spans="1:6" hidden="1" outlineLevel="5" x14ac:dyDescent="0.25">
      <c r="A80" s="15" t="s">
        <v>28</v>
      </c>
      <c r="B80" s="17" t="s">
        <v>340</v>
      </c>
      <c r="C80" s="8">
        <f>C81</f>
        <v>270</v>
      </c>
      <c r="D80" s="8">
        <f>D81</f>
        <v>270</v>
      </c>
      <c r="E80" s="81">
        <f t="shared" ref="E80:E143" si="8">D80/C80*100</f>
        <v>100</v>
      </c>
      <c r="F80" s="2"/>
    </row>
    <row r="81" spans="1:6" ht="25.5" hidden="1" outlineLevel="6" x14ac:dyDescent="0.25">
      <c r="A81" s="15" t="s">
        <v>28</v>
      </c>
      <c r="B81" s="17" t="s">
        <v>341</v>
      </c>
      <c r="C81" s="8">
        <f>'№ 5ведомственная'!F72</f>
        <v>270</v>
      </c>
      <c r="D81" s="8">
        <f>'№ 5ведомственная'!G72</f>
        <v>270</v>
      </c>
      <c r="E81" s="81">
        <f t="shared" si="8"/>
        <v>100</v>
      </c>
      <c r="F81" s="2"/>
    </row>
    <row r="82" spans="1:6" ht="25.5" hidden="1" outlineLevel="5" x14ac:dyDescent="0.25">
      <c r="A82" s="15" t="s">
        <v>28</v>
      </c>
      <c r="B82" s="17" t="s">
        <v>342</v>
      </c>
      <c r="C82" s="8" t="e">
        <f>C83+C84</f>
        <v>#REF!</v>
      </c>
      <c r="D82" s="8" t="e">
        <f>D83+D84</f>
        <v>#REF!</v>
      </c>
      <c r="E82" s="81" t="e">
        <f t="shared" si="8"/>
        <v>#REF!</v>
      </c>
      <c r="F82" s="2"/>
    </row>
    <row r="83" spans="1:6" ht="51" hidden="1" outlineLevel="6" x14ac:dyDescent="0.25">
      <c r="A83" s="15" t="s">
        <v>28</v>
      </c>
      <c r="B83" s="17" t="s">
        <v>314</v>
      </c>
      <c r="C83" s="8" t="e">
        <f>'№ 5ведомственная'!#REF!</f>
        <v>#REF!</v>
      </c>
      <c r="D83" s="8" t="e">
        <f>'№ 5ведомственная'!#REF!</f>
        <v>#REF!</v>
      </c>
      <c r="E83" s="81" t="e">
        <f t="shared" si="8"/>
        <v>#REF!</v>
      </c>
      <c r="F83" s="2"/>
    </row>
    <row r="84" spans="1:6" ht="25.5" hidden="1" outlineLevel="6" x14ac:dyDescent="0.25">
      <c r="A84" s="15" t="s">
        <v>28</v>
      </c>
      <c r="B84" s="17" t="s">
        <v>315</v>
      </c>
      <c r="C84" s="8" t="e">
        <f>'№ 5ведомственная'!#REF!</f>
        <v>#REF!</v>
      </c>
      <c r="D84" s="8" t="e">
        <f>'№ 5ведомственная'!#REF!</f>
        <v>#REF!</v>
      </c>
      <c r="E84" s="81" t="e">
        <f t="shared" si="8"/>
        <v>#REF!</v>
      </c>
      <c r="F84" s="2"/>
    </row>
    <row r="85" spans="1:6" ht="25.5" hidden="1" outlineLevel="3" x14ac:dyDescent="0.25">
      <c r="A85" s="15" t="s">
        <v>28</v>
      </c>
      <c r="B85" s="17" t="s">
        <v>343</v>
      </c>
      <c r="C85" s="8">
        <f>C86</f>
        <v>400</v>
      </c>
      <c r="D85" s="8">
        <f>D86</f>
        <v>77.7</v>
      </c>
      <c r="E85" s="81">
        <f t="shared" si="8"/>
        <v>19.425000000000001</v>
      </c>
      <c r="F85" s="2"/>
    </row>
    <row r="86" spans="1:6" ht="25.5" hidden="1" outlineLevel="4" x14ac:dyDescent="0.25">
      <c r="A86" s="15" t="s">
        <v>28</v>
      </c>
      <c r="B86" s="17" t="s">
        <v>344</v>
      </c>
      <c r="C86" s="8">
        <f>C87+C89</f>
        <v>400</v>
      </c>
      <c r="D86" s="8">
        <f>D87+D89</f>
        <v>77.7</v>
      </c>
      <c r="E86" s="81">
        <f t="shared" si="8"/>
        <v>19.425000000000001</v>
      </c>
      <c r="F86" s="2"/>
    </row>
    <row r="87" spans="1:6" ht="38.25" hidden="1" outlineLevel="5" x14ac:dyDescent="0.25">
      <c r="A87" s="15" t="s">
        <v>28</v>
      </c>
      <c r="B87" s="17" t="s">
        <v>345</v>
      </c>
      <c r="C87" s="8">
        <f>C88</f>
        <v>200</v>
      </c>
      <c r="D87" s="8">
        <f>D88</f>
        <v>12.8</v>
      </c>
      <c r="E87" s="81">
        <f t="shared" si="8"/>
        <v>6.4</v>
      </c>
      <c r="F87" s="2"/>
    </row>
    <row r="88" spans="1:6" ht="25.5" hidden="1" outlineLevel="6" x14ac:dyDescent="0.25">
      <c r="A88" s="15" t="s">
        <v>28</v>
      </c>
      <c r="B88" s="17" t="s">
        <v>315</v>
      </c>
      <c r="C88" s="8">
        <f>'№ 5ведомственная'!F76</f>
        <v>200</v>
      </c>
      <c r="D88" s="8">
        <f>'№ 5ведомственная'!G76</f>
        <v>12.8</v>
      </c>
      <c r="E88" s="81">
        <f t="shared" si="8"/>
        <v>6.4</v>
      </c>
      <c r="F88" s="2"/>
    </row>
    <row r="89" spans="1:6" ht="38.25" hidden="1" outlineLevel="5" x14ac:dyDescent="0.25">
      <c r="A89" s="15" t="s">
        <v>28</v>
      </c>
      <c r="B89" s="17" t="s">
        <v>346</v>
      </c>
      <c r="C89" s="8">
        <f>C90</f>
        <v>200</v>
      </c>
      <c r="D89" s="8">
        <f>D90</f>
        <v>64.900000000000006</v>
      </c>
      <c r="E89" s="81">
        <f t="shared" si="8"/>
        <v>32.450000000000003</v>
      </c>
      <c r="F89" s="2"/>
    </row>
    <row r="90" spans="1:6" ht="25.5" hidden="1" outlineLevel="6" x14ac:dyDescent="0.25">
      <c r="A90" s="15" t="s">
        <v>28</v>
      </c>
      <c r="B90" s="17" t="s">
        <v>315</v>
      </c>
      <c r="C90" s="8">
        <f>'№ 5ведомственная'!F78</f>
        <v>200</v>
      </c>
      <c r="D90" s="8">
        <f>'№ 5ведомственная'!G78</f>
        <v>64.900000000000006</v>
      </c>
      <c r="E90" s="81">
        <f t="shared" si="8"/>
        <v>32.450000000000003</v>
      </c>
      <c r="F90" s="2"/>
    </row>
    <row r="91" spans="1:6" ht="38.25" hidden="1" outlineLevel="2" x14ac:dyDescent="0.25">
      <c r="A91" s="15" t="s">
        <v>28</v>
      </c>
      <c r="B91" s="17" t="s">
        <v>278</v>
      </c>
      <c r="C91" s="8">
        <f>C92</f>
        <v>45</v>
      </c>
      <c r="D91" s="8">
        <f>D92</f>
        <v>0</v>
      </c>
      <c r="E91" s="81">
        <f t="shared" si="8"/>
        <v>0</v>
      </c>
      <c r="F91" s="2"/>
    </row>
    <row r="92" spans="1:6" ht="25.5" hidden="1" outlineLevel="3" x14ac:dyDescent="0.25">
      <c r="A92" s="15" t="s">
        <v>28</v>
      </c>
      <c r="B92" s="17" t="s">
        <v>347</v>
      </c>
      <c r="C92" s="8">
        <f>C93+C97</f>
        <v>45</v>
      </c>
      <c r="D92" s="8">
        <f>D93+D97</f>
        <v>0</v>
      </c>
      <c r="E92" s="81">
        <f t="shared" si="8"/>
        <v>0</v>
      </c>
      <c r="F92" s="2"/>
    </row>
    <row r="93" spans="1:6" ht="25.5" hidden="1" outlineLevel="4" x14ac:dyDescent="0.25">
      <c r="A93" s="15" t="s">
        <v>28</v>
      </c>
      <c r="B93" s="17" t="s">
        <v>348</v>
      </c>
      <c r="C93" s="8">
        <f t="shared" ref="C93:D94" si="9">C94</f>
        <v>2</v>
      </c>
      <c r="D93" s="8">
        <f t="shared" si="9"/>
        <v>0</v>
      </c>
      <c r="E93" s="81">
        <f t="shared" si="8"/>
        <v>0</v>
      </c>
      <c r="F93" s="2"/>
    </row>
    <row r="94" spans="1:6" ht="25.5" hidden="1" outlineLevel="5" x14ac:dyDescent="0.25">
      <c r="A94" s="15" t="s">
        <v>28</v>
      </c>
      <c r="B94" s="17" t="s">
        <v>349</v>
      </c>
      <c r="C94" s="8">
        <f t="shared" si="9"/>
        <v>2</v>
      </c>
      <c r="D94" s="8">
        <f t="shared" si="9"/>
        <v>0</v>
      </c>
      <c r="E94" s="81">
        <f t="shared" si="8"/>
        <v>0</v>
      </c>
      <c r="F94" s="2"/>
    </row>
    <row r="95" spans="1:6" ht="25.5" hidden="1" outlineLevel="6" x14ac:dyDescent="0.25">
      <c r="A95" s="15" t="s">
        <v>28</v>
      </c>
      <c r="B95" s="17" t="s">
        <v>315</v>
      </c>
      <c r="C95" s="8">
        <f>'№ 5ведомственная'!F129</f>
        <v>2</v>
      </c>
      <c r="D95" s="8">
        <f>'№ 5ведомственная'!G129</f>
        <v>0</v>
      </c>
      <c r="E95" s="81">
        <f t="shared" si="8"/>
        <v>0</v>
      </c>
      <c r="F95" s="2"/>
    </row>
    <row r="96" spans="1:6" ht="25.5" hidden="1" outlineLevel="4" x14ac:dyDescent="0.25">
      <c r="A96" s="15" t="s">
        <v>28</v>
      </c>
      <c r="B96" s="17" t="s">
        <v>350</v>
      </c>
      <c r="C96" s="8">
        <f t="shared" ref="C96:D97" si="10">C97</f>
        <v>43</v>
      </c>
      <c r="D96" s="8">
        <f t="shared" si="10"/>
        <v>0</v>
      </c>
      <c r="E96" s="81">
        <f t="shared" si="8"/>
        <v>0</v>
      </c>
      <c r="F96" s="2"/>
    </row>
    <row r="97" spans="1:6" ht="25.5" hidden="1" outlineLevel="5" x14ac:dyDescent="0.25">
      <c r="A97" s="15" t="s">
        <v>28</v>
      </c>
      <c r="B97" s="17" t="s">
        <v>351</v>
      </c>
      <c r="C97" s="8">
        <f t="shared" si="10"/>
        <v>43</v>
      </c>
      <c r="D97" s="8">
        <f t="shared" si="10"/>
        <v>0</v>
      </c>
      <c r="E97" s="81">
        <f t="shared" si="8"/>
        <v>0</v>
      </c>
      <c r="F97" s="2"/>
    </row>
    <row r="98" spans="1:6" ht="25.5" hidden="1" outlineLevel="6" x14ac:dyDescent="0.25">
      <c r="A98" s="15" t="s">
        <v>28</v>
      </c>
      <c r="B98" s="17" t="s">
        <v>315</v>
      </c>
      <c r="C98" s="8">
        <f>'№ 5ведомственная'!F132</f>
        <v>43</v>
      </c>
      <c r="D98" s="8">
        <f>'№ 5ведомственная'!G132</f>
        <v>0</v>
      </c>
      <c r="E98" s="81">
        <f t="shared" si="8"/>
        <v>0</v>
      </c>
      <c r="F98" s="2"/>
    </row>
    <row r="99" spans="1:6" ht="38.25" hidden="1" outlineLevel="2" x14ac:dyDescent="0.25">
      <c r="A99" s="37" t="s">
        <v>28</v>
      </c>
      <c r="B99" s="38" t="s">
        <v>554</v>
      </c>
      <c r="C99" s="39" t="e">
        <f>C100+C107+C114</f>
        <v>#REF!</v>
      </c>
      <c r="D99" s="39" t="e">
        <f>D100+D107+D114</f>
        <v>#REF!</v>
      </c>
      <c r="E99" s="81" t="e">
        <f t="shared" si="8"/>
        <v>#REF!</v>
      </c>
      <c r="F99" s="2"/>
    </row>
    <row r="100" spans="1:6" ht="38.25" hidden="1" outlineLevel="3" x14ac:dyDescent="0.25">
      <c r="A100" s="37" t="s">
        <v>28</v>
      </c>
      <c r="B100" s="38" t="s">
        <v>555</v>
      </c>
      <c r="C100" s="39" t="e">
        <f>C101+C104</f>
        <v>#REF!</v>
      </c>
      <c r="D100" s="39" t="e">
        <f>D101+D104</f>
        <v>#REF!</v>
      </c>
      <c r="E100" s="81" t="e">
        <f t="shared" si="8"/>
        <v>#REF!</v>
      </c>
      <c r="F100" s="2"/>
    </row>
    <row r="101" spans="1:6" ht="25.5" hidden="1" outlineLevel="4" x14ac:dyDescent="0.25">
      <c r="A101" s="37" t="s">
        <v>28</v>
      </c>
      <c r="B101" s="38" t="s">
        <v>352</v>
      </c>
      <c r="C101" s="39" t="e">
        <f t="shared" ref="C101:D102" si="11">C102</f>
        <v>#REF!</v>
      </c>
      <c r="D101" s="39" t="e">
        <f t="shared" si="11"/>
        <v>#REF!</v>
      </c>
      <c r="E101" s="81" t="e">
        <f t="shared" si="8"/>
        <v>#REF!</v>
      </c>
      <c r="F101" s="2"/>
    </row>
    <row r="102" spans="1:6" ht="38.25" hidden="1" outlineLevel="5" x14ac:dyDescent="0.25">
      <c r="A102" s="37" t="s">
        <v>28</v>
      </c>
      <c r="B102" s="38" t="s">
        <v>353</v>
      </c>
      <c r="C102" s="39" t="e">
        <f t="shared" si="11"/>
        <v>#REF!</v>
      </c>
      <c r="D102" s="39" t="e">
        <f t="shared" si="11"/>
        <v>#REF!</v>
      </c>
      <c r="E102" s="81" t="e">
        <f t="shared" si="8"/>
        <v>#REF!</v>
      </c>
      <c r="F102" s="2"/>
    </row>
    <row r="103" spans="1:6" ht="25.5" hidden="1" outlineLevel="6" x14ac:dyDescent="0.25">
      <c r="A103" s="37" t="s">
        <v>28</v>
      </c>
      <c r="B103" s="38" t="s">
        <v>315</v>
      </c>
      <c r="C103" s="39" t="e">
        <f>'№ 5ведомственная'!#REF!</f>
        <v>#REF!</v>
      </c>
      <c r="D103" s="39" t="e">
        <f>'№ 5ведомственная'!#REF!</f>
        <v>#REF!</v>
      </c>
      <c r="E103" s="81" t="e">
        <f t="shared" si="8"/>
        <v>#REF!</v>
      </c>
      <c r="F103" s="2"/>
    </row>
    <row r="104" spans="1:6" ht="38.25" hidden="1" outlineLevel="4" x14ac:dyDescent="0.25">
      <c r="A104" s="37" t="s">
        <v>28</v>
      </c>
      <c r="B104" s="38" t="s">
        <v>354</v>
      </c>
      <c r="C104" s="39" t="e">
        <f t="shared" ref="C104:D105" si="12">C105</f>
        <v>#REF!</v>
      </c>
      <c r="D104" s="39" t="e">
        <f t="shared" si="12"/>
        <v>#REF!</v>
      </c>
      <c r="E104" s="81" t="e">
        <f t="shared" si="8"/>
        <v>#REF!</v>
      </c>
      <c r="F104" s="2"/>
    </row>
    <row r="105" spans="1:6" ht="25.5" hidden="1" outlineLevel="5" x14ac:dyDescent="0.25">
      <c r="A105" s="37" t="s">
        <v>28</v>
      </c>
      <c r="B105" s="38" t="s">
        <v>355</v>
      </c>
      <c r="C105" s="39" t="e">
        <f t="shared" si="12"/>
        <v>#REF!</v>
      </c>
      <c r="D105" s="39" t="e">
        <f t="shared" si="12"/>
        <v>#REF!</v>
      </c>
      <c r="E105" s="81" t="e">
        <f t="shared" si="8"/>
        <v>#REF!</v>
      </c>
      <c r="F105" s="2"/>
    </row>
    <row r="106" spans="1:6" ht="25.5" hidden="1" outlineLevel="6" x14ac:dyDescent="0.25">
      <c r="A106" s="37" t="s">
        <v>28</v>
      </c>
      <c r="B106" s="38" t="s">
        <v>315</v>
      </c>
      <c r="C106" s="39" t="e">
        <f>'№ 5ведомственная'!#REF!</f>
        <v>#REF!</v>
      </c>
      <c r="D106" s="39" t="e">
        <f>'№ 5ведомственная'!#REF!</f>
        <v>#REF!</v>
      </c>
      <c r="E106" s="81" t="e">
        <f t="shared" si="8"/>
        <v>#REF!</v>
      </c>
      <c r="F106" s="2"/>
    </row>
    <row r="107" spans="1:6" ht="51" hidden="1" outlineLevel="3" x14ac:dyDescent="0.25">
      <c r="A107" s="37" t="s">
        <v>28</v>
      </c>
      <c r="B107" s="38" t="s">
        <v>556</v>
      </c>
      <c r="C107" s="39" t="e">
        <f>C108+C111</f>
        <v>#REF!</v>
      </c>
      <c r="D107" s="39" t="e">
        <f>D108+D111</f>
        <v>#REF!</v>
      </c>
      <c r="E107" s="81" t="e">
        <f t="shared" si="8"/>
        <v>#REF!</v>
      </c>
      <c r="F107" s="2"/>
    </row>
    <row r="108" spans="1:6" ht="51" hidden="1" outlineLevel="4" x14ac:dyDescent="0.25">
      <c r="A108" s="37" t="s">
        <v>28</v>
      </c>
      <c r="B108" s="38" t="s">
        <v>548</v>
      </c>
      <c r="C108" s="39" t="e">
        <f t="shared" ref="C108:D109" si="13">C109</f>
        <v>#REF!</v>
      </c>
      <c r="D108" s="39" t="e">
        <f t="shared" si="13"/>
        <v>#REF!</v>
      </c>
      <c r="E108" s="81" t="e">
        <f t="shared" si="8"/>
        <v>#REF!</v>
      </c>
      <c r="F108" s="2"/>
    </row>
    <row r="109" spans="1:6" ht="51" hidden="1" outlineLevel="5" x14ac:dyDescent="0.25">
      <c r="A109" s="37" t="s">
        <v>28</v>
      </c>
      <c r="B109" s="38" t="s">
        <v>557</v>
      </c>
      <c r="C109" s="39" t="e">
        <f t="shared" si="13"/>
        <v>#REF!</v>
      </c>
      <c r="D109" s="39" t="e">
        <f t="shared" si="13"/>
        <v>#REF!</v>
      </c>
      <c r="E109" s="81" t="e">
        <f t="shared" si="8"/>
        <v>#REF!</v>
      </c>
      <c r="F109" s="2"/>
    </row>
    <row r="110" spans="1:6" ht="25.5" hidden="1" outlineLevel="6" x14ac:dyDescent="0.25">
      <c r="A110" s="37" t="s">
        <v>28</v>
      </c>
      <c r="B110" s="38" t="s">
        <v>315</v>
      </c>
      <c r="C110" s="39" t="e">
        <f>'№ 5ведомственная'!#REF!</f>
        <v>#REF!</v>
      </c>
      <c r="D110" s="39" t="e">
        <f>'№ 5ведомственная'!#REF!</f>
        <v>#REF!</v>
      </c>
      <c r="E110" s="81" t="e">
        <f t="shared" si="8"/>
        <v>#REF!</v>
      </c>
      <c r="F110" s="2"/>
    </row>
    <row r="111" spans="1:6" ht="25.5" hidden="1" outlineLevel="4" x14ac:dyDescent="0.25">
      <c r="A111" s="37" t="s">
        <v>28</v>
      </c>
      <c r="B111" s="38" t="s">
        <v>356</v>
      </c>
      <c r="C111" s="39" t="e">
        <f t="shared" ref="C111:D112" si="14">C112</f>
        <v>#REF!</v>
      </c>
      <c r="D111" s="39" t="e">
        <f t="shared" si="14"/>
        <v>#REF!</v>
      </c>
      <c r="E111" s="81" t="e">
        <f t="shared" si="8"/>
        <v>#REF!</v>
      </c>
      <c r="F111" s="2"/>
    </row>
    <row r="112" spans="1:6" hidden="1" outlineLevel="5" x14ac:dyDescent="0.25">
      <c r="A112" s="37" t="s">
        <v>28</v>
      </c>
      <c r="B112" s="38" t="s">
        <v>357</v>
      </c>
      <c r="C112" s="39" t="e">
        <f t="shared" si="14"/>
        <v>#REF!</v>
      </c>
      <c r="D112" s="39" t="e">
        <f t="shared" si="14"/>
        <v>#REF!</v>
      </c>
      <c r="E112" s="81" t="e">
        <f t="shared" si="8"/>
        <v>#REF!</v>
      </c>
      <c r="F112" s="2"/>
    </row>
    <row r="113" spans="1:6" ht="25.5" hidden="1" outlineLevel="6" x14ac:dyDescent="0.25">
      <c r="A113" s="37" t="s">
        <v>28</v>
      </c>
      <c r="B113" s="38" t="s">
        <v>315</v>
      </c>
      <c r="C113" s="39" t="e">
        <f>'№ 5ведомственная'!#REF!</f>
        <v>#REF!</v>
      </c>
      <c r="D113" s="39" t="e">
        <f>'№ 5ведомственная'!#REF!</f>
        <v>#REF!</v>
      </c>
      <c r="E113" s="81" t="e">
        <f t="shared" si="8"/>
        <v>#REF!</v>
      </c>
      <c r="F113" s="2"/>
    </row>
    <row r="114" spans="1:6" ht="38.25" hidden="1" outlineLevel="3" x14ac:dyDescent="0.25">
      <c r="A114" s="37" t="s">
        <v>28</v>
      </c>
      <c r="B114" s="38" t="s">
        <v>558</v>
      </c>
      <c r="C114" s="39" t="e">
        <f>C115+C118</f>
        <v>#REF!</v>
      </c>
      <c r="D114" s="39" t="e">
        <f>D115+D118</f>
        <v>#REF!</v>
      </c>
      <c r="E114" s="81" t="e">
        <f t="shared" si="8"/>
        <v>#REF!</v>
      </c>
      <c r="F114" s="2"/>
    </row>
    <row r="115" spans="1:6" ht="25.5" hidden="1" outlineLevel="4" x14ac:dyDescent="0.25">
      <c r="A115" s="37" t="s">
        <v>28</v>
      </c>
      <c r="B115" s="38" t="s">
        <v>358</v>
      </c>
      <c r="C115" s="39" t="e">
        <f t="shared" ref="C115:D116" si="15">C116</f>
        <v>#REF!</v>
      </c>
      <c r="D115" s="39" t="e">
        <f t="shared" si="15"/>
        <v>#REF!</v>
      </c>
      <c r="E115" s="81" t="e">
        <f t="shared" si="8"/>
        <v>#REF!</v>
      </c>
      <c r="F115" s="2"/>
    </row>
    <row r="116" spans="1:6" ht="38.25" hidden="1" outlineLevel="5" x14ac:dyDescent="0.25">
      <c r="A116" s="37" t="s">
        <v>28</v>
      </c>
      <c r="B116" s="38" t="s">
        <v>559</v>
      </c>
      <c r="C116" s="39" t="e">
        <f t="shared" si="15"/>
        <v>#REF!</v>
      </c>
      <c r="D116" s="39" t="e">
        <f t="shared" si="15"/>
        <v>#REF!</v>
      </c>
      <c r="E116" s="81" t="e">
        <f t="shared" si="8"/>
        <v>#REF!</v>
      </c>
      <c r="F116" s="2"/>
    </row>
    <row r="117" spans="1:6" ht="25.5" hidden="1" outlineLevel="6" x14ac:dyDescent="0.25">
      <c r="A117" s="37" t="s">
        <v>28</v>
      </c>
      <c r="B117" s="38" t="s">
        <v>315</v>
      </c>
      <c r="C117" s="39" t="e">
        <f>'№ 5ведомственная'!#REF!</f>
        <v>#REF!</v>
      </c>
      <c r="D117" s="39" t="e">
        <f>'№ 5ведомственная'!#REF!</f>
        <v>#REF!</v>
      </c>
      <c r="E117" s="81" t="e">
        <f t="shared" si="8"/>
        <v>#REF!</v>
      </c>
      <c r="F117" s="2"/>
    </row>
    <row r="118" spans="1:6" ht="25.5" hidden="1" outlineLevel="4" x14ac:dyDescent="0.25">
      <c r="A118" s="37" t="s">
        <v>28</v>
      </c>
      <c r="B118" s="38" t="s">
        <v>359</v>
      </c>
      <c r="C118" s="39" t="e">
        <f t="shared" ref="C118:D119" si="16">C119</f>
        <v>#REF!</v>
      </c>
      <c r="D118" s="39" t="e">
        <f t="shared" si="16"/>
        <v>#REF!</v>
      </c>
      <c r="E118" s="81" t="e">
        <f t="shared" si="8"/>
        <v>#REF!</v>
      </c>
      <c r="F118" s="2"/>
    </row>
    <row r="119" spans="1:6" ht="25.5" hidden="1" outlineLevel="5" x14ac:dyDescent="0.25">
      <c r="A119" s="37" t="s">
        <v>28</v>
      </c>
      <c r="B119" s="38" t="s">
        <v>560</v>
      </c>
      <c r="C119" s="39" t="e">
        <f t="shared" si="16"/>
        <v>#REF!</v>
      </c>
      <c r="D119" s="39" t="e">
        <f t="shared" si="16"/>
        <v>#REF!</v>
      </c>
      <c r="E119" s="81" t="e">
        <f t="shared" si="8"/>
        <v>#REF!</v>
      </c>
      <c r="F119" s="2"/>
    </row>
    <row r="120" spans="1:6" ht="25.5" hidden="1" outlineLevel="6" x14ac:dyDescent="0.25">
      <c r="A120" s="37" t="s">
        <v>28</v>
      </c>
      <c r="B120" s="38" t="s">
        <v>315</v>
      </c>
      <c r="C120" s="39" t="e">
        <f>'№ 5ведомственная'!#REF!</f>
        <v>#REF!</v>
      </c>
      <c r="D120" s="39" t="e">
        <f>'№ 5ведомственная'!#REF!</f>
        <v>#REF!</v>
      </c>
      <c r="E120" s="81" t="e">
        <f t="shared" si="8"/>
        <v>#REF!</v>
      </c>
      <c r="F120" s="2"/>
    </row>
    <row r="121" spans="1:6" hidden="1" outlineLevel="2" x14ac:dyDescent="0.25">
      <c r="A121" s="15" t="s">
        <v>28</v>
      </c>
      <c r="B121" s="17" t="s">
        <v>270</v>
      </c>
      <c r="C121" s="8" t="e">
        <f t="shared" ref="C121:D122" si="17">C122</f>
        <v>#REF!</v>
      </c>
      <c r="D121" s="8" t="e">
        <f t="shared" si="17"/>
        <v>#REF!</v>
      </c>
      <c r="E121" s="81" t="e">
        <f t="shared" si="8"/>
        <v>#REF!</v>
      </c>
      <c r="F121" s="2"/>
    </row>
    <row r="122" spans="1:6" ht="25.5" hidden="1" outlineLevel="3" x14ac:dyDescent="0.25">
      <c r="A122" s="15" t="s">
        <v>28</v>
      </c>
      <c r="B122" s="17" t="s">
        <v>317</v>
      </c>
      <c r="C122" s="8" t="e">
        <f t="shared" si="17"/>
        <v>#REF!</v>
      </c>
      <c r="D122" s="8" t="e">
        <f t="shared" si="17"/>
        <v>#REF!</v>
      </c>
      <c r="E122" s="81" t="e">
        <f t="shared" si="8"/>
        <v>#REF!</v>
      </c>
      <c r="F122" s="2"/>
    </row>
    <row r="123" spans="1:6" ht="25.5" hidden="1" outlineLevel="5" x14ac:dyDescent="0.25">
      <c r="A123" s="15" t="s">
        <v>28</v>
      </c>
      <c r="B123" s="17" t="s">
        <v>360</v>
      </c>
      <c r="C123" s="8" t="e">
        <f>C124+C125+C126</f>
        <v>#REF!</v>
      </c>
      <c r="D123" s="8" t="e">
        <f>D124+D125+D126</f>
        <v>#REF!</v>
      </c>
      <c r="E123" s="81" t="e">
        <f t="shared" si="8"/>
        <v>#REF!</v>
      </c>
      <c r="F123" s="2"/>
    </row>
    <row r="124" spans="1:6" ht="51" hidden="1" outlineLevel="6" x14ac:dyDescent="0.25">
      <c r="A124" s="15" t="s">
        <v>28</v>
      </c>
      <c r="B124" s="17" t="s">
        <v>314</v>
      </c>
      <c r="C124" s="8" t="e">
        <f>'№ 5ведомственная'!#REF!</f>
        <v>#REF!</v>
      </c>
      <c r="D124" s="8" t="e">
        <f>'№ 5ведомственная'!#REF!</f>
        <v>#REF!</v>
      </c>
      <c r="E124" s="81" t="e">
        <f t="shared" si="8"/>
        <v>#REF!</v>
      </c>
      <c r="F124" s="2"/>
    </row>
    <row r="125" spans="1:6" ht="25.5" hidden="1" outlineLevel="6" x14ac:dyDescent="0.25">
      <c r="A125" s="15" t="s">
        <v>28</v>
      </c>
      <c r="B125" s="17" t="s">
        <v>315</v>
      </c>
      <c r="C125" s="8" t="e">
        <f>'№ 5ведомственная'!#REF!</f>
        <v>#REF!</v>
      </c>
      <c r="D125" s="8" t="e">
        <f>'№ 5ведомственная'!#REF!</f>
        <v>#REF!</v>
      </c>
      <c r="E125" s="81" t="e">
        <f t="shared" si="8"/>
        <v>#REF!</v>
      </c>
      <c r="F125" s="2"/>
    </row>
    <row r="126" spans="1:6" hidden="1" outlineLevel="6" x14ac:dyDescent="0.25">
      <c r="A126" s="15" t="s">
        <v>28</v>
      </c>
      <c r="B126" s="17" t="s">
        <v>316</v>
      </c>
      <c r="C126" s="8" t="e">
        <f>'№ 5ведомственная'!#REF!</f>
        <v>#REF!</v>
      </c>
      <c r="D126" s="8" t="e">
        <f>'№ 5ведомственная'!#REF!</f>
        <v>#REF!</v>
      </c>
      <c r="E126" s="81" t="e">
        <f t="shared" si="8"/>
        <v>#REF!</v>
      </c>
      <c r="F126" s="2"/>
    </row>
    <row r="127" spans="1:6" s="27" customFormat="1" ht="25.5" collapsed="1" x14ac:dyDescent="0.25">
      <c r="A127" s="20" t="s">
        <v>51</v>
      </c>
      <c r="B127" s="21" t="s">
        <v>261</v>
      </c>
      <c r="C127" s="7">
        <f>C128+C141+C162</f>
        <v>3108.2</v>
      </c>
      <c r="D127" s="7">
        <f>D128+D141+D162</f>
        <v>485</v>
      </c>
      <c r="E127" s="81">
        <f t="shared" si="8"/>
        <v>15.60388649379062</v>
      </c>
      <c r="F127" s="4"/>
    </row>
    <row r="128" spans="1:6" outlineLevel="1" x14ac:dyDescent="0.25">
      <c r="A128" s="15" t="s">
        <v>52</v>
      </c>
      <c r="B128" s="17" t="s">
        <v>279</v>
      </c>
      <c r="C128" s="8">
        <f>'№ 5ведомственная'!F92</f>
        <v>901.5</v>
      </c>
      <c r="D128" s="8">
        <f>'№ 5ведомственная'!G92</f>
        <v>150.19999999999999</v>
      </c>
      <c r="E128" s="82">
        <f t="shared" si="8"/>
        <v>16.661120354963948</v>
      </c>
      <c r="F128" s="2"/>
    </row>
    <row r="129" spans="1:6" ht="51" hidden="1" outlineLevel="2" x14ac:dyDescent="0.25">
      <c r="A129" s="15" t="s">
        <v>52</v>
      </c>
      <c r="B129" s="17" t="s">
        <v>272</v>
      </c>
      <c r="C129" s="8" t="e">
        <f>C130</f>
        <v>#REF!</v>
      </c>
      <c r="D129" s="8" t="e">
        <f t="shared" ref="D129:D131" si="18">D130</f>
        <v>#REF!</v>
      </c>
      <c r="E129" s="82" t="e">
        <f t="shared" si="8"/>
        <v>#REF!</v>
      </c>
      <c r="F129" s="2"/>
    </row>
    <row r="130" spans="1:6" ht="51" hidden="1" outlineLevel="3" x14ac:dyDescent="0.25">
      <c r="A130" s="15" t="s">
        <v>52</v>
      </c>
      <c r="B130" s="17" t="s">
        <v>323</v>
      </c>
      <c r="C130" s="8" t="e">
        <f>C131</f>
        <v>#REF!</v>
      </c>
      <c r="D130" s="8" t="e">
        <f t="shared" si="18"/>
        <v>#REF!</v>
      </c>
      <c r="E130" s="82" t="e">
        <f t="shared" si="8"/>
        <v>#REF!</v>
      </c>
      <c r="F130" s="2"/>
    </row>
    <row r="131" spans="1:6" ht="63.75" hidden="1" outlineLevel="4" x14ac:dyDescent="0.25">
      <c r="A131" s="15" t="s">
        <v>52</v>
      </c>
      <c r="B131" s="17" t="s">
        <v>324</v>
      </c>
      <c r="C131" s="8" t="e">
        <f>C132</f>
        <v>#REF!</v>
      </c>
      <c r="D131" s="8" t="e">
        <f t="shared" si="18"/>
        <v>#REF!</v>
      </c>
      <c r="E131" s="82" t="e">
        <f t="shared" si="8"/>
        <v>#REF!</v>
      </c>
      <c r="F131" s="2"/>
    </row>
    <row r="132" spans="1:6" ht="25.5" hidden="1" outlineLevel="5" x14ac:dyDescent="0.25">
      <c r="A132" s="15" t="s">
        <v>52</v>
      </c>
      <c r="B132" s="17" t="s">
        <v>361</v>
      </c>
      <c r="C132" s="8" t="e">
        <f>C133+C134</f>
        <v>#REF!</v>
      </c>
      <c r="D132" s="8" t="e">
        <f>D133+D134</f>
        <v>#REF!</v>
      </c>
      <c r="E132" s="82" t="e">
        <f t="shared" si="8"/>
        <v>#REF!</v>
      </c>
      <c r="F132" s="2"/>
    </row>
    <row r="133" spans="1:6" ht="51" hidden="1" outlineLevel="6" x14ac:dyDescent="0.25">
      <c r="A133" s="15" t="s">
        <v>52</v>
      </c>
      <c r="B133" s="17" t="s">
        <v>314</v>
      </c>
      <c r="C133" s="8">
        <f>'№ 5ведомственная'!F97</f>
        <v>901.5</v>
      </c>
      <c r="D133" s="8">
        <f>'№ 5ведомственная'!G97</f>
        <v>150.19999999999999</v>
      </c>
      <c r="E133" s="82">
        <f t="shared" si="8"/>
        <v>16.661120354963948</v>
      </c>
      <c r="F133" s="2"/>
    </row>
    <row r="134" spans="1:6" ht="25.5" hidden="1" outlineLevel="6" x14ac:dyDescent="0.25">
      <c r="A134" s="15" t="s">
        <v>52</v>
      </c>
      <c r="B134" s="17" t="s">
        <v>315</v>
      </c>
      <c r="C134" s="8" t="e">
        <f>'№ 5ведомственная'!#REF!</f>
        <v>#REF!</v>
      </c>
      <c r="D134" s="8" t="e">
        <f>'№ 5ведомственная'!#REF!</f>
        <v>#REF!</v>
      </c>
      <c r="E134" s="82" t="e">
        <f t="shared" si="8"/>
        <v>#REF!</v>
      </c>
      <c r="F134" s="2"/>
    </row>
    <row r="135" spans="1:6" ht="63.75" hidden="1" outlineLevel="2" x14ac:dyDescent="0.25">
      <c r="A135" s="15" t="s">
        <v>53</v>
      </c>
      <c r="B135" s="17" t="s">
        <v>280</v>
      </c>
      <c r="C135" s="8" t="e">
        <f>C136</f>
        <v>#REF!</v>
      </c>
      <c r="D135" s="8" t="e">
        <f t="shared" ref="D135:D137" si="19">D136</f>
        <v>#REF!</v>
      </c>
      <c r="E135" s="82" t="e">
        <f t="shared" si="8"/>
        <v>#REF!</v>
      </c>
      <c r="F135" s="2"/>
    </row>
    <row r="136" spans="1:6" ht="51" hidden="1" outlineLevel="3" x14ac:dyDescent="0.25">
      <c r="A136" s="15" t="s">
        <v>53</v>
      </c>
      <c r="B136" s="17" t="s">
        <v>362</v>
      </c>
      <c r="C136" s="8" t="e">
        <f>C137</f>
        <v>#REF!</v>
      </c>
      <c r="D136" s="8" t="e">
        <f t="shared" si="19"/>
        <v>#REF!</v>
      </c>
      <c r="E136" s="82" t="e">
        <f t="shared" si="8"/>
        <v>#REF!</v>
      </c>
      <c r="F136" s="2"/>
    </row>
    <row r="137" spans="1:6" ht="25.5" hidden="1" outlineLevel="4" x14ac:dyDescent="0.25">
      <c r="A137" s="15" t="s">
        <v>53</v>
      </c>
      <c r="B137" s="17" t="s">
        <v>363</v>
      </c>
      <c r="C137" s="8" t="e">
        <f>C138</f>
        <v>#REF!</v>
      </c>
      <c r="D137" s="8" t="e">
        <f t="shared" si="19"/>
        <v>#REF!</v>
      </c>
      <c r="E137" s="82" t="e">
        <f t="shared" si="8"/>
        <v>#REF!</v>
      </c>
      <c r="F137" s="2"/>
    </row>
    <row r="138" spans="1:6" ht="25.5" hidden="1" outlineLevel="5" x14ac:dyDescent="0.25">
      <c r="A138" s="15" t="s">
        <v>53</v>
      </c>
      <c r="B138" s="17" t="s">
        <v>364</v>
      </c>
      <c r="C138" s="8" t="e">
        <f>C139+C140</f>
        <v>#REF!</v>
      </c>
      <c r="D138" s="8" t="e">
        <f>D139+D140</f>
        <v>#REF!</v>
      </c>
      <c r="E138" s="82" t="e">
        <f t="shared" si="8"/>
        <v>#REF!</v>
      </c>
      <c r="F138" s="2"/>
    </row>
    <row r="139" spans="1:6" ht="51" hidden="1" outlineLevel="6" x14ac:dyDescent="0.25">
      <c r="A139" s="15" t="s">
        <v>53</v>
      </c>
      <c r="B139" s="17" t="s">
        <v>314</v>
      </c>
      <c r="C139" s="8" t="e">
        <f>'№ 5ведомственная'!#REF!</f>
        <v>#REF!</v>
      </c>
      <c r="D139" s="8" t="e">
        <f>'№ 5ведомственная'!#REF!</f>
        <v>#REF!</v>
      </c>
      <c r="E139" s="82" t="e">
        <f t="shared" si="8"/>
        <v>#REF!</v>
      </c>
      <c r="F139" s="2"/>
    </row>
    <row r="140" spans="1:6" ht="25.5" hidden="1" outlineLevel="6" x14ac:dyDescent="0.25">
      <c r="A140" s="15" t="s">
        <v>53</v>
      </c>
      <c r="B140" s="17" t="s">
        <v>315</v>
      </c>
      <c r="C140" s="8" t="e">
        <f>'№ 5ведомственная'!#REF!</f>
        <v>#REF!</v>
      </c>
      <c r="D140" s="8" t="e">
        <f>'№ 5ведомственная'!#REF!</f>
        <v>#REF!</v>
      </c>
      <c r="E140" s="82" t="e">
        <f t="shared" si="8"/>
        <v>#REF!</v>
      </c>
      <c r="F140" s="2"/>
    </row>
    <row r="141" spans="1:6" ht="28.5" customHeight="1" outlineLevel="1" collapsed="1" x14ac:dyDescent="0.25">
      <c r="A141" s="15" t="s">
        <v>58</v>
      </c>
      <c r="B141" s="17" t="s">
        <v>644</v>
      </c>
      <c r="C141" s="8">
        <f>'№ 5ведомственная'!F98</f>
        <v>2086.6999999999998</v>
      </c>
      <c r="D141" s="8">
        <f>'№ 5ведомственная'!G98</f>
        <v>334.8</v>
      </c>
      <c r="E141" s="82">
        <f t="shared" si="8"/>
        <v>16.044472133033018</v>
      </c>
      <c r="F141" s="2"/>
    </row>
    <row r="142" spans="1:6" ht="63.75" hidden="1" outlineLevel="2" x14ac:dyDescent="0.25">
      <c r="A142" s="15" t="s">
        <v>58</v>
      </c>
      <c r="B142" s="17" t="s">
        <v>280</v>
      </c>
      <c r="C142" s="8">
        <f>C143+C147</f>
        <v>150</v>
      </c>
      <c r="D142" s="8">
        <f>D143+D147</f>
        <v>0</v>
      </c>
      <c r="E142" s="82">
        <f t="shared" si="8"/>
        <v>0</v>
      </c>
      <c r="F142" s="2"/>
    </row>
    <row r="143" spans="1:6" ht="38.25" hidden="1" outlineLevel="3" x14ac:dyDescent="0.25">
      <c r="A143" s="15" t="s">
        <v>58</v>
      </c>
      <c r="B143" s="17" t="s">
        <v>365</v>
      </c>
      <c r="C143" s="8">
        <f>C144</f>
        <v>50</v>
      </c>
      <c r="D143" s="8">
        <f t="shared" ref="D143:D145" si="20">D144</f>
        <v>0</v>
      </c>
      <c r="E143" s="82">
        <f t="shared" si="8"/>
        <v>0</v>
      </c>
      <c r="F143" s="2"/>
    </row>
    <row r="144" spans="1:6" ht="51" hidden="1" outlineLevel="4" x14ac:dyDescent="0.25">
      <c r="A144" s="15" t="s">
        <v>58</v>
      </c>
      <c r="B144" s="17" t="s">
        <v>366</v>
      </c>
      <c r="C144" s="8">
        <f>C145</f>
        <v>50</v>
      </c>
      <c r="D144" s="8">
        <f t="shared" si="20"/>
        <v>0</v>
      </c>
      <c r="E144" s="82">
        <f t="shared" ref="E144:E207" si="21">D144/C144*100</f>
        <v>0</v>
      </c>
      <c r="F144" s="2"/>
    </row>
    <row r="145" spans="1:6" hidden="1" outlineLevel="5" x14ac:dyDescent="0.25">
      <c r="A145" s="15" t="s">
        <v>58</v>
      </c>
      <c r="B145" s="17" t="s">
        <v>367</v>
      </c>
      <c r="C145" s="8">
        <f>C146</f>
        <v>50</v>
      </c>
      <c r="D145" s="8">
        <f t="shared" si="20"/>
        <v>0</v>
      </c>
      <c r="E145" s="82">
        <f t="shared" si="21"/>
        <v>0</v>
      </c>
      <c r="F145" s="2"/>
    </row>
    <row r="146" spans="1:6" ht="25.5" hidden="1" outlineLevel="6" x14ac:dyDescent="0.25">
      <c r="A146" s="15" t="s">
        <v>58</v>
      </c>
      <c r="B146" s="17" t="s">
        <v>315</v>
      </c>
      <c r="C146" s="8">
        <f>'№ 5ведомственная'!F108</f>
        <v>50</v>
      </c>
      <c r="D146" s="8">
        <f>'№ 5ведомственная'!G108</f>
        <v>0</v>
      </c>
      <c r="E146" s="82">
        <f t="shared" si="21"/>
        <v>0</v>
      </c>
      <c r="F146" s="2"/>
    </row>
    <row r="147" spans="1:6" ht="25.5" hidden="1" outlineLevel="3" x14ac:dyDescent="0.25">
      <c r="A147" s="15" t="s">
        <v>58</v>
      </c>
      <c r="B147" s="17" t="s">
        <v>368</v>
      </c>
      <c r="C147" s="8">
        <f>C148+C159</f>
        <v>100</v>
      </c>
      <c r="D147" s="8">
        <f>D148+D159</f>
        <v>0</v>
      </c>
      <c r="E147" s="82">
        <f t="shared" si="21"/>
        <v>0</v>
      </c>
      <c r="F147" s="2"/>
    </row>
    <row r="148" spans="1:6" ht="38.25" hidden="1" outlineLevel="4" x14ac:dyDescent="0.25">
      <c r="A148" s="15" t="s">
        <v>58</v>
      </c>
      <c r="B148" s="17" t="s">
        <v>369</v>
      </c>
      <c r="C148" s="8">
        <f>C149+C151+C153+C155+C157</f>
        <v>80</v>
      </c>
      <c r="D148" s="8">
        <f>D149+D151+D153+D155+D157</f>
        <v>0</v>
      </c>
      <c r="E148" s="82">
        <f t="shared" si="21"/>
        <v>0</v>
      </c>
      <c r="F148" s="2"/>
    </row>
    <row r="149" spans="1:6" hidden="1" outlineLevel="5" x14ac:dyDescent="0.25">
      <c r="A149" s="15" t="s">
        <v>58</v>
      </c>
      <c r="B149" s="17" t="s">
        <v>370</v>
      </c>
      <c r="C149" s="8">
        <f>C150</f>
        <v>10</v>
      </c>
      <c r="D149" s="8">
        <f>D150</f>
        <v>0</v>
      </c>
      <c r="E149" s="82">
        <f t="shared" si="21"/>
        <v>0</v>
      </c>
      <c r="F149" s="2"/>
    </row>
    <row r="150" spans="1:6" ht="25.5" hidden="1" outlineLevel="6" x14ac:dyDescent="0.25">
      <c r="A150" s="15" t="s">
        <v>58</v>
      </c>
      <c r="B150" s="17" t="s">
        <v>315</v>
      </c>
      <c r="C150" s="8">
        <f>'№ 5ведомственная'!F112</f>
        <v>10</v>
      </c>
      <c r="D150" s="8">
        <f>'№ 5ведомственная'!G112</f>
        <v>0</v>
      </c>
      <c r="E150" s="82">
        <f t="shared" si="21"/>
        <v>0</v>
      </c>
      <c r="F150" s="2"/>
    </row>
    <row r="151" spans="1:6" hidden="1" outlineLevel="5" x14ac:dyDescent="0.25">
      <c r="A151" s="15" t="s">
        <v>58</v>
      </c>
      <c r="B151" s="17" t="s">
        <v>371</v>
      </c>
      <c r="C151" s="8">
        <f>C152</f>
        <v>39</v>
      </c>
      <c r="D151" s="8">
        <f>D152</f>
        <v>0</v>
      </c>
      <c r="E151" s="82">
        <f t="shared" si="21"/>
        <v>0</v>
      </c>
      <c r="F151" s="2"/>
    </row>
    <row r="152" spans="1:6" ht="25.5" hidden="1" outlineLevel="6" x14ac:dyDescent="0.25">
      <c r="A152" s="15" t="s">
        <v>58</v>
      </c>
      <c r="B152" s="17" t="s">
        <v>315</v>
      </c>
      <c r="C152" s="8">
        <f>'№ 5ведомственная'!F114</f>
        <v>39</v>
      </c>
      <c r="D152" s="8">
        <f>'№ 5ведомственная'!G114</f>
        <v>0</v>
      </c>
      <c r="E152" s="82">
        <f t="shared" si="21"/>
        <v>0</v>
      </c>
      <c r="F152" s="2"/>
    </row>
    <row r="153" spans="1:6" hidden="1" outlineLevel="5" x14ac:dyDescent="0.25">
      <c r="A153" s="15" t="s">
        <v>58</v>
      </c>
      <c r="B153" s="17" t="s">
        <v>372</v>
      </c>
      <c r="C153" s="8">
        <f>C154</f>
        <v>25</v>
      </c>
      <c r="D153" s="8">
        <f>D154</f>
        <v>0</v>
      </c>
      <c r="E153" s="82">
        <f t="shared" si="21"/>
        <v>0</v>
      </c>
      <c r="F153" s="2"/>
    </row>
    <row r="154" spans="1:6" ht="25.5" hidden="1" outlineLevel="6" x14ac:dyDescent="0.25">
      <c r="A154" s="15" t="s">
        <v>58</v>
      </c>
      <c r="B154" s="17" t="s">
        <v>315</v>
      </c>
      <c r="C154" s="8">
        <f>'№ 5ведомственная'!F116</f>
        <v>25</v>
      </c>
      <c r="D154" s="8">
        <f>'№ 5ведомственная'!G116</f>
        <v>0</v>
      </c>
      <c r="E154" s="82">
        <f t="shared" si="21"/>
        <v>0</v>
      </c>
      <c r="F154" s="2"/>
    </row>
    <row r="155" spans="1:6" hidden="1" outlineLevel="5" x14ac:dyDescent="0.25">
      <c r="A155" s="15" t="s">
        <v>58</v>
      </c>
      <c r="B155" s="17" t="s">
        <v>373</v>
      </c>
      <c r="C155" s="8">
        <f>C156</f>
        <v>3</v>
      </c>
      <c r="D155" s="8">
        <f>D156</f>
        <v>0</v>
      </c>
      <c r="E155" s="82">
        <f t="shared" si="21"/>
        <v>0</v>
      </c>
      <c r="F155" s="2"/>
    </row>
    <row r="156" spans="1:6" ht="25.5" hidden="1" outlineLevel="6" x14ac:dyDescent="0.25">
      <c r="A156" s="15" t="s">
        <v>58</v>
      </c>
      <c r="B156" s="17" t="s">
        <v>315</v>
      </c>
      <c r="C156" s="8">
        <f>'№ 5ведомственная'!F118</f>
        <v>3</v>
      </c>
      <c r="D156" s="8">
        <f>'№ 5ведомственная'!G118</f>
        <v>0</v>
      </c>
      <c r="E156" s="82">
        <f t="shared" si="21"/>
        <v>0</v>
      </c>
      <c r="F156" s="2"/>
    </row>
    <row r="157" spans="1:6" hidden="1" outlineLevel="5" x14ac:dyDescent="0.25">
      <c r="A157" s="15" t="s">
        <v>58</v>
      </c>
      <c r="B157" s="17" t="s">
        <v>374</v>
      </c>
      <c r="C157" s="8">
        <f>C158</f>
        <v>3</v>
      </c>
      <c r="D157" s="8">
        <f>D158</f>
        <v>0</v>
      </c>
      <c r="E157" s="82">
        <f t="shared" si="21"/>
        <v>0</v>
      </c>
      <c r="F157" s="2"/>
    </row>
    <row r="158" spans="1:6" ht="25.5" hidden="1" outlineLevel="6" x14ac:dyDescent="0.25">
      <c r="A158" s="15" t="s">
        <v>58</v>
      </c>
      <c r="B158" s="17" t="s">
        <v>315</v>
      </c>
      <c r="C158" s="8">
        <f>'№ 5ведомственная'!F120</f>
        <v>3</v>
      </c>
      <c r="D158" s="8">
        <f>'№ 5ведомственная'!G120</f>
        <v>0</v>
      </c>
      <c r="E158" s="82">
        <f t="shared" si="21"/>
        <v>0</v>
      </c>
      <c r="F158" s="2"/>
    </row>
    <row r="159" spans="1:6" ht="38.25" hidden="1" outlineLevel="4" x14ac:dyDescent="0.25">
      <c r="A159" s="15" t="s">
        <v>58</v>
      </c>
      <c r="B159" s="17" t="s">
        <v>375</v>
      </c>
      <c r="C159" s="8">
        <f t="shared" ref="C159:D160" si="22">C160</f>
        <v>20</v>
      </c>
      <c r="D159" s="8">
        <f t="shared" si="22"/>
        <v>0</v>
      </c>
      <c r="E159" s="82">
        <f t="shared" si="21"/>
        <v>0</v>
      </c>
      <c r="F159" s="2"/>
    </row>
    <row r="160" spans="1:6" ht="25.5" hidden="1" outlineLevel="5" x14ac:dyDescent="0.25">
      <c r="A160" s="15" t="s">
        <v>58</v>
      </c>
      <c r="B160" s="17" t="s">
        <v>376</v>
      </c>
      <c r="C160" s="8">
        <f t="shared" si="22"/>
        <v>20</v>
      </c>
      <c r="D160" s="8">
        <f t="shared" si="22"/>
        <v>0</v>
      </c>
      <c r="E160" s="82">
        <f t="shared" si="21"/>
        <v>0</v>
      </c>
      <c r="F160" s="2"/>
    </row>
    <row r="161" spans="1:6" ht="25.5" hidden="1" outlineLevel="6" x14ac:dyDescent="0.25">
      <c r="A161" s="15" t="s">
        <v>58</v>
      </c>
      <c r="B161" s="17" t="s">
        <v>315</v>
      </c>
      <c r="C161" s="8">
        <f>'№ 5ведомственная'!F123</f>
        <v>20</v>
      </c>
      <c r="D161" s="8">
        <f>'№ 5ведомственная'!G123</f>
        <v>0</v>
      </c>
      <c r="E161" s="82">
        <f t="shared" si="21"/>
        <v>0</v>
      </c>
      <c r="F161" s="2"/>
    </row>
    <row r="162" spans="1:6" ht="25.5" outlineLevel="6" x14ac:dyDescent="0.25">
      <c r="A162" s="16" t="s">
        <v>613</v>
      </c>
      <c r="B162" s="17" t="s">
        <v>618</v>
      </c>
      <c r="C162" s="8">
        <f>'№ 5ведомственная'!F124</f>
        <v>120</v>
      </c>
      <c r="D162" s="8">
        <f>'№ 5ведомственная'!G124</f>
        <v>0</v>
      </c>
      <c r="E162" s="82">
        <f t="shared" si="21"/>
        <v>0</v>
      </c>
      <c r="F162" s="2"/>
    </row>
    <row r="163" spans="1:6" s="27" customFormat="1" x14ac:dyDescent="0.25">
      <c r="A163" s="20" t="s">
        <v>71</v>
      </c>
      <c r="B163" s="21" t="s">
        <v>262</v>
      </c>
      <c r="C163" s="7">
        <f>C177+C183+C214</f>
        <v>99093.8</v>
      </c>
      <c r="D163" s="7">
        <f t="shared" ref="D163" si="23">D177+D183+D214</f>
        <v>8980.0000000000018</v>
      </c>
      <c r="E163" s="81">
        <f t="shared" si="21"/>
        <v>9.0621209399579001</v>
      </c>
      <c r="F163" s="4"/>
    </row>
    <row r="164" spans="1:6" ht="38.25" hidden="1" outlineLevel="2" x14ac:dyDescent="0.25">
      <c r="A164" s="15" t="s">
        <v>164</v>
      </c>
      <c r="B164" s="17" t="s">
        <v>297</v>
      </c>
      <c r="C164" s="8" t="e">
        <f>C165</f>
        <v>#REF!</v>
      </c>
      <c r="D164" s="8" t="e">
        <f>D165</f>
        <v>#REF!</v>
      </c>
      <c r="E164" s="81" t="e">
        <f t="shared" si="21"/>
        <v>#REF!</v>
      </c>
      <c r="F164" s="2"/>
    </row>
    <row r="165" spans="1:6" ht="25.5" hidden="1" outlineLevel="3" x14ac:dyDescent="0.25">
      <c r="A165" s="15" t="s">
        <v>164</v>
      </c>
      <c r="B165" s="17" t="s">
        <v>452</v>
      </c>
      <c r="C165" s="8" t="e">
        <f>C166+C169</f>
        <v>#REF!</v>
      </c>
      <c r="D165" s="8" t="e">
        <f>D166+D169</f>
        <v>#REF!</v>
      </c>
      <c r="E165" s="81" t="e">
        <f t="shared" si="21"/>
        <v>#REF!</v>
      </c>
      <c r="F165" s="2"/>
    </row>
    <row r="166" spans="1:6" ht="38.25" hidden="1" outlineLevel="4" x14ac:dyDescent="0.25">
      <c r="A166" s="15" t="s">
        <v>164</v>
      </c>
      <c r="B166" s="17" t="s">
        <v>492</v>
      </c>
      <c r="C166" s="8" t="e">
        <f t="shared" ref="C166:D167" si="24">C167</f>
        <v>#REF!</v>
      </c>
      <c r="D166" s="8" t="e">
        <f t="shared" si="24"/>
        <v>#REF!</v>
      </c>
      <c r="E166" s="81" t="e">
        <f t="shared" si="21"/>
        <v>#REF!</v>
      </c>
      <c r="F166" s="2"/>
    </row>
    <row r="167" spans="1:6" ht="25.5" hidden="1" outlineLevel="5" x14ac:dyDescent="0.25">
      <c r="A167" s="15" t="s">
        <v>164</v>
      </c>
      <c r="B167" s="17" t="s">
        <v>493</v>
      </c>
      <c r="C167" s="8" t="e">
        <f t="shared" si="24"/>
        <v>#REF!</v>
      </c>
      <c r="D167" s="8" t="e">
        <f t="shared" si="24"/>
        <v>#REF!</v>
      </c>
      <c r="E167" s="81" t="e">
        <f t="shared" si="21"/>
        <v>#REF!</v>
      </c>
      <c r="F167" s="2"/>
    </row>
    <row r="168" spans="1:6" ht="51" hidden="1" outlineLevel="6" x14ac:dyDescent="0.25">
      <c r="A168" s="15" t="s">
        <v>164</v>
      </c>
      <c r="B168" s="17" t="s">
        <v>314</v>
      </c>
      <c r="C168" s="8" t="e">
        <f>'№ 5ведомственная'!#REF!</f>
        <v>#REF!</v>
      </c>
      <c r="D168" s="8" t="e">
        <f>'№ 5ведомственная'!#REF!</f>
        <v>#REF!</v>
      </c>
      <c r="E168" s="81" t="e">
        <f t="shared" si="21"/>
        <v>#REF!</v>
      </c>
      <c r="F168" s="2"/>
    </row>
    <row r="169" spans="1:6" ht="25.5" hidden="1" outlineLevel="4" x14ac:dyDescent="0.25">
      <c r="A169" s="15" t="s">
        <v>164</v>
      </c>
      <c r="B169" s="17" t="s">
        <v>453</v>
      </c>
      <c r="C169" s="8" t="e">
        <f t="shared" ref="C169:D170" si="25">C170</f>
        <v>#REF!</v>
      </c>
      <c r="D169" s="8" t="e">
        <f t="shared" si="25"/>
        <v>#REF!</v>
      </c>
      <c r="E169" s="81" t="e">
        <f t="shared" si="21"/>
        <v>#REF!</v>
      </c>
      <c r="F169" s="2"/>
    </row>
    <row r="170" spans="1:6" ht="25.5" hidden="1" outlineLevel="5" x14ac:dyDescent="0.25">
      <c r="A170" s="15" t="s">
        <v>164</v>
      </c>
      <c r="B170" s="17" t="s">
        <v>454</v>
      </c>
      <c r="C170" s="8" t="e">
        <f t="shared" si="25"/>
        <v>#REF!</v>
      </c>
      <c r="D170" s="8" t="e">
        <f t="shared" si="25"/>
        <v>#REF!</v>
      </c>
      <c r="E170" s="81" t="e">
        <f t="shared" si="21"/>
        <v>#REF!</v>
      </c>
      <c r="F170" s="2"/>
    </row>
    <row r="171" spans="1:6" ht="25.5" hidden="1" outlineLevel="6" x14ac:dyDescent="0.25">
      <c r="A171" s="15" t="s">
        <v>164</v>
      </c>
      <c r="B171" s="17" t="s">
        <v>341</v>
      </c>
      <c r="C171" s="8" t="e">
        <f>'№ 5ведомственная'!#REF!</f>
        <v>#REF!</v>
      </c>
      <c r="D171" s="8" t="e">
        <f>'№ 5ведомственная'!#REF!</f>
        <v>#REF!</v>
      </c>
      <c r="E171" s="81" t="e">
        <f t="shared" si="21"/>
        <v>#REF!</v>
      </c>
      <c r="F171" s="2"/>
    </row>
    <row r="172" spans="1:6" ht="51" hidden="1" outlineLevel="2" x14ac:dyDescent="0.25">
      <c r="A172" s="15" t="s">
        <v>72</v>
      </c>
      <c r="B172" s="17" t="s">
        <v>281</v>
      </c>
      <c r="C172" s="8" t="e">
        <f>C173</f>
        <v>#REF!</v>
      </c>
      <c r="D172" s="8" t="e">
        <f t="shared" ref="D172:D175" si="26">D173</f>
        <v>#REF!</v>
      </c>
      <c r="E172" s="81" t="e">
        <f t="shared" si="21"/>
        <v>#REF!</v>
      </c>
      <c r="F172" s="2"/>
    </row>
    <row r="173" spans="1:6" ht="25.5" hidden="1" outlineLevel="3" x14ac:dyDescent="0.25">
      <c r="A173" s="15" t="s">
        <v>72</v>
      </c>
      <c r="B173" s="17" t="s">
        <v>377</v>
      </c>
      <c r="C173" s="8" t="e">
        <f>C174</f>
        <v>#REF!</v>
      </c>
      <c r="D173" s="8" t="e">
        <f t="shared" si="26"/>
        <v>#REF!</v>
      </c>
      <c r="E173" s="81" t="e">
        <f t="shared" si="21"/>
        <v>#REF!</v>
      </c>
      <c r="F173" s="2"/>
    </row>
    <row r="174" spans="1:6" ht="25.5" hidden="1" outlineLevel="4" x14ac:dyDescent="0.25">
      <c r="A174" s="15" t="s">
        <v>72</v>
      </c>
      <c r="B174" s="17" t="s">
        <v>378</v>
      </c>
      <c r="C174" s="8" t="e">
        <f>C175</f>
        <v>#REF!</v>
      </c>
      <c r="D174" s="8" t="e">
        <f t="shared" si="26"/>
        <v>#REF!</v>
      </c>
      <c r="E174" s="81" t="e">
        <f t="shared" si="21"/>
        <v>#REF!</v>
      </c>
      <c r="F174" s="2"/>
    </row>
    <row r="175" spans="1:6" ht="63.75" hidden="1" outlineLevel="5" x14ac:dyDescent="0.25">
      <c r="A175" s="15" t="s">
        <v>72</v>
      </c>
      <c r="B175" s="17" t="s">
        <v>379</v>
      </c>
      <c r="C175" s="8" t="e">
        <f>C176</f>
        <v>#REF!</v>
      </c>
      <c r="D175" s="8" t="e">
        <f t="shared" si="26"/>
        <v>#REF!</v>
      </c>
      <c r="E175" s="81" t="e">
        <f t="shared" si="21"/>
        <v>#REF!</v>
      </c>
      <c r="F175" s="2"/>
    </row>
    <row r="176" spans="1:6" ht="25.5" hidden="1" outlineLevel="6" x14ac:dyDescent="0.25">
      <c r="A176" s="15" t="s">
        <v>72</v>
      </c>
      <c r="B176" s="17" t="s">
        <v>315</v>
      </c>
      <c r="C176" s="8" t="e">
        <f>'№ 5ведомственная'!#REF!</f>
        <v>#REF!</v>
      </c>
      <c r="D176" s="8" t="e">
        <f>'№ 5ведомственная'!#REF!</f>
        <v>#REF!</v>
      </c>
      <c r="E176" s="81" t="e">
        <f t="shared" si="21"/>
        <v>#REF!</v>
      </c>
      <c r="F176" s="2"/>
    </row>
    <row r="177" spans="1:6" outlineLevel="1" collapsed="1" x14ac:dyDescent="0.25">
      <c r="A177" s="15" t="s">
        <v>76</v>
      </c>
      <c r="B177" s="17" t="s">
        <v>282</v>
      </c>
      <c r="C177" s="8">
        <f>'№ 5ведомственная'!F139</f>
        <v>16344.9</v>
      </c>
      <c r="D177" s="8">
        <f>'№ 5ведомственная'!G139</f>
        <v>2913.6000000000004</v>
      </c>
      <c r="E177" s="82">
        <f t="shared" si="21"/>
        <v>17.825743809995782</v>
      </c>
      <c r="F177" s="2"/>
    </row>
    <row r="178" spans="1:6" ht="51" hidden="1" outlineLevel="2" x14ac:dyDescent="0.25">
      <c r="A178" s="15" t="s">
        <v>76</v>
      </c>
      <c r="B178" s="17" t="s">
        <v>281</v>
      </c>
      <c r="C178" s="8">
        <f>C179</f>
        <v>3269</v>
      </c>
      <c r="D178" s="8">
        <f t="shared" ref="D178:D181" si="27">D179</f>
        <v>582.70000000000005</v>
      </c>
      <c r="E178" s="82">
        <f t="shared" si="21"/>
        <v>17.825022942795961</v>
      </c>
      <c r="F178" s="2"/>
    </row>
    <row r="179" spans="1:6" ht="25.5" hidden="1" outlineLevel="3" x14ac:dyDescent="0.25">
      <c r="A179" s="15" t="s">
        <v>76</v>
      </c>
      <c r="B179" s="17" t="s">
        <v>380</v>
      </c>
      <c r="C179" s="8">
        <f>C180</f>
        <v>3269</v>
      </c>
      <c r="D179" s="8">
        <f t="shared" si="27"/>
        <v>582.70000000000005</v>
      </c>
      <c r="E179" s="82">
        <f t="shared" si="21"/>
        <v>17.825022942795961</v>
      </c>
      <c r="F179" s="2"/>
    </row>
    <row r="180" spans="1:6" hidden="1" outlineLevel="4" x14ac:dyDescent="0.25">
      <c r="A180" s="15" t="s">
        <v>76</v>
      </c>
      <c r="B180" s="17" t="s">
        <v>381</v>
      </c>
      <c r="C180" s="8">
        <f>C181</f>
        <v>3269</v>
      </c>
      <c r="D180" s="8">
        <f t="shared" si="27"/>
        <v>582.70000000000005</v>
      </c>
      <c r="E180" s="82">
        <f t="shared" si="21"/>
        <v>17.825022942795961</v>
      </c>
      <c r="F180" s="2"/>
    </row>
    <row r="181" spans="1:6" ht="38.25" hidden="1" outlineLevel="5" x14ac:dyDescent="0.25">
      <c r="A181" s="15" t="s">
        <v>76</v>
      </c>
      <c r="B181" s="17" t="s">
        <v>382</v>
      </c>
      <c r="C181" s="8">
        <f>C182</f>
        <v>3269</v>
      </c>
      <c r="D181" s="8">
        <f t="shared" si="27"/>
        <v>582.70000000000005</v>
      </c>
      <c r="E181" s="82">
        <f t="shared" si="21"/>
        <v>17.825022942795961</v>
      </c>
      <c r="F181" s="2"/>
    </row>
    <row r="182" spans="1:6" ht="25.5" hidden="1" outlineLevel="6" x14ac:dyDescent="0.25">
      <c r="A182" s="15" t="s">
        <v>76</v>
      </c>
      <c r="B182" s="17" t="s">
        <v>315</v>
      </c>
      <c r="C182" s="8">
        <f>'№ 5ведомственная'!F144</f>
        <v>3269</v>
      </c>
      <c r="D182" s="8">
        <f>'№ 5ведомственная'!G144</f>
        <v>582.70000000000005</v>
      </c>
      <c r="E182" s="82">
        <f t="shared" si="21"/>
        <v>17.825022942795961</v>
      </c>
      <c r="F182" s="2"/>
    </row>
    <row r="183" spans="1:6" outlineLevel="1" collapsed="1" x14ac:dyDescent="0.25">
      <c r="A183" s="15" t="s">
        <v>80</v>
      </c>
      <c r="B183" s="17" t="s">
        <v>283</v>
      </c>
      <c r="C183" s="8">
        <f>'№ 5ведомственная'!F147</f>
        <v>82448.900000000009</v>
      </c>
      <c r="D183" s="8">
        <f>'№ 5ведомственная'!G147</f>
        <v>6057.8</v>
      </c>
      <c r="E183" s="82">
        <f t="shared" si="21"/>
        <v>7.3473387758963424</v>
      </c>
      <c r="F183" s="2"/>
    </row>
    <row r="184" spans="1:6" ht="51" hidden="1" outlineLevel="2" x14ac:dyDescent="0.25">
      <c r="A184" s="15" t="s">
        <v>80</v>
      </c>
      <c r="B184" s="17" t="s">
        <v>281</v>
      </c>
      <c r="C184" s="8" t="e">
        <f>C185+C201+C210</f>
        <v>#REF!</v>
      </c>
      <c r="D184" s="8" t="e">
        <f>D185+D201+D210</f>
        <v>#REF!</v>
      </c>
      <c r="E184" s="82" t="e">
        <f t="shared" si="21"/>
        <v>#REF!</v>
      </c>
      <c r="F184" s="2"/>
    </row>
    <row r="185" spans="1:6" ht="25.5" hidden="1" outlineLevel="3" x14ac:dyDescent="0.25">
      <c r="A185" s="15" t="s">
        <v>80</v>
      </c>
      <c r="B185" s="17" t="s">
        <v>380</v>
      </c>
      <c r="C185" s="8">
        <f>C186+C195+C198</f>
        <v>38545.599999999999</v>
      </c>
      <c r="D185" s="8">
        <f>D186+D195+D198</f>
        <v>6057.8</v>
      </c>
      <c r="E185" s="82">
        <f t="shared" si="21"/>
        <v>15.715931260636754</v>
      </c>
      <c r="F185" s="2"/>
    </row>
    <row r="186" spans="1:6" ht="38.25" hidden="1" outlineLevel="4" x14ac:dyDescent="0.25">
      <c r="A186" s="15" t="s">
        <v>80</v>
      </c>
      <c r="B186" s="17" t="s">
        <v>383</v>
      </c>
      <c r="C186" s="8">
        <f>C187+C189+C191+C193</f>
        <v>28364.3</v>
      </c>
      <c r="D186" s="8">
        <f>D187+D189+D191+D193</f>
        <v>6057.8</v>
      </c>
      <c r="E186" s="82">
        <f t="shared" si="21"/>
        <v>21.357128503083104</v>
      </c>
      <c r="F186" s="2"/>
    </row>
    <row r="187" spans="1:6" ht="63.75" hidden="1" outlineLevel="5" x14ac:dyDescent="0.25">
      <c r="A187" s="15" t="s">
        <v>80</v>
      </c>
      <c r="B187" s="17" t="s">
        <v>384</v>
      </c>
      <c r="C187" s="8">
        <f>C188</f>
        <v>12163.5</v>
      </c>
      <c r="D187" s="8">
        <f>D188</f>
        <v>2060.1</v>
      </c>
      <c r="E187" s="82">
        <f t="shared" si="21"/>
        <v>16.936736958934517</v>
      </c>
      <c r="F187" s="2"/>
    </row>
    <row r="188" spans="1:6" ht="25.5" hidden="1" outlineLevel="6" x14ac:dyDescent="0.25">
      <c r="A188" s="15" t="s">
        <v>80</v>
      </c>
      <c r="B188" s="17" t="s">
        <v>315</v>
      </c>
      <c r="C188" s="8">
        <f>'№ 5ведомственная'!F152</f>
        <v>12163.5</v>
      </c>
      <c r="D188" s="8">
        <f>'№ 5ведомственная'!G152</f>
        <v>2060.1</v>
      </c>
      <c r="E188" s="82">
        <f t="shared" si="21"/>
        <v>16.936736958934517</v>
      </c>
      <c r="F188" s="2"/>
    </row>
    <row r="189" spans="1:6" ht="25.5" hidden="1" outlineLevel="5" x14ac:dyDescent="0.25">
      <c r="A189" s="15" t="s">
        <v>80</v>
      </c>
      <c r="B189" s="17" t="s">
        <v>385</v>
      </c>
      <c r="C189" s="8">
        <f>C190</f>
        <v>8000</v>
      </c>
      <c r="D189" s="8">
        <f>D190</f>
        <v>2000</v>
      </c>
      <c r="E189" s="82">
        <f t="shared" si="21"/>
        <v>25</v>
      </c>
      <c r="F189" s="2"/>
    </row>
    <row r="190" spans="1:6" ht="25.5" hidden="1" outlineLevel="6" x14ac:dyDescent="0.25">
      <c r="A190" s="15" t="s">
        <v>80</v>
      </c>
      <c r="B190" s="17" t="s">
        <v>341</v>
      </c>
      <c r="C190" s="8">
        <f>'№ 5ведомственная'!F154</f>
        <v>8000</v>
      </c>
      <c r="D190" s="8">
        <f>'№ 5ведомственная'!G154</f>
        <v>2000</v>
      </c>
      <c r="E190" s="82">
        <f t="shared" si="21"/>
        <v>25</v>
      </c>
      <c r="F190" s="2"/>
    </row>
    <row r="191" spans="1:6" ht="25.5" hidden="1" outlineLevel="5" x14ac:dyDescent="0.25">
      <c r="A191" s="15" t="s">
        <v>80</v>
      </c>
      <c r="B191" s="17" t="s">
        <v>386</v>
      </c>
      <c r="C191" s="8">
        <f>C192</f>
        <v>2200.8000000000002</v>
      </c>
      <c r="D191" s="8">
        <f>D192</f>
        <v>271.89999999999998</v>
      </c>
      <c r="E191" s="82">
        <f t="shared" si="21"/>
        <v>12.354598327880769</v>
      </c>
      <c r="F191" s="2"/>
    </row>
    <row r="192" spans="1:6" ht="25.5" hidden="1" outlineLevel="6" x14ac:dyDescent="0.25">
      <c r="A192" s="15" t="s">
        <v>80</v>
      </c>
      <c r="B192" s="17" t="s">
        <v>315</v>
      </c>
      <c r="C192" s="8">
        <f>'№ 5ведомственная'!F156</f>
        <v>2200.8000000000002</v>
      </c>
      <c r="D192" s="8">
        <f>'№ 5ведомственная'!G156</f>
        <v>271.89999999999998</v>
      </c>
      <c r="E192" s="82">
        <f t="shared" si="21"/>
        <v>12.354598327880769</v>
      </c>
      <c r="F192" s="2"/>
    </row>
    <row r="193" spans="1:6" ht="51" hidden="1" outlineLevel="5" x14ac:dyDescent="0.25">
      <c r="A193" s="15" t="s">
        <v>80</v>
      </c>
      <c r="B193" s="17" t="s">
        <v>387</v>
      </c>
      <c r="C193" s="8">
        <f>C194</f>
        <v>6000</v>
      </c>
      <c r="D193" s="8">
        <f>D194</f>
        <v>1725.8</v>
      </c>
      <c r="E193" s="82">
        <f t="shared" si="21"/>
        <v>28.763333333333335</v>
      </c>
      <c r="F193" s="2"/>
    </row>
    <row r="194" spans="1:6" ht="25.5" hidden="1" outlineLevel="6" x14ac:dyDescent="0.25">
      <c r="A194" s="15" t="s">
        <v>80</v>
      </c>
      <c r="B194" s="17" t="s">
        <v>315</v>
      </c>
      <c r="C194" s="8">
        <f>'№ 5ведомственная'!F158</f>
        <v>6000</v>
      </c>
      <c r="D194" s="8">
        <f>'№ 5ведомственная'!G158</f>
        <v>1725.8</v>
      </c>
      <c r="E194" s="82">
        <f t="shared" si="21"/>
        <v>28.763333333333335</v>
      </c>
      <c r="F194" s="2"/>
    </row>
    <row r="195" spans="1:6" ht="38.25" hidden="1" outlineLevel="4" x14ac:dyDescent="0.25">
      <c r="A195" s="15" t="s">
        <v>80</v>
      </c>
      <c r="B195" s="17" t="s">
        <v>388</v>
      </c>
      <c r="C195" s="8">
        <f>C197</f>
        <v>9286.7000000000007</v>
      </c>
      <c r="D195" s="8">
        <f>D197</f>
        <v>0</v>
      </c>
      <c r="E195" s="82">
        <f t="shared" si="21"/>
        <v>0</v>
      </c>
      <c r="F195" s="2"/>
    </row>
    <row r="196" spans="1:6" ht="25.5" hidden="1" outlineLevel="5" x14ac:dyDescent="0.25">
      <c r="A196" s="15" t="s">
        <v>80</v>
      </c>
      <c r="B196" s="17" t="s">
        <v>542</v>
      </c>
      <c r="C196" s="8">
        <f>C197</f>
        <v>9286.7000000000007</v>
      </c>
      <c r="D196" s="8">
        <f>D197</f>
        <v>0</v>
      </c>
      <c r="E196" s="82">
        <f t="shared" si="21"/>
        <v>0</v>
      </c>
      <c r="F196" s="2"/>
    </row>
    <row r="197" spans="1:6" ht="25.5" hidden="1" outlineLevel="6" x14ac:dyDescent="0.25">
      <c r="A197" s="15" t="s">
        <v>80</v>
      </c>
      <c r="B197" s="17" t="s">
        <v>315</v>
      </c>
      <c r="C197" s="8">
        <f>'№ 5ведомственная'!F163</f>
        <v>9286.7000000000007</v>
      </c>
      <c r="D197" s="8">
        <f>'№ 5ведомственная'!G163</f>
        <v>0</v>
      </c>
      <c r="E197" s="82">
        <f t="shared" si="21"/>
        <v>0</v>
      </c>
      <c r="F197" s="2"/>
    </row>
    <row r="198" spans="1:6" ht="25.5" hidden="1" outlineLevel="4" x14ac:dyDescent="0.25">
      <c r="A198" s="15" t="s">
        <v>80</v>
      </c>
      <c r="B198" s="17" t="s">
        <v>389</v>
      </c>
      <c r="C198" s="8">
        <f t="shared" ref="C198:D199" si="28">C199</f>
        <v>894.59999999999991</v>
      </c>
      <c r="D198" s="8">
        <f t="shared" si="28"/>
        <v>0</v>
      </c>
      <c r="E198" s="82">
        <f t="shared" si="21"/>
        <v>0</v>
      </c>
      <c r="F198" s="2"/>
    </row>
    <row r="199" spans="1:6" ht="25.5" hidden="1" outlineLevel="5" x14ac:dyDescent="0.25">
      <c r="A199" s="15" t="s">
        <v>80</v>
      </c>
      <c r="B199" s="17" t="s">
        <v>390</v>
      </c>
      <c r="C199" s="8">
        <f t="shared" si="28"/>
        <v>894.59999999999991</v>
      </c>
      <c r="D199" s="8">
        <f t="shared" si="28"/>
        <v>0</v>
      </c>
      <c r="E199" s="82">
        <f t="shared" si="21"/>
        <v>0</v>
      </c>
      <c r="F199" s="2"/>
    </row>
    <row r="200" spans="1:6" ht="25.5" hidden="1" outlineLevel="6" x14ac:dyDescent="0.25">
      <c r="A200" s="15" t="s">
        <v>80</v>
      </c>
      <c r="B200" s="17" t="s">
        <v>315</v>
      </c>
      <c r="C200" s="8">
        <f>'№ 5ведомственная'!F168</f>
        <v>894.59999999999991</v>
      </c>
      <c r="D200" s="8">
        <f>'№ 5ведомственная'!G168</f>
        <v>0</v>
      </c>
      <c r="E200" s="82">
        <f t="shared" si="21"/>
        <v>0</v>
      </c>
      <c r="F200" s="2"/>
    </row>
    <row r="201" spans="1:6" ht="25.5" hidden="1" outlineLevel="3" x14ac:dyDescent="0.25">
      <c r="A201" s="15" t="s">
        <v>80</v>
      </c>
      <c r="B201" s="17" t="s">
        <v>391</v>
      </c>
      <c r="C201" s="8" t="e">
        <f>C202+C207</f>
        <v>#REF!</v>
      </c>
      <c r="D201" s="8" t="e">
        <f>D202+D207</f>
        <v>#REF!</v>
      </c>
      <c r="E201" s="82" t="e">
        <f t="shared" si="21"/>
        <v>#REF!</v>
      </c>
      <c r="F201" s="2"/>
    </row>
    <row r="202" spans="1:6" ht="38.25" hidden="1" outlineLevel="4" x14ac:dyDescent="0.25">
      <c r="A202" s="15" t="s">
        <v>80</v>
      </c>
      <c r="B202" s="17" t="s">
        <v>392</v>
      </c>
      <c r="C202" s="8" t="e">
        <f>C203+C205</f>
        <v>#REF!</v>
      </c>
      <c r="D202" s="8" t="e">
        <f>D203+D205</f>
        <v>#REF!</v>
      </c>
      <c r="E202" s="82" t="e">
        <f t="shared" si="21"/>
        <v>#REF!</v>
      </c>
      <c r="F202" s="2"/>
    </row>
    <row r="203" spans="1:6" ht="25.5" hidden="1" outlineLevel="5" x14ac:dyDescent="0.25">
      <c r="A203" s="15" t="s">
        <v>80</v>
      </c>
      <c r="B203" s="17" t="s">
        <v>393</v>
      </c>
      <c r="C203" s="8" t="e">
        <f>C204</f>
        <v>#REF!</v>
      </c>
      <c r="D203" s="8" t="e">
        <f>D204</f>
        <v>#REF!</v>
      </c>
      <c r="E203" s="82" t="e">
        <f t="shared" si="21"/>
        <v>#REF!</v>
      </c>
      <c r="F203" s="2"/>
    </row>
    <row r="204" spans="1:6" ht="25.5" hidden="1" outlineLevel="6" x14ac:dyDescent="0.25">
      <c r="A204" s="15" t="s">
        <v>80</v>
      </c>
      <c r="B204" s="17" t="s">
        <v>315</v>
      </c>
      <c r="C204" s="8" t="e">
        <f>'№ 5ведомственная'!#REF!</f>
        <v>#REF!</v>
      </c>
      <c r="D204" s="8" t="e">
        <f>'№ 5ведомственная'!#REF!</f>
        <v>#REF!</v>
      </c>
      <c r="E204" s="82" t="e">
        <f t="shared" si="21"/>
        <v>#REF!</v>
      </c>
      <c r="F204" s="2"/>
    </row>
    <row r="205" spans="1:6" ht="38.25" hidden="1" outlineLevel="5" x14ac:dyDescent="0.25">
      <c r="A205" s="15" t="s">
        <v>80</v>
      </c>
      <c r="B205" s="17" t="s">
        <v>549</v>
      </c>
      <c r="C205" s="8" t="e">
        <f>C206</f>
        <v>#REF!</v>
      </c>
      <c r="D205" s="8" t="e">
        <f>D206</f>
        <v>#REF!</v>
      </c>
      <c r="E205" s="82" t="e">
        <f t="shared" si="21"/>
        <v>#REF!</v>
      </c>
      <c r="F205" s="2"/>
    </row>
    <row r="206" spans="1:6" ht="25.5" hidden="1" outlineLevel="6" x14ac:dyDescent="0.25">
      <c r="A206" s="15" t="s">
        <v>80</v>
      </c>
      <c r="B206" s="17" t="s">
        <v>315</v>
      </c>
      <c r="C206" s="8" t="e">
        <f>'№ 5ведомственная'!#REF!</f>
        <v>#REF!</v>
      </c>
      <c r="D206" s="8" t="e">
        <f>'№ 5ведомственная'!#REF!</f>
        <v>#REF!</v>
      </c>
      <c r="E206" s="82" t="e">
        <f t="shared" si="21"/>
        <v>#REF!</v>
      </c>
      <c r="F206" s="2"/>
    </row>
    <row r="207" spans="1:6" ht="38.25" hidden="1" outlineLevel="4" x14ac:dyDescent="0.25">
      <c r="A207" s="15" t="s">
        <v>80</v>
      </c>
      <c r="B207" s="17" t="s">
        <v>395</v>
      </c>
      <c r="C207" s="8">
        <f t="shared" ref="C207:D208" si="29">C208</f>
        <v>635.6</v>
      </c>
      <c r="D207" s="8">
        <f t="shared" si="29"/>
        <v>0</v>
      </c>
      <c r="E207" s="82">
        <f t="shared" si="21"/>
        <v>0</v>
      </c>
      <c r="F207" s="2"/>
    </row>
    <row r="208" spans="1:6" ht="38.25" hidden="1" outlineLevel="5" x14ac:dyDescent="0.25">
      <c r="A208" s="15" t="s">
        <v>80</v>
      </c>
      <c r="B208" s="17" t="s">
        <v>394</v>
      </c>
      <c r="C208" s="8">
        <f t="shared" si="29"/>
        <v>635.6</v>
      </c>
      <c r="D208" s="8">
        <f t="shared" si="29"/>
        <v>0</v>
      </c>
      <c r="E208" s="82">
        <f t="shared" ref="E208:E271" si="30">D208/C208*100</f>
        <v>0</v>
      </c>
      <c r="F208" s="2"/>
    </row>
    <row r="209" spans="1:6" ht="25.5" hidden="1" outlineLevel="6" x14ac:dyDescent="0.25">
      <c r="A209" s="15" t="s">
        <v>80</v>
      </c>
      <c r="B209" s="17" t="s">
        <v>315</v>
      </c>
      <c r="C209" s="8">
        <f>'№ 5ведомственная'!F174</f>
        <v>635.6</v>
      </c>
      <c r="D209" s="8">
        <f>'№ 5ведомственная'!G174</f>
        <v>0</v>
      </c>
      <c r="E209" s="82">
        <f t="shared" si="30"/>
        <v>0</v>
      </c>
      <c r="F209" s="2"/>
    </row>
    <row r="210" spans="1:6" ht="25.5" hidden="1" outlineLevel="3" x14ac:dyDescent="0.25">
      <c r="A210" s="15" t="s">
        <v>80</v>
      </c>
      <c r="B210" s="17" t="s">
        <v>377</v>
      </c>
      <c r="C210" s="8" t="e">
        <f>C211</f>
        <v>#REF!</v>
      </c>
      <c r="D210" s="8" t="e">
        <f t="shared" ref="D210:D212" si="31">D211</f>
        <v>#REF!</v>
      </c>
      <c r="E210" s="82" t="e">
        <f t="shared" si="30"/>
        <v>#REF!</v>
      </c>
      <c r="F210" s="2"/>
    </row>
    <row r="211" spans="1:6" ht="25.5" hidden="1" outlineLevel="4" x14ac:dyDescent="0.25">
      <c r="A211" s="15" t="s">
        <v>80</v>
      </c>
      <c r="B211" s="17" t="s">
        <v>396</v>
      </c>
      <c r="C211" s="8" t="e">
        <f>C212</f>
        <v>#REF!</v>
      </c>
      <c r="D211" s="8" t="e">
        <f t="shared" si="31"/>
        <v>#REF!</v>
      </c>
      <c r="E211" s="82" t="e">
        <f t="shared" si="30"/>
        <v>#REF!</v>
      </c>
      <c r="F211" s="2"/>
    </row>
    <row r="212" spans="1:6" ht="63.75" hidden="1" outlineLevel="5" x14ac:dyDescent="0.25">
      <c r="A212" s="15" t="s">
        <v>80</v>
      </c>
      <c r="B212" s="17" t="s">
        <v>397</v>
      </c>
      <c r="C212" s="8" t="e">
        <f>C213</f>
        <v>#REF!</v>
      </c>
      <c r="D212" s="8" t="e">
        <f t="shared" si="31"/>
        <v>#REF!</v>
      </c>
      <c r="E212" s="82" t="e">
        <f t="shared" si="30"/>
        <v>#REF!</v>
      </c>
      <c r="F212" s="2"/>
    </row>
    <row r="213" spans="1:6" ht="25.5" hidden="1" outlineLevel="6" x14ac:dyDescent="0.25">
      <c r="A213" s="15" t="s">
        <v>80</v>
      </c>
      <c r="B213" s="17" t="s">
        <v>315</v>
      </c>
      <c r="C213" s="8" t="e">
        <f>'№ 5ведомственная'!#REF!</f>
        <v>#REF!</v>
      </c>
      <c r="D213" s="8" t="e">
        <f>'№ 5ведомственная'!#REF!</f>
        <v>#REF!</v>
      </c>
      <c r="E213" s="82" t="e">
        <f t="shared" si="30"/>
        <v>#REF!</v>
      </c>
      <c r="F213" s="2"/>
    </row>
    <row r="214" spans="1:6" outlineLevel="1" collapsed="1" x14ac:dyDescent="0.25">
      <c r="A214" s="15" t="s">
        <v>94</v>
      </c>
      <c r="B214" s="17" t="s">
        <v>284</v>
      </c>
      <c r="C214" s="8">
        <f>'№ 5ведомственная'!F175</f>
        <v>300</v>
      </c>
      <c r="D214" s="8">
        <f>'№ 5ведомственная'!G175</f>
        <v>8.6</v>
      </c>
      <c r="E214" s="82">
        <f t="shared" si="30"/>
        <v>2.8666666666666667</v>
      </c>
      <c r="F214" s="2"/>
    </row>
    <row r="215" spans="1:6" ht="51" hidden="1" outlineLevel="2" x14ac:dyDescent="0.25">
      <c r="A215" s="15" t="s">
        <v>94</v>
      </c>
      <c r="B215" s="17" t="s">
        <v>277</v>
      </c>
      <c r="C215" s="8" t="e">
        <f t="shared" ref="C215:D216" si="32">C216</f>
        <v>#REF!</v>
      </c>
      <c r="D215" s="8" t="e">
        <f t="shared" si="32"/>
        <v>#REF!</v>
      </c>
      <c r="E215" s="81" t="e">
        <f t="shared" si="30"/>
        <v>#REF!</v>
      </c>
      <c r="F215" s="2"/>
    </row>
    <row r="216" spans="1:6" ht="25.5" hidden="1" outlineLevel="3" x14ac:dyDescent="0.25">
      <c r="A216" s="15" t="s">
        <v>94</v>
      </c>
      <c r="B216" s="17" t="s">
        <v>336</v>
      </c>
      <c r="C216" s="8" t="e">
        <f t="shared" si="32"/>
        <v>#REF!</v>
      </c>
      <c r="D216" s="8" t="e">
        <f t="shared" si="32"/>
        <v>#REF!</v>
      </c>
      <c r="E216" s="81" t="e">
        <f t="shared" si="30"/>
        <v>#REF!</v>
      </c>
      <c r="F216" s="2"/>
    </row>
    <row r="217" spans="1:6" ht="51" hidden="1" outlineLevel="4" x14ac:dyDescent="0.25">
      <c r="A217" s="15" t="s">
        <v>94</v>
      </c>
      <c r="B217" s="17" t="s">
        <v>337</v>
      </c>
      <c r="C217" s="8" t="e">
        <f>C218+C220</f>
        <v>#REF!</v>
      </c>
      <c r="D217" s="8" t="e">
        <f>D218+D220</f>
        <v>#REF!</v>
      </c>
      <c r="E217" s="81" t="e">
        <f t="shared" si="30"/>
        <v>#REF!</v>
      </c>
      <c r="F217" s="2"/>
    </row>
    <row r="218" spans="1:6" hidden="1" outlineLevel="5" x14ac:dyDescent="0.25">
      <c r="A218" s="15" t="s">
        <v>94</v>
      </c>
      <c r="B218" s="17" t="s">
        <v>398</v>
      </c>
      <c r="C218" s="8">
        <f>C219</f>
        <v>300</v>
      </c>
      <c r="D218" s="8">
        <f>D219</f>
        <v>8.6</v>
      </c>
      <c r="E218" s="81">
        <f t="shared" si="30"/>
        <v>2.8666666666666667</v>
      </c>
      <c r="F218" s="2"/>
    </row>
    <row r="219" spans="1:6" ht="25.5" hidden="1" outlineLevel="6" x14ac:dyDescent="0.25">
      <c r="A219" s="15" t="s">
        <v>94</v>
      </c>
      <c r="B219" s="17" t="s">
        <v>315</v>
      </c>
      <c r="C219" s="8">
        <f>'№ 5ведомственная'!F180</f>
        <v>300</v>
      </c>
      <c r="D219" s="8">
        <f>'№ 5ведомственная'!G180</f>
        <v>8.6</v>
      </c>
      <c r="E219" s="81">
        <f t="shared" si="30"/>
        <v>2.8666666666666667</v>
      </c>
      <c r="F219" s="2"/>
    </row>
    <row r="220" spans="1:6" ht="25.5" hidden="1" outlineLevel="5" x14ac:dyDescent="0.25">
      <c r="A220" s="15" t="s">
        <v>94</v>
      </c>
      <c r="B220" s="17" t="s">
        <v>399</v>
      </c>
      <c r="C220" s="8" t="e">
        <f>C221</f>
        <v>#REF!</v>
      </c>
      <c r="D220" s="8" t="e">
        <f>D221</f>
        <v>#REF!</v>
      </c>
      <c r="E220" s="81" t="e">
        <f t="shared" si="30"/>
        <v>#REF!</v>
      </c>
      <c r="F220" s="2"/>
    </row>
    <row r="221" spans="1:6" ht="25.5" hidden="1" outlineLevel="6" x14ac:dyDescent="0.25">
      <c r="A221" s="15" t="s">
        <v>94</v>
      </c>
      <c r="B221" s="17" t="s">
        <v>315</v>
      </c>
      <c r="C221" s="8" t="e">
        <f>'№ 5ведомственная'!#REF!</f>
        <v>#REF!</v>
      </c>
      <c r="D221" s="8" t="e">
        <f>'№ 5ведомственная'!#REF!</f>
        <v>#REF!</v>
      </c>
      <c r="E221" s="81" t="e">
        <f t="shared" si="30"/>
        <v>#REF!</v>
      </c>
      <c r="F221" s="2"/>
    </row>
    <row r="222" spans="1:6" ht="38.25" hidden="1" outlineLevel="2" x14ac:dyDescent="0.25">
      <c r="A222" s="15" t="s">
        <v>94</v>
      </c>
      <c r="B222" s="17" t="s">
        <v>307</v>
      </c>
      <c r="C222" s="8" t="e">
        <f t="shared" ref="C222:D223" si="33">C223</f>
        <v>#REF!</v>
      </c>
      <c r="D222" s="8" t="e">
        <f t="shared" si="33"/>
        <v>#REF!</v>
      </c>
      <c r="E222" s="81" t="e">
        <f t="shared" si="30"/>
        <v>#REF!</v>
      </c>
      <c r="F222" s="2"/>
    </row>
    <row r="223" spans="1:6" hidden="1" outlineLevel="3" x14ac:dyDescent="0.25">
      <c r="A223" s="15" t="s">
        <v>94</v>
      </c>
      <c r="B223" s="17" t="s">
        <v>494</v>
      </c>
      <c r="C223" s="8" t="e">
        <f t="shared" si="33"/>
        <v>#REF!</v>
      </c>
      <c r="D223" s="8" t="e">
        <f t="shared" si="33"/>
        <v>#REF!</v>
      </c>
      <c r="E223" s="81" t="e">
        <f t="shared" si="30"/>
        <v>#REF!</v>
      </c>
      <c r="F223" s="2"/>
    </row>
    <row r="224" spans="1:6" ht="38.25" hidden="1" outlineLevel="4" x14ac:dyDescent="0.25">
      <c r="A224" s="15" t="s">
        <v>94</v>
      </c>
      <c r="B224" s="17" t="s">
        <v>495</v>
      </c>
      <c r="C224" s="8" t="e">
        <f>C225+C227</f>
        <v>#REF!</v>
      </c>
      <c r="D224" s="8" t="e">
        <f>D225+D227</f>
        <v>#REF!</v>
      </c>
      <c r="E224" s="81" t="e">
        <f t="shared" si="30"/>
        <v>#REF!</v>
      </c>
      <c r="F224" s="2"/>
    </row>
    <row r="225" spans="1:6" ht="38.25" hidden="1" outlineLevel="5" x14ac:dyDescent="0.25">
      <c r="A225" s="15" t="s">
        <v>94</v>
      </c>
      <c r="B225" s="17" t="s">
        <v>496</v>
      </c>
      <c r="C225" s="8" t="e">
        <f>C226</f>
        <v>#REF!</v>
      </c>
      <c r="D225" s="8" t="e">
        <f>D226</f>
        <v>#REF!</v>
      </c>
      <c r="E225" s="81" t="e">
        <f t="shared" si="30"/>
        <v>#REF!</v>
      </c>
      <c r="F225" s="2"/>
    </row>
    <row r="226" spans="1:6" ht="25.5" hidden="1" outlineLevel="6" x14ac:dyDescent="0.25">
      <c r="A226" s="15" t="s">
        <v>94</v>
      </c>
      <c r="B226" s="17" t="s">
        <v>315</v>
      </c>
      <c r="C226" s="8" t="e">
        <f>'№ 5ведомственная'!#REF!</f>
        <v>#REF!</v>
      </c>
      <c r="D226" s="8" t="e">
        <f>'№ 5ведомственная'!#REF!</f>
        <v>#REF!</v>
      </c>
      <c r="E226" s="81" t="e">
        <f t="shared" si="30"/>
        <v>#REF!</v>
      </c>
      <c r="F226" s="2"/>
    </row>
    <row r="227" spans="1:6" hidden="1" outlineLevel="5" x14ac:dyDescent="0.25">
      <c r="A227" s="15" t="s">
        <v>94</v>
      </c>
      <c r="B227" s="17" t="s">
        <v>497</v>
      </c>
      <c r="C227" s="8" t="e">
        <f>C228</f>
        <v>#REF!</v>
      </c>
      <c r="D227" s="8" t="e">
        <f>D228</f>
        <v>#REF!</v>
      </c>
      <c r="E227" s="81" t="e">
        <f t="shared" si="30"/>
        <v>#REF!</v>
      </c>
      <c r="F227" s="2"/>
    </row>
    <row r="228" spans="1:6" ht="25.5" hidden="1" outlineLevel="6" x14ac:dyDescent="0.25">
      <c r="A228" s="15" t="s">
        <v>94</v>
      </c>
      <c r="B228" s="17" t="s">
        <v>315</v>
      </c>
      <c r="C228" s="8" t="e">
        <f>'№ 5ведомственная'!#REF!</f>
        <v>#REF!</v>
      </c>
      <c r="D228" s="8" t="e">
        <f>'№ 5ведомственная'!#REF!</f>
        <v>#REF!</v>
      </c>
      <c r="E228" s="81" t="e">
        <f t="shared" si="30"/>
        <v>#REF!</v>
      </c>
      <c r="F228" s="2"/>
    </row>
    <row r="229" spans="1:6" s="27" customFormat="1" collapsed="1" x14ac:dyDescent="0.25">
      <c r="A229" s="20" t="s">
        <v>96</v>
      </c>
      <c r="B229" s="21" t="s">
        <v>263</v>
      </c>
      <c r="C229" s="7">
        <f>C230+C247+C267+C307</f>
        <v>130882.29999999999</v>
      </c>
      <c r="D229" s="7">
        <f>D230+D247+D267+D307</f>
        <v>11603.099999999999</v>
      </c>
      <c r="E229" s="81">
        <f t="shared" si="30"/>
        <v>8.865293473601854</v>
      </c>
      <c r="F229" s="4"/>
    </row>
    <row r="230" spans="1:6" outlineLevel="1" x14ac:dyDescent="0.25">
      <c r="A230" s="15" t="s">
        <v>97</v>
      </c>
      <c r="B230" s="17" t="s">
        <v>285</v>
      </c>
      <c r="C230" s="8">
        <f>'№ 5ведомственная'!F182</f>
        <v>2200</v>
      </c>
      <c r="D230" s="8">
        <f>'№ 5ведомственная'!G182</f>
        <v>225.8</v>
      </c>
      <c r="E230" s="82">
        <f t="shared" si="30"/>
        <v>10.263636363636364</v>
      </c>
      <c r="F230" s="2"/>
    </row>
    <row r="231" spans="1:6" ht="51" hidden="1" outlineLevel="2" x14ac:dyDescent="0.25">
      <c r="A231" s="15" t="s">
        <v>97</v>
      </c>
      <c r="B231" s="17" t="s">
        <v>281</v>
      </c>
      <c r="C231" s="8">
        <f t="shared" ref="C231:D232" si="34">C232</f>
        <v>2000</v>
      </c>
      <c r="D231" s="8">
        <f t="shared" si="34"/>
        <v>225.8</v>
      </c>
      <c r="E231" s="82">
        <f t="shared" si="30"/>
        <v>11.29</v>
      </c>
      <c r="F231" s="2"/>
    </row>
    <row r="232" spans="1:6" ht="25.5" hidden="1" outlineLevel="3" x14ac:dyDescent="0.25">
      <c r="A232" s="15" t="s">
        <v>97</v>
      </c>
      <c r="B232" s="17" t="s">
        <v>400</v>
      </c>
      <c r="C232" s="8">
        <f t="shared" si="34"/>
        <v>2000</v>
      </c>
      <c r="D232" s="8">
        <f t="shared" si="34"/>
        <v>225.8</v>
      </c>
      <c r="E232" s="82">
        <f t="shared" si="30"/>
        <v>11.29</v>
      </c>
      <c r="F232" s="2"/>
    </row>
    <row r="233" spans="1:6" ht="25.5" hidden="1" outlineLevel="4" x14ac:dyDescent="0.25">
      <c r="A233" s="15" t="s">
        <v>97</v>
      </c>
      <c r="B233" s="17" t="s">
        <v>401</v>
      </c>
      <c r="C233" s="8">
        <f>C234+C236</f>
        <v>2000</v>
      </c>
      <c r="D233" s="8">
        <f>D234+D236</f>
        <v>225.8</v>
      </c>
      <c r="E233" s="82">
        <f t="shared" si="30"/>
        <v>11.29</v>
      </c>
      <c r="F233" s="2"/>
    </row>
    <row r="234" spans="1:6" ht="25.5" hidden="1" outlineLevel="5" x14ac:dyDescent="0.25">
      <c r="A234" s="15" t="s">
        <v>97</v>
      </c>
      <c r="B234" s="17" t="s">
        <v>402</v>
      </c>
      <c r="C234" s="8">
        <f>C235</f>
        <v>1000</v>
      </c>
      <c r="D234" s="8">
        <f>D235</f>
        <v>225.3</v>
      </c>
      <c r="E234" s="82">
        <f t="shared" si="30"/>
        <v>22.53</v>
      </c>
      <c r="F234" s="2"/>
    </row>
    <row r="235" spans="1:6" hidden="1" outlineLevel="6" x14ac:dyDescent="0.25">
      <c r="A235" s="15" t="s">
        <v>97</v>
      </c>
      <c r="B235" s="17" t="s">
        <v>316</v>
      </c>
      <c r="C235" s="8">
        <f>'№ 5ведомственная'!F187</f>
        <v>1000</v>
      </c>
      <c r="D235" s="8">
        <f>'№ 5ведомственная'!G187</f>
        <v>225.3</v>
      </c>
      <c r="E235" s="82">
        <f t="shared" si="30"/>
        <v>22.53</v>
      </c>
      <c r="F235" s="2"/>
    </row>
    <row r="236" spans="1:6" ht="38.25" hidden="1" outlineLevel="5" x14ac:dyDescent="0.25">
      <c r="A236" s="15" t="s">
        <v>97</v>
      </c>
      <c r="B236" s="17" t="s">
        <v>403</v>
      </c>
      <c r="C236" s="8">
        <f>C237</f>
        <v>1000</v>
      </c>
      <c r="D236" s="8">
        <f>D237</f>
        <v>0.5</v>
      </c>
      <c r="E236" s="82">
        <f t="shared" si="30"/>
        <v>0.05</v>
      </c>
      <c r="F236" s="2"/>
    </row>
    <row r="237" spans="1:6" ht="25.5" hidden="1" outlineLevel="6" x14ac:dyDescent="0.25">
      <c r="A237" s="15" t="s">
        <v>97</v>
      </c>
      <c r="B237" s="17" t="s">
        <v>315</v>
      </c>
      <c r="C237" s="8">
        <f>'№ 5ведомственная'!F189</f>
        <v>1000</v>
      </c>
      <c r="D237" s="8">
        <f>'№ 5ведомственная'!G189</f>
        <v>0.5</v>
      </c>
      <c r="E237" s="82">
        <f t="shared" si="30"/>
        <v>0.05</v>
      </c>
      <c r="F237" s="2"/>
    </row>
    <row r="238" spans="1:6" ht="51" hidden="1" outlineLevel="2" x14ac:dyDescent="0.25">
      <c r="A238" s="15" t="s">
        <v>97</v>
      </c>
      <c r="B238" s="17" t="s">
        <v>286</v>
      </c>
      <c r="C238" s="8" t="e">
        <f t="shared" ref="C238:D239" si="35">C239</f>
        <v>#REF!</v>
      </c>
      <c r="D238" s="8" t="e">
        <f t="shared" si="35"/>
        <v>#REF!</v>
      </c>
      <c r="E238" s="82" t="e">
        <f t="shared" si="30"/>
        <v>#REF!</v>
      </c>
      <c r="F238" s="2"/>
    </row>
    <row r="239" spans="1:6" ht="25.5" hidden="1" outlineLevel="3" x14ac:dyDescent="0.25">
      <c r="A239" s="15" t="s">
        <v>97</v>
      </c>
      <c r="B239" s="17" t="s">
        <v>404</v>
      </c>
      <c r="C239" s="8" t="e">
        <f t="shared" si="35"/>
        <v>#REF!</v>
      </c>
      <c r="D239" s="8" t="e">
        <f t="shared" si="35"/>
        <v>#REF!</v>
      </c>
      <c r="E239" s="82" t="e">
        <f t="shared" si="30"/>
        <v>#REF!</v>
      </c>
      <c r="F239" s="2"/>
    </row>
    <row r="240" spans="1:6" ht="25.5" hidden="1" outlineLevel="4" x14ac:dyDescent="0.25">
      <c r="A240" s="15" t="s">
        <v>97</v>
      </c>
      <c r="B240" s="17" t="s">
        <v>405</v>
      </c>
      <c r="C240" s="8" t="e">
        <f>C241+C243+C245</f>
        <v>#REF!</v>
      </c>
      <c r="D240" s="8" t="e">
        <f>D241+D243+D245</f>
        <v>#REF!</v>
      </c>
      <c r="E240" s="82" t="e">
        <f t="shared" si="30"/>
        <v>#REF!</v>
      </c>
      <c r="F240" s="2"/>
    </row>
    <row r="241" spans="1:6" hidden="1" outlineLevel="5" x14ac:dyDescent="0.25">
      <c r="A241" s="15" t="s">
        <v>97</v>
      </c>
      <c r="B241" s="17" t="s">
        <v>543</v>
      </c>
      <c r="C241" s="8">
        <f>C242</f>
        <v>200</v>
      </c>
      <c r="D241" s="8">
        <f>D242</f>
        <v>0</v>
      </c>
      <c r="E241" s="82">
        <f t="shared" si="30"/>
        <v>0</v>
      </c>
      <c r="F241" s="2"/>
    </row>
    <row r="242" spans="1:6" ht="25.5" hidden="1" outlineLevel="6" x14ac:dyDescent="0.25">
      <c r="A242" s="15" t="s">
        <v>97</v>
      </c>
      <c r="B242" s="17" t="s">
        <v>315</v>
      </c>
      <c r="C242" s="8">
        <f>'№ 5ведомственная'!F194</f>
        <v>200</v>
      </c>
      <c r="D242" s="8">
        <f>'№ 5ведомственная'!G194</f>
        <v>0</v>
      </c>
      <c r="E242" s="82">
        <f t="shared" si="30"/>
        <v>0</v>
      </c>
      <c r="F242" s="2"/>
    </row>
    <row r="243" spans="1:6" ht="38.25" hidden="1" outlineLevel="5" x14ac:dyDescent="0.25">
      <c r="A243" s="15" t="s">
        <v>97</v>
      </c>
      <c r="B243" s="17" t="s">
        <v>406</v>
      </c>
      <c r="C243" s="8" t="e">
        <f>C244</f>
        <v>#REF!</v>
      </c>
      <c r="D243" s="8" t="e">
        <f>D244</f>
        <v>#REF!</v>
      </c>
      <c r="E243" s="82" t="e">
        <f t="shared" si="30"/>
        <v>#REF!</v>
      </c>
      <c r="F243" s="2"/>
    </row>
    <row r="244" spans="1:6" ht="25.5" hidden="1" outlineLevel="6" x14ac:dyDescent="0.25">
      <c r="A244" s="15" t="s">
        <v>97</v>
      </c>
      <c r="B244" s="17" t="s">
        <v>407</v>
      </c>
      <c r="C244" s="8" t="e">
        <f>'№ 5ведомственная'!#REF!</f>
        <v>#REF!</v>
      </c>
      <c r="D244" s="8" t="e">
        <f>'№ 5ведомственная'!#REF!</f>
        <v>#REF!</v>
      </c>
      <c r="E244" s="82" t="e">
        <f t="shared" si="30"/>
        <v>#REF!</v>
      </c>
      <c r="F244" s="2"/>
    </row>
    <row r="245" spans="1:6" ht="38.25" hidden="1" outlineLevel="5" x14ac:dyDescent="0.25">
      <c r="A245" s="15" t="s">
        <v>97</v>
      </c>
      <c r="B245" s="17" t="s">
        <v>408</v>
      </c>
      <c r="C245" s="8" t="e">
        <f>C246</f>
        <v>#REF!</v>
      </c>
      <c r="D245" s="8" t="e">
        <f>D246</f>
        <v>#REF!</v>
      </c>
      <c r="E245" s="82" t="e">
        <f t="shared" si="30"/>
        <v>#REF!</v>
      </c>
      <c r="F245" s="2"/>
    </row>
    <row r="246" spans="1:6" ht="25.5" hidden="1" outlineLevel="6" x14ac:dyDescent="0.25">
      <c r="A246" s="15" t="s">
        <v>97</v>
      </c>
      <c r="B246" s="17" t="s">
        <v>407</v>
      </c>
      <c r="C246" s="8" t="e">
        <f>'№ 5ведомственная'!#REF!</f>
        <v>#REF!</v>
      </c>
      <c r="D246" s="8" t="e">
        <f>'№ 5ведомственная'!#REF!</f>
        <v>#REF!</v>
      </c>
      <c r="E246" s="82" t="e">
        <f t="shared" si="30"/>
        <v>#REF!</v>
      </c>
      <c r="F246" s="2"/>
    </row>
    <row r="247" spans="1:6" outlineLevel="1" collapsed="1" x14ac:dyDescent="0.25">
      <c r="A247" s="15" t="s">
        <v>106</v>
      </c>
      <c r="B247" s="17" t="s">
        <v>287</v>
      </c>
      <c r="C247" s="8">
        <f>'№ 5ведомственная'!F195</f>
        <v>12650.4</v>
      </c>
      <c r="D247" s="8">
        <f>'№ 5ведомственная'!G195</f>
        <v>662.8</v>
      </c>
      <c r="E247" s="82">
        <f t="shared" si="30"/>
        <v>5.2393600202365143</v>
      </c>
      <c r="F247" s="2"/>
    </row>
    <row r="248" spans="1:6" ht="51" hidden="1" outlineLevel="2" x14ac:dyDescent="0.25">
      <c r="A248" s="15" t="s">
        <v>106</v>
      </c>
      <c r="B248" s="17" t="s">
        <v>281</v>
      </c>
      <c r="C248" s="8" t="e">
        <f>C249</f>
        <v>#REF!</v>
      </c>
      <c r="D248" s="8" t="e">
        <f>D249</f>
        <v>#REF!</v>
      </c>
      <c r="E248" s="82" t="e">
        <f t="shared" si="30"/>
        <v>#REF!</v>
      </c>
      <c r="F248" s="2"/>
    </row>
    <row r="249" spans="1:6" ht="25.5" hidden="1" outlineLevel="3" x14ac:dyDescent="0.25">
      <c r="A249" s="15" t="s">
        <v>106</v>
      </c>
      <c r="B249" s="17" t="s">
        <v>400</v>
      </c>
      <c r="C249" s="8" t="e">
        <f>C250+C255+C264</f>
        <v>#REF!</v>
      </c>
      <c r="D249" s="8" t="e">
        <f>D250+D255+D264</f>
        <v>#REF!</v>
      </c>
      <c r="E249" s="82" t="e">
        <f t="shared" si="30"/>
        <v>#REF!</v>
      </c>
      <c r="F249" s="2"/>
    </row>
    <row r="250" spans="1:6" ht="25.5" hidden="1" outlineLevel="4" x14ac:dyDescent="0.25">
      <c r="A250" s="15" t="s">
        <v>106</v>
      </c>
      <c r="B250" s="17" t="s">
        <v>409</v>
      </c>
      <c r="C250" s="8">
        <f>C251+C253</f>
        <v>1330</v>
      </c>
      <c r="D250" s="8">
        <f>D251+D253</f>
        <v>0</v>
      </c>
      <c r="E250" s="82">
        <f t="shared" si="30"/>
        <v>0</v>
      </c>
      <c r="F250" s="2"/>
    </row>
    <row r="251" spans="1:6" ht="25.5" hidden="1" outlineLevel="5" x14ac:dyDescent="0.25">
      <c r="A251" s="15" t="s">
        <v>106</v>
      </c>
      <c r="B251" s="17" t="s">
        <v>410</v>
      </c>
      <c r="C251" s="8">
        <f>C252</f>
        <v>1000</v>
      </c>
      <c r="D251" s="8">
        <f>D252</f>
        <v>0</v>
      </c>
      <c r="E251" s="82">
        <f t="shared" si="30"/>
        <v>0</v>
      </c>
      <c r="F251" s="2"/>
    </row>
    <row r="252" spans="1:6" ht="25.5" hidden="1" outlineLevel="6" x14ac:dyDescent="0.25">
      <c r="A252" s="15" t="s">
        <v>106</v>
      </c>
      <c r="B252" s="17" t="s">
        <v>315</v>
      </c>
      <c r="C252" s="8">
        <f>'№ 5ведомственная'!F200</f>
        <v>1000</v>
      </c>
      <c r="D252" s="8">
        <f>'№ 5ведомственная'!G200</f>
        <v>0</v>
      </c>
      <c r="E252" s="82">
        <f t="shared" si="30"/>
        <v>0</v>
      </c>
      <c r="F252" s="2"/>
    </row>
    <row r="253" spans="1:6" hidden="1" outlineLevel="5" x14ac:dyDescent="0.25">
      <c r="A253" s="15" t="s">
        <v>106</v>
      </c>
      <c r="B253" s="17" t="s">
        <v>411</v>
      </c>
      <c r="C253" s="8">
        <f>C254</f>
        <v>330</v>
      </c>
      <c r="D253" s="8">
        <f>D254</f>
        <v>0</v>
      </c>
      <c r="E253" s="82">
        <f t="shared" si="30"/>
        <v>0</v>
      </c>
      <c r="F253" s="2"/>
    </row>
    <row r="254" spans="1:6" ht="25.5" hidden="1" outlineLevel="6" x14ac:dyDescent="0.25">
      <c r="A254" s="15" t="s">
        <v>106</v>
      </c>
      <c r="B254" s="17" t="s">
        <v>315</v>
      </c>
      <c r="C254" s="8">
        <f>'№ 5ведомственная'!F202</f>
        <v>330</v>
      </c>
      <c r="D254" s="8">
        <f>'№ 5ведомственная'!G202</f>
        <v>0</v>
      </c>
      <c r="E254" s="82">
        <f t="shared" si="30"/>
        <v>0</v>
      </c>
      <c r="F254" s="2"/>
    </row>
    <row r="255" spans="1:6" ht="25.5" hidden="1" outlineLevel="4" x14ac:dyDescent="0.25">
      <c r="A255" s="15" t="s">
        <v>106</v>
      </c>
      <c r="B255" s="17" t="s">
        <v>412</v>
      </c>
      <c r="C255" s="8" t="e">
        <f>C256+C258+C260+C262</f>
        <v>#REF!</v>
      </c>
      <c r="D255" s="8" t="e">
        <f>D256+D258+D260+D262</f>
        <v>#REF!</v>
      </c>
      <c r="E255" s="82" t="e">
        <f t="shared" si="30"/>
        <v>#REF!</v>
      </c>
      <c r="F255" s="2"/>
    </row>
    <row r="256" spans="1:6" hidden="1" outlineLevel="5" x14ac:dyDescent="0.25">
      <c r="A256" s="15" t="s">
        <v>106</v>
      </c>
      <c r="B256" s="17" t="s">
        <v>413</v>
      </c>
      <c r="C256" s="8">
        <f>C257</f>
        <v>1300</v>
      </c>
      <c r="D256" s="8">
        <f>D257</f>
        <v>0</v>
      </c>
      <c r="E256" s="82">
        <f t="shared" si="30"/>
        <v>0</v>
      </c>
      <c r="F256" s="2"/>
    </row>
    <row r="257" spans="1:6" ht="25.5" hidden="1" outlineLevel="6" x14ac:dyDescent="0.25">
      <c r="A257" s="15" t="s">
        <v>106</v>
      </c>
      <c r="B257" s="17" t="s">
        <v>315</v>
      </c>
      <c r="C257" s="8">
        <f>'№ 5ведомственная'!F205</f>
        <v>1300</v>
      </c>
      <c r="D257" s="8">
        <f>'№ 5ведомственная'!G205</f>
        <v>0</v>
      </c>
      <c r="E257" s="82">
        <f t="shared" si="30"/>
        <v>0</v>
      </c>
      <c r="F257" s="2"/>
    </row>
    <row r="258" spans="1:6" ht="25.5" hidden="1" outlineLevel="5" x14ac:dyDescent="0.25">
      <c r="A258" s="15" t="s">
        <v>106</v>
      </c>
      <c r="B258" s="17" t="s">
        <v>561</v>
      </c>
      <c r="C258" s="8">
        <f>C259</f>
        <v>5000</v>
      </c>
      <c r="D258" s="8">
        <f>D259</f>
        <v>0</v>
      </c>
      <c r="E258" s="82">
        <f t="shared" si="30"/>
        <v>0</v>
      </c>
      <c r="F258" s="2"/>
    </row>
    <row r="259" spans="1:6" ht="25.5" hidden="1" outlineLevel="6" x14ac:dyDescent="0.25">
      <c r="A259" s="15" t="s">
        <v>106</v>
      </c>
      <c r="B259" s="17" t="s">
        <v>315</v>
      </c>
      <c r="C259" s="8">
        <f>'№ 5ведомственная'!F207</f>
        <v>5000</v>
      </c>
      <c r="D259" s="8">
        <f>'№ 5ведомственная'!G207</f>
        <v>0</v>
      </c>
      <c r="E259" s="82">
        <f t="shared" si="30"/>
        <v>0</v>
      </c>
      <c r="F259" s="2"/>
    </row>
    <row r="260" spans="1:6" ht="38.25" hidden="1" outlineLevel="5" x14ac:dyDescent="0.25">
      <c r="A260" s="15" t="s">
        <v>106</v>
      </c>
      <c r="B260" s="17" t="s">
        <v>414</v>
      </c>
      <c r="C260" s="8">
        <f>C261</f>
        <v>300</v>
      </c>
      <c r="D260" s="8">
        <f>D261</f>
        <v>0</v>
      </c>
      <c r="E260" s="82">
        <f t="shared" si="30"/>
        <v>0</v>
      </c>
      <c r="F260" s="2"/>
    </row>
    <row r="261" spans="1:6" ht="25.5" hidden="1" outlineLevel="6" x14ac:dyDescent="0.25">
      <c r="A261" s="15" t="s">
        <v>106</v>
      </c>
      <c r="B261" s="17" t="s">
        <v>315</v>
      </c>
      <c r="C261" s="8">
        <f>'№ 5ведомственная'!F209</f>
        <v>300</v>
      </c>
      <c r="D261" s="8">
        <f>'№ 5ведомственная'!G209</f>
        <v>0</v>
      </c>
      <c r="E261" s="82">
        <f t="shared" si="30"/>
        <v>0</v>
      </c>
      <c r="F261" s="2"/>
    </row>
    <row r="262" spans="1:6" ht="63.75" hidden="1" outlineLevel="5" x14ac:dyDescent="0.25">
      <c r="A262" s="15" t="s">
        <v>106</v>
      </c>
      <c r="B262" s="17" t="s">
        <v>562</v>
      </c>
      <c r="C262" s="8" t="e">
        <f>C263</f>
        <v>#REF!</v>
      </c>
      <c r="D262" s="8" t="e">
        <f>D263</f>
        <v>#REF!</v>
      </c>
      <c r="E262" s="82" t="e">
        <f t="shared" si="30"/>
        <v>#REF!</v>
      </c>
      <c r="F262" s="2"/>
    </row>
    <row r="263" spans="1:6" hidden="1" outlineLevel="6" x14ac:dyDescent="0.25">
      <c r="A263" s="15" t="s">
        <v>106</v>
      </c>
      <c r="B263" s="17" t="s">
        <v>316</v>
      </c>
      <c r="C263" s="8" t="e">
        <f>'№ 5ведомственная'!#REF!</f>
        <v>#REF!</v>
      </c>
      <c r="D263" s="8" t="e">
        <f>'№ 5ведомственная'!#REF!</f>
        <v>#REF!</v>
      </c>
      <c r="E263" s="82" t="e">
        <f t="shared" si="30"/>
        <v>#REF!</v>
      </c>
      <c r="F263" s="2"/>
    </row>
    <row r="264" spans="1:6" ht="25.5" hidden="1" outlineLevel="4" x14ac:dyDescent="0.25">
      <c r="A264" s="15" t="s">
        <v>106</v>
      </c>
      <c r="B264" s="17" t="s">
        <v>415</v>
      </c>
      <c r="C264" s="8">
        <f t="shared" ref="C264:D265" si="36">C265</f>
        <v>1420.4</v>
      </c>
      <c r="D264" s="8">
        <f t="shared" si="36"/>
        <v>0</v>
      </c>
      <c r="E264" s="82">
        <f t="shared" si="30"/>
        <v>0</v>
      </c>
      <c r="F264" s="2"/>
    </row>
    <row r="265" spans="1:6" hidden="1" outlineLevel="5" x14ac:dyDescent="0.25">
      <c r="A265" s="15" t="s">
        <v>106</v>
      </c>
      <c r="B265" s="17" t="s">
        <v>416</v>
      </c>
      <c r="C265" s="8">
        <f t="shared" si="36"/>
        <v>1420.4</v>
      </c>
      <c r="D265" s="8">
        <f t="shared" si="36"/>
        <v>0</v>
      </c>
      <c r="E265" s="82">
        <f t="shared" si="30"/>
        <v>0</v>
      </c>
      <c r="F265" s="2"/>
    </row>
    <row r="266" spans="1:6" ht="25.5" hidden="1" outlineLevel="6" x14ac:dyDescent="0.25">
      <c r="A266" s="15" t="s">
        <v>106</v>
      </c>
      <c r="B266" s="17" t="s">
        <v>315</v>
      </c>
      <c r="C266" s="8">
        <f>'№ 5ведомственная'!F220</f>
        <v>1420.4</v>
      </c>
      <c r="D266" s="8">
        <f>'№ 5ведомственная'!G220</f>
        <v>0</v>
      </c>
      <c r="E266" s="82">
        <f t="shared" si="30"/>
        <v>0</v>
      </c>
      <c r="F266" s="2"/>
    </row>
    <row r="267" spans="1:6" outlineLevel="1" collapsed="1" x14ac:dyDescent="0.25">
      <c r="A267" s="15" t="s">
        <v>115</v>
      </c>
      <c r="B267" s="17" t="s">
        <v>288</v>
      </c>
      <c r="C267" s="8">
        <f>'№ 5ведомственная'!F221</f>
        <v>89496.5</v>
      </c>
      <c r="D267" s="8">
        <f>'№ 5ведомственная'!G221</f>
        <v>4820.3</v>
      </c>
      <c r="E267" s="82">
        <f t="shared" si="30"/>
        <v>5.3860206823730534</v>
      </c>
      <c r="F267" s="2"/>
    </row>
    <row r="268" spans="1:6" ht="51" hidden="1" outlineLevel="2" x14ac:dyDescent="0.25">
      <c r="A268" s="15" t="s">
        <v>115</v>
      </c>
      <c r="B268" s="17" t="s">
        <v>281</v>
      </c>
      <c r="C268" s="8" t="e">
        <f>C269</f>
        <v>#REF!</v>
      </c>
      <c r="D268" s="8" t="e">
        <f>D269</f>
        <v>#REF!</v>
      </c>
      <c r="E268" s="82" t="e">
        <f t="shared" si="30"/>
        <v>#REF!</v>
      </c>
      <c r="F268" s="2"/>
    </row>
    <row r="269" spans="1:6" ht="25.5" hidden="1" outlineLevel="3" x14ac:dyDescent="0.25">
      <c r="A269" s="15" t="s">
        <v>115</v>
      </c>
      <c r="B269" s="17" t="s">
        <v>377</v>
      </c>
      <c r="C269" s="8" t="e">
        <f>C270+C279+C292</f>
        <v>#REF!</v>
      </c>
      <c r="D269" s="8" t="e">
        <f>D270+D279+D292</f>
        <v>#REF!</v>
      </c>
      <c r="E269" s="82" t="e">
        <f t="shared" si="30"/>
        <v>#REF!</v>
      </c>
      <c r="F269" s="2"/>
    </row>
    <row r="270" spans="1:6" hidden="1" outlineLevel="4" x14ac:dyDescent="0.25">
      <c r="A270" s="15" t="s">
        <v>115</v>
      </c>
      <c r="B270" s="17" t="s">
        <v>417</v>
      </c>
      <c r="C270" s="8" t="e">
        <f>C271+C273+C275+C277</f>
        <v>#REF!</v>
      </c>
      <c r="D270" s="8" t="e">
        <f>D271+D273+D275+D277</f>
        <v>#REF!</v>
      </c>
      <c r="E270" s="82" t="e">
        <f t="shared" si="30"/>
        <v>#REF!</v>
      </c>
      <c r="F270" s="2"/>
    </row>
    <row r="271" spans="1:6" ht="25.5" hidden="1" outlineLevel="5" x14ac:dyDescent="0.25">
      <c r="A271" s="15" t="s">
        <v>115</v>
      </c>
      <c r="B271" s="17" t="s">
        <v>418</v>
      </c>
      <c r="C271" s="8">
        <f>C272</f>
        <v>8500</v>
      </c>
      <c r="D271" s="8">
        <f>D272</f>
        <v>2754.8</v>
      </c>
      <c r="E271" s="82">
        <f t="shared" si="30"/>
        <v>32.409411764705887</v>
      </c>
      <c r="F271" s="2"/>
    </row>
    <row r="272" spans="1:6" ht="25.5" hidden="1" outlineLevel="6" x14ac:dyDescent="0.25">
      <c r="A272" s="15" t="s">
        <v>115</v>
      </c>
      <c r="B272" s="17" t="s">
        <v>315</v>
      </c>
      <c r="C272" s="8">
        <f>'№ 5ведомственная'!F226</f>
        <v>8500</v>
      </c>
      <c r="D272" s="8">
        <f>'№ 5ведомственная'!G226</f>
        <v>2754.8</v>
      </c>
      <c r="E272" s="82">
        <f t="shared" ref="E272:E335" si="37">D272/C272*100</f>
        <v>32.409411764705887</v>
      </c>
      <c r="F272" s="2"/>
    </row>
    <row r="273" spans="1:6" hidden="1" outlineLevel="5" x14ac:dyDescent="0.25">
      <c r="A273" s="15" t="s">
        <v>115</v>
      </c>
      <c r="B273" s="17" t="s">
        <v>419</v>
      </c>
      <c r="C273" s="8">
        <f>C274</f>
        <v>1500</v>
      </c>
      <c r="D273" s="8">
        <f>D274</f>
        <v>400</v>
      </c>
      <c r="E273" s="82">
        <f t="shared" si="37"/>
        <v>26.666666666666668</v>
      </c>
      <c r="F273" s="2"/>
    </row>
    <row r="274" spans="1:6" ht="25.5" hidden="1" outlineLevel="6" x14ac:dyDescent="0.25">
      <c r="A274" s="15" t="s">
        <v>115</v>
      </c>
      <c r="B274" s="17" t="s">
        <v>341</v>
      </c>
      <c r="C274" s="8">
        <f>'№ 5ведомственная'!F228</f>
        <v>1500</v>
      </c>
      <c r="D274" s="8">
        <f>'№ 5ведомственная'!G228</f>
        <v>400</v>
      </c>
      <c r="E274" s="82">
        <f t="shared" si="37"/>
        <v>26.666666666666668</v>
      </c>
      <c r="F274" s="2"/>
    </row>
    <row r="275" spans="1:6" ht="38.25" hidden="1" outlineLevel="5" x14ac:dyDescent="0.25">
      <c r="A275" s="15" t="s">
        <v>115</v>
      </c>
      <c r="B275" s="17" t="s">
        <v>420</v>
      </c>
      <c r="C275" s="8">
        <f>C276</f>
        <v>1500</v>
      </c>
      <c r="D275" s="8">
        <f>D276</f>
        <v>384</v>
      </c>
      <c r="E275" s="82">
        <f t="shared" si="37"/>
        <v>25.6</v>
      </c>
      <c r="F275" s="2"/>
    </row>
    <row r="276" spans="1:6" ht="25.5" hidden="1" outlineLevel="6" x14ac:dyDescent="0.25">
      <c r="A276" s="15" t="s">
        <v>115</v>
      </c>
      <c r="B276" s="17" t="s">
        <v>315</v>
      </c>
      <c r="C276" s="8">
        <f>'№ 5ведомственная'!F230</f>
        <v>1500</v>
      </c>
      <c r="D276" s="8">
        <f>'№ 5ведомственная'!G230</f>
        <v>384</v>
      </c>
      <c r="E276" s="82">
        <f t="shared" si="37"/>
        <v>25.6</v>
      </c>
      <c r="F276" s="2"/>
    </row>
    <row r="277" spans="1:6" ht="38.25" hidden="1" outlineLevel="5" x14ac:dyDescent="0.25">
      <c r="A277" s="15" t="s">
        <v>115</v>
      </c>
      <c r="B277" s="17" t="s">
        <v>421</v>
      </c>
      <c r="C277" s="8" t="e">
        <f>C278</f>
        <v>#REF!</v>
      </c>
      <c r="D277" s="8" t="e">
        <f>D278</f>
        <v>#REF!</v>
      </c>
      <c r="E277" s="82" t="e">
        <f t="shared" si="37"/>
        <v>#REF!</v>
      </c>
      <c r="F277" s="2"/>
    </row>
    <row r="278" spans="1:6" ht="25.5" hidden="1" outlineLevel="6" x14ac:dyDescent="0.25">
      <c r="A278" s="15" t="s">
        <v>115</v>
      </c>
      <c r="B278" s="17" t="s">
        <v>315</v>
      </c>
      <c r="C278" s="8" t="e">
        <f>'№ 5ведомственная'!#REF!</f>
        <v>#REF!</v>
      </c>
      <c r="D278" s="8" t="e">
        <f>'№ 5ведомственная'!#REF!</f>
        <v>#REF!</v>
      </c>
      <c r="E278" s="82" t="e">
        <f t="shared" si="37"/>
        <v>#REF!</v>
      </c>
      <c r="F278" s="2"/>
    </row>
    <row r="279" spans="1:6" ht="25.5" hidden="1" outlineLevel="4" x14ac:dyDescent="0.25">
      <c r="A279" s="15" t="s">
        <v>115</v>
      </c>
      <c r="B279" s="17" t="s">
        <v>378</v>
      </c>
      <c r="C279" s="8" t="e">
        <f>C280+C282+C284+C286+C288+C290</f>
        <v>#REF!</v>
      </c>
      <c r="D279" s="8" t="e">
        <f>D280+D282+D284+D286+D288+D290</f>
        <v>#REF!</v>
      </c>
      <c r="E279" s="82" t="e">
        <f t="shared" si="37"/>
        <v>#REF!</v>
      </c>
      <c r="F279" s="2"/>
    </row>
    <row r="280" spans="1:6" hidden="1" outlineLevel="5" x14ac:dyDescent="0.25">
      <c r="A280" s="15" t="s">
        <v>115</v>
      </c>
      <c r="B280" s="17" t="s">
        <v>422</v>
      </c>
      <c r="C280" s="8">
        <f>C281</f>
        <v>5000</v>
      </c>
      <c r="D280" s="8">
        <f>D281</f>
        <v>1000</v>
      </c>
      <c r="E280" s="82">
        <f t="shared" si="37"/>
        <v>20</v>
      </c>
      <c r="F280" s="2"/>
    </row>
    <row r="281" spans="1:6" ht="25.5" hidden="1" outlineLevel="6" x14ac:dyDescent="0.25">
      <c r="A281" s="15" t="s">
        <v>115</v>
      </c>
      <c r="B281" s="17" t="s">
        <v>341</v>
      </c>
      <c r="C281" s="8">
        <f>'№ 5ведомственная'!F233</f>
        <v>5000</v>
      </c>
      <c r="D281" s="8">
        <f>'№ 5ведомственная'!G233</f>
        <v>1000</v>
      </c>
      <c r="E281" s="82">
        <f t="shared" si="37"/>
        <v>20</v>
      </c>
      <c r="F281" s="2"/>
    </row>
    <row r="282" spans="1:6" hidden="1" outlineLevel="5" x14ac:dyDescent="0.25">
      <c r="A282" s="15" t="s">
        <v>115</v>
      </c>
      <c r="B282" s="17" t="s">
        <v>423</v>
      </c>
      <c r="C282" s="8">
        <f>C283</f>
        <v>300</v>
      </c>
      <c r="D282" s="8">
        <f>D283</f>
        <v>0</v>
      </c>
      <c r="E282" s="82">
        <f t="shared" si="37"/>
        <v>0</v>
      </c>
      <c r="F282" s="2"/>
    </row>
    <row r="283" spans="1:6" ht="25.5" hidden="1" outlineLevel="6" x14ac:dyDescent="0.25">
      <c r="A283" s="15" t="s">
        <v>115</v>
      </c>
      <c r="B283" s="17" t="s">
        <v>315</v>
      </c>
      <c r="C283" s="8">
        <f>'№ 5ведомственная'!F235</f>
        <v>300</v>
      </c>
      <c r="D283" s="8">
        <f>'№ 5ведомственная'!G235</f>
        <v>0</v>
      </c>
      <c r="E283" s="82">
        <f t="shared" si="37"/>
        <v>0</v>
      </c>
      <c r="F283" s="2"/>
    </row>
    <row r="284" spans="1:6" ht="51" hidden="1" outlineLevel="5" x14ac:dyDescent="0.25">
      <c r="A284" s="15" t="s">
        <v>115</v>
      </c>
      <c r="B284" s="17" t="s">
        <v>424</v>
      </c>
      <c r="C284" s="8" t="e">
        <f>C285</f>
        <v>#REF!</v>
      </c>
      <c r="D284" s="8" t="e">
        <f>D285</f>
        <v>#REF!</v>
      </c>
      <c r="E284" s="82" t="e">
        <f t="shared" si="37"/>
        <v>#REF!</v>
      </c>
      <c r="F284" s="2"/>
    </row>
    <row r="285" spans="1:6" hidden="1" outlineLevel="6" x14ac:dyDescent="0.25">
      <c r="A285" s="15" t="s">
        <v>115</v>
      </c>
      <c r="B285" s="17" t="s">
        <v>316</v>
      </c>
      <c r="C285" s="8" t="e">
        <f>'№ 5ведомственная'!#REF!</f>
        <v>#REF!</v>
      </c>
      <c r="D285" s="8" t="e">
        <f>'№ 5ведомственная'!#REF!</f>
        <v>#REF!</v>
      </c>
      <c r="E285" s="82" t="e">
        <f t="shared" si="37"/>
        <v>#REF!</v>
      </c>
      <c r="F285" s="2"/>
    </row>
    <row r="286" spans="1:6" hidden="1" outlineLevel="5" x14ac:dyDescent="0.25">
      <c r="A286" s="15" t="s">
        <v>115</v>
      </c>
      <c r="B286" s="17" t="s">
        <v>425</v>
      </c>
      <c r="C286" s="8">
        <f>C287</f>
        <v>250</v>
      </c>
      <c r="D286" s="8">
        <f>D287</f>
        <v>0</v>
      </c>
      <c r="E286" s="82">
        <f t="shared" si="37"/>
        <v>0</v>
      </c>
      <c r="F286" s="2"/>
    </row>
    <row r="287" spans="1:6" ht="25.5" hidden="1" outlineLevel="6" x14ac:dyDescent="0.25">
      <c r="A287" s="15" t="s">
        <v>115</v>
      </c>
      <c r="B287" s="17" t="s">
        <v>315</v>
      </c>
      <c r="C287" s="8">
        <f>'№ 5ведомственная'!F237</f>
        <v>250</v>
      </c>
      <c r="D287" s="8">
        <f>'№ 5ведомственная'!G237</f>
        <v>0</v>
      </c>
      <c r="E287" s="82">
        <f t="shared" si="37"/>
        <v>0</v>
      </c>
      <c r="F287" s="2"/>
    </row>
    <row r="288" spans="1:6" ht="38.25" hidden="1" outlineLevel="5" x14ac:dyDescent="0.25">
      <c r="A288" s="15" t="s">
        <v>115</v>
      </c>
      <c r="B288" s="17" t="s">
        <v>426</v>
      </c>
      <c r="C288" s="8">
        <f>C289</f>
        <v>1000</v>
      </c>
      <c r="D288" s="8">
        <f>D289</f>
        <v>19.8</v>
      </c>
      <c r="E288" s="82">
        <f t="shared" si="37"/>
        <v>1.9800000000000002</v>
      </c>
      <c r="F288" s="2"/>
    </row>
    <row r="289" spans="1:6" ht="25.5" hidden="1" outlineLevel="6" x14ac:dyDescent="0.25">
      <c r="A289" s="15" t="s">
        <v>115</v>
      </c>
      <c r="B289" s="17" t="s">
        <v>315</v>
      </c>
      <c r="C289" s="8">
        <f>'№ 5ведомственная'!F239</f>
        <v>1000</v>
      </c>
      <c r="D289" s="8">
        <f>'№ 5ведомственная'!G239</f>
        <v>19.8</v>
      </c>
      <c r="E289" s="82">
        <f t="shared" si="37"/>
        <v>1.9800000000000002</v>
      </c>
      <c r="F289" s="2"/>
    </row>
    <row r="290" spans="1:6" hidden="1" outlineLevel="5" x14ac:dyDescent="0.25">
      <c r="A290" s="15" t="s">
        <v>115</v>
      </c>
      <c r="B290" s="17" t="s">
        <v>427</v>
      </c>
      <c r="C290" s="8">
        <f>C291</f>
        <v>350</v>
      </c>
      <c r="D290" s="8">
        <f>D291</f>
        <v>0</v>
      </c>
      <c r="E290" s="82">
        <f t="shared" si="37"/>
        <v>0</v>
      </c>
      <c r="F290" s="2"/>
    </row>
    <row r="291" spans="1:6" ht="25.5" hidden="1" outlineLevel="6" x14ac:dyDescent="0.25">
      <c r="A291" s="15" t="s">
        <v>115</v>
      </c>
      <c r="B291" s="17" t="s">
        <v>315</v>
      </c>
      <c r="C291" s="8">
        <f>'№ 5ведомственная'!F241</f>
        <v>350</v>
      </c>
      <c r="D291" s="8">
        <f>'№ 5ведомственная'!G241</f>
        <v>0</v>
      </c>
      <c r="E291" s="82">
        <f t="shared" si="37"/>
        <v>0</v>
      </c>
      <c r="F291" s="2"/>
    </row>
    <row r="292" spans="1:6" ht="25.5" hidden="1" outlineLevel="4" x14ac:dyDescent="0.25">
      <c r="A292" s="15" t="s">
        <v>115</v>
      </c>
      <c r="B292" s="17" t="s">
        <v>396</v>
      </c>
      <c r="C292" s="8" t="e">
        <f>C293+C295+C297</f>
        <v>#REF!</v>
      </c>
      <c r="D292" s="8" t="e">
        <f>D293+D295+D297</f>
        <v>#REF!</v>
      </c>
      <c r="E292" s="82" t="e">
        <f t="shared" si="37"/>
        <v>#REF!</v>
      </c>
      <c r="F292" s="2"/>
    </row>
    <row r="293" spans="1:6" ht="76.5" hidden="1" outlineLevel="5" x14ac:dyDescent="0.25">
      <c r="A293" s="15" t="s">
        <v>115</v>
      </c>
      <c r="B293" s="17" t="s">
        <v>428</v>
      </c>
      <c r="C293" s="8">
        <f>C294</f>
        <v>0</v>
      </c>
      <c r="D293" s="8">
        <f>D294</f>
        <v>0</v>
      </c>
      <c r="E293" s="82" t="e">
        <f t="shared" si="37"/>
        <v>#DIV/0!</v>
      </c>
      <c r="F293" s="2"/>
    </row>
    <row r="294" spans="1:6" ht="25.5" hidden="1" outlineLevel="6" x14ac:dyDescent="0.25">
      <c r="A294" s="15" t="s">
        <v>115</v>
      </c>
      <c r="B294" s="17" t="s">
        <v>315</v>
      </c>
      <c r="C294" s="8">
        <f>'№ 5ведомственная'!F252</f>
        <v>0</v>
      </c>
      <c r="D294" s="8">
        <f>'№ 5ведомственная'!G252</f>
        <v>0</v>
      </c>
      <c r="E294" s="82" t="e">
        <f t="shared" si="37"/>
        <v>#DIV/0!</v>
      </c>
      <c r="F294" s="2"/>
    </row>
    <row r="295" spans="1:6" ht="63.75" hidden="1" outlineLevel="5" x14ac:dyDescent="0.25">
      <c r="A295" s="15" t="s">
        <v>115</v>
      </c>
      <c r="B295" s="17" t="s">
        <v>539</v>
      </c>
      <c r="C295" s="8" t="e">
        <f>C296</f>
        <v>#REF!</v>
      </c>
      <c r="D295" s="8" t="e">
        <f>D296</f>
        <v>#REF!</v>
      </c>
      <c r="E295" s="82" t="e">
        <f t="shared" si="37"/>
        <v>#REF!</v>
      </c>
      <c r="F295" s="2"/>
    </row>
    <row r="296" spans="1:6" ht="25.5" hidden="1" outlineLevel="6" x14ac:dyDescent="0.25">
      <c r="A296" s="15" t="s">
        <v>115</v>
      </c>
      <c r="B296" s="17" t="s">
        <v>315</v>
      </c>
      <c r="C296" s="8" t="e">
        <f>'№ 5ведомственная'!#REF!</f>
        <v>#REF!</v>
      </c>
      <c r="D296" s="8" t="e">
        <f>'№ 5ведомственная'!#REF!</f>
        <v>#REF!</v>
      </c>
      <c r="E296" s="82" t="e">
        <f t="shared" si="37"/>
        <v>#REF!</v>
      </c>
      <c r="F296" s="2"/>
    </row>
    <row r="297" spans="1:6" ht="63.75" hidden="1" outlineLevel="5" x14ac:dyDescent="0.25">
      <c r="A297" s="15" t="s">
        <v>115</v>
      </c>
      <c r="B297" s="17" t="s">
        <v>429</v>
      </c>
      <c r="C297" s="8" t="e">
        <f>C298</f>
        <v>#REF!</v>
      </c>
      <c r="D297" s="8" t="e">
        <f>D298</f>
        <v>#REF!</v>
      </c>
      <c r="E297" s="82" t="e">
        <f t="shared" si="37"/>
        <v>#REF!</v>
      </c>
      <c r="F297" s="2"/>
    </row>
    <row r="298" spans="1:6" ht="25.5" hidden="1" outlineLevel="6" x14ac:dyDescent="0.25">
      <c r="A298" s="15" t="s">
        <v>115</v>
      </c>
      <c r="B298" s="17" t="s">
        <v>315</v>
      </c>
      <c r="C298" s="8" t="e">
        <f>'№ 5ведомственная'!#REF!</f>
        <v>#REF!</v>
      </c>
      <c r="D298" s="8" t="e">
        <f>'№ 5ведомственная'!#REF!</f>
        <v>#REF!</v>
      </c>
      <c r="E298" s="82" t="e">
        <f t="shared" si="37"/>
        <v>#REF!</v>
      </c>
      <c r="F298" s="2"/>
    </row>
    <row r="299" spans="1:6" ht="38.25" hidden="1" outlineLevel="2" x14ac:dyDescent="0.25">
      <c r="A299" s="15" t="s">
        <v>115</v>
      </c>
      <c r="B299" s="17" t="s">
        <v>289</v>
      </c>
      <c r="C299" s="8">
        <f>C300</f>
        <v>13159.1</v>
      </c>
      <c r="D299" s="8">
        <f>D300</f>
        <v>166.7</v>
      </c>
      <c r="E299" s="82">
        <f t="shared" si="37"/>
        <v>1.2668039607571946</v>
      </c>
      <c r="F299" s="2"/>
    </row>
    <row r="300" spans="1:6" ht="25.5" hidden="1" outlineLevel="3" x14ac:dyDescent="0.25">
      <c r="A300" s="15" t="s">
        <v>115</v>
      </c>
      <c r="B300" s="17" t="s">
        <v>430</v>
      </c>
      <c r="C300" s="8">
        <f>C301+C304</f>
        <v>13159.1</v>
      </c>
      <c r="D300" s="8">
        <f>D301+D304</f>
        <v>166.7</v>
      </c>
      <c r="E300" s="82">
        <f t="shared" si="37"/>
        <v>1.2668039607571946</v>
      </c>
      <c r="F300" s="2"/>
    </row>
    <row r="301" spans="1:6" ht="25.5" hidden="1" outlineLevel="4" x14ac:dyDescent="0.25">
      <c r="A301" s="15" t="s">
        <v>115</v>
      </c>
      <c r="B301" s="17" t="s">
        <v>550</v>
      </c>
      <c r="C301" s="8">
        <f t="shared" ref="C301:D302" si="38">C302</f>
        <v>875</v>
      </c>
      <c r="D301" s="8">
        <f t="shared" si="38"/>
        <v>166.7</v>
      </c>
      <c r="E301" s="82">
        <f t="shared" si="37"/>
        <v>19.05142857142857</v>
      </c>
      <c r="F301" s="2"/>
    </row>
    <row r="302" spans="1:6" ht="51" hidden="1" outlineLevel="5" x14ac:dyDescent="0.25">
      <c r="A302" s="15" t="s">
        <v>115</v>
      </c>
      <c r="B302" s="17" t="s">
        <v>431</v>
      </c>
      <c r="C302" s="8">
        <f t="shared" si="38"/>
        <v>875</v>
      </c>
      <c r="D302" s="8">
        <f t="shared" si="38"/>
        <v>166.7</v>
      </c>
      <c r="E302" s="82">
        <f t="shared" si="37"/>
        <v>19.05142857142857</v>
      </c>
      <c r="F302" s="2"/>
    </row>
    <row r="303" spans="1:6" ht="25.5" hidden="1" outlineLevel="6" x14ac:dyDescent="0.25">
      <c r="A303" s="15" t="s">
        <v>115</v>
      </c>
      <c r="B303" s="17" t="s">
        <v>315</v>
      </c>
      <c r="C303" s="8">
        <f>'№ 5ведомственная'!F263</f>
        <v>875</v>
      </c>
      <c r="D303" s="8">
        <f>'№ 5ведомственная'!G263</f>
        <v>166.7</v>
      </c>
      <c r="E303" s="82">
        <f t="shared" si="37"/>
        <v>19.05142857142857</v>
      </c>
      <c r="F303" s="2"/>
    </row>
    <row r="304" spans="1:6" ht="38.25" hidden="1" outlineLevel="4" x14ac:dyDescent="0.25">
      <c r="A304" s="15" t="s">
        <v>115</v>
      </c>
      <c r="B304" s="17" t="s">
        <v>432</v>
      </c>
      <c r="C304" s="8">
        <f t="shared" ref="C304:D305" si="39">C305</f>
        <v>12284.1</v>
      </c>
      <c r="D304" s="8">
        <f t="shared" si="39"/>
        <v>0</v>
      </c>
      <c r="E304" s="82">
        <f t="shared" si="37"/>
        <v>0</v>
      </c>
      <c r="F304" s="2"/>
    </row>
    <row r="305" spans="1:6" ht="38.25" hidden="1" outlineLevel="5" x14ac:dyDescent="0.25">
      <c r="A305" s="15" t="s">
        <v>115</v>
      </c>
      <c r="B305" s="17" t="s">
        <v>433</v>
      </c>
      <c r="C305" s="8">
        <f t="shared" si="39"/>
        <v>12284.1</v>
      </c>
      <c r="D305" s="8">
        <f t="shared" si="39"/>
        <v>0</v>
      </c>
      <c r="E305" s="82">
        <f t="shared" si="37"/>
        <v>0</v>
      </c>
      <c r="F305" s="2"/>
    </row>
    <row r="306" spans="1:6" ht="25.5" hidden="1" outlineLevel="6" x14ac:dyDescent="0.25">
      <c r="A306" s="15" t="s">
        <v>115</v>
      </c>
      <c r="B306" s="17" t="s">
        <v>315</v>
      </c>
      <c r="C306" s="8">
        <f>'№ 5ведомственная'!F268</f>
        <v>12284.1</v>
      </c>
      <c r="D306" s="8">
        <f>'№ 5ведомственная'!G268</f>
        <v>0</v>
      </c>
      <c r="E306" s="82">
        <f t="shared" si="37"/>
        <v>0</v>
      </c>
      <c r="F306" s="2"/>
    </row>
    <row r="307" spans="1:6" outlineLevel="1" collapsed="1" x14ac:dyDescent="0.25">
      <c r="A307" s="15" t="s">
        <v>131</v>
      </c>
      <c r="B307" s="17" t="s">
        <v>290</v>
      </c>
      <c r="C307" s="8">
        <f>'№ 5ведомственная'!F269</f>
        <v>26535.4</v>
      </c>
      <c r="D307" s="8">
        <f>'№ 5ведомственная'!G269</f>
        <v>5894.2</v>
      </c>
      <c r="E307" s="82">
        <f t="shared" si="37"/>
        <v>22.212591481568015</v>
      </c>
      <c r="F307" s="2"/>
    </row>
    <row r="308" spans="1:6" ht="51" hidden="1" outlineLevel="2" x14ac:dyDescent="0.25">
      <c r="A308" s="15" t="s">
        <v>131</v>
      </c>
      <c r="B308" s="17" t="s">
        <v>281</v>
      </c>
      <c r="C308" s="8">
        <f>C309</f>
        <v>18516.2</v>
      </c>
      <c r="D308" s="8">
        <f t="shared" ref="D308:D311" si="40">D309</f>
        <v>4300</v>
      </c>
      <c r="E308" s="81">
        <f t="shared" si="37"/>
        <v>23.22290750802</v>
      </c>
      <c r="F308" s="2"/>
    </row>
    <row r="309" spans="1:6" ht="25.5" hidden="1" outlineLevel="3" x14ac:dyDescent="0.25">
      <c r="A309" s="15" t="s">
        <v>131</v>
      </c>
      <c r="B309" s="17" t="s">
        <v>400</v>
      </c>
      <c r="C309" s="8">
        <f>C310</f>
        <v>18516.2</v>
      </c>
      <c r="D309" s="8">
        <f t="shared" si="40"/>
        <v>4300</v>
      </c>
      <c r="E309" s="81">
        <f t="shared" si="37"/>
        <v>23.22290750802</v>
      </c>
      <c r="F309" s="2"/>
    </row>
    <row r="310" spans="1:6" ht="25.5" hidden="1" outlineLevel="4" x14ac:dyDescent="0.25">
      <c r="A310" s="15" t="s">
        <v>131</v>
      </c>
      <c r="B310" s="17" t="s">
        <v>412</v>
      </c>
      <c r="C310" s="8">
        <f>C311</f>
        <v>18516.2</v>
      </c>
      <c r="D310" s="8">
        <f t="shared" si="40"/>
        <v>4300</v>
      </c>
      <c r="E310" s="81">
        <f t="shared" si="37"/>
        <v>23.22290750802</v>
      </c>
      <c r="F310" s="2"/>
    </row>
    <row r="311" spans="1:6" ht="25.5" hidden="1" outlineLevel="5" x14ac:dyDescent="0.25">
      <c r="A311" s="15" t="s">
        <v>131</v>
      </c>
      <c r="B311" s="17" t="s">
        <v>434</v>
      </c>
      <c r="C311" s="8">
        <f>C312</f>
        <v>18516.2</v>
      </c>
      <c r="D311" s="8">
        <f t="shared" si="40"/>
        <v>4300</v>
      </c>
      <c r="E311" s="81">
        <f t="shared" si="37"/>
        <v>23.22290750802</v>
      </c>
      <c r="F311" s="2"/>
    </row>
    <row r="312" spans="1:6" ht="25.5" hidden="1" outlineLevel="6" x14ac:dyDescent="0.25">
      <c r="A312" s="15" t="s">
        <v>131</v>
      </c>
      <c r="B312" s="17" t="s">
        <v>341</v>
      </c>
      <c r="C312" s="8">
        <f>'№ 5ведомственная'!F274</f>
        <v>18516.2</v>
      </c>
      <c r="D312" s="8">
        <f>'№ 5ведомственная'!G274</f>
        <v>4300</v>
      </c>
      <c r="E312" s="81">
        <f t="shared" si="37"/>
        <v>23.22290750802</v>
      </c>
      <c r="F312" s="2"/>
    </row>
    <row r="313" spans="1:6" s="27" customFormat="1" collapsed="1" x14ac:dyDescent="0.25">
      <c r="A313" s="20" t="s">
        <v>168</v>
      </c>
      <c r="B313" s="21" t="s">
        <v>267</v>
      </c>
      <c r="C313" s="7">
        <f>C314+C326+C352+C363+C373+C403</f>
        <v>364636.1</v>
      </c>
      <c r="D313" s="7">
        <f>D314+D326+D352+D363+D373+D403</f>
        <v>75706.900000000009</v>
      </c>
      <c r="E313" s="81">
        <f t="shared" si="37"/>
        <v>20.762316183175503</v>
      </c>
      <c r="F313" s="4"/>
    </row>
    <row r="314" spans="1:6" outlineLevel="1" x14ac:dyDescent="0.25">
      <c r="A314" s="15" t="s">
        <v>169</v>
      </c>
      <c r="B314" s="17" t="s">
        <v>299</v>
      </c>
      <c r="C314" s="8">
        <f>'№ 5ведомственная'!F345</f>
        <v>116185.79999999999</v>
      </c>
      <c r="D314" s="8">
        <f>'№ 5ведомственная'!G345</f>
        <v>22452.699999999997</v>
      </c>
      <c r="E314" s="82">
        <f t="shared" si="37"/>
        <v>19.324822826885899</v>
      </c>
      <c r="F314" s="2"/>
    </row>
    <row r="315" spans="1:6" ht="38.25" hidden="1" outlineLevel="2" x14ac:dyDescent="0.25">
      <c r="A315" s="15" t="s">
        <v>169</v>
      </c>
      <c r="B315" s="17" t="s">
        <v>300</v>
      </c>
      <c r="C315" s="8">
        <f t="shared" ref="C315:D316" si="41">C316</f>
        <v>113087.9</v>
      </c>
      <c r="D315" s="8">
        <f t="shared" si="41"/>
        <v>22414.6</v>
      </c>
      <c r="E315" s="82">
        <f t="shared" si="37"/>
        <v>19.820511301385913</v>
      </c>
      <c r="F315" s="2"/>
    </row>
    <row r="316" spans="1:6" ht="25.5" hidden="1" outlineLevel="3" x14ac:dyDescent="0.25">
      <c r="A316" s="15" t="s">
        <v>169</v>
      </c>
      <c r="B316" s="17" t="s">
        <v>455</v>
      </c>
      <c r="C316" s="8">
        <f t="shared" si="41"/>
        <v>113087.9</v>
      </c>
      <c r="D316" s="8">
        <f t="shared" si="41"/>
        <v>22414.6</v>
      </c>
      <c r="E316" s="82">
        <f t="shared" si="37"/>
        <v>19.820511301385913</v>
      </c>
      <c r="F316" s="2"/>
    </row>
    <row r="317" spans="1:6" ht="25.5" hidden="1" outlineLevel="4" x14ac:dyDescent="0.25">
      <c r="A317" s="15" t="s">
        <v>169</v>
      </c>
      <c r="B317" s="17" t="s">
        <v>456</v>
      </c>
      <c r="C317" s="8">
        <f>C318+C320+C322+C324</f>
        <v>113087.9</v>
      </c>
      <c r="D317" s="8">
        <f>D318+D320+D322+D324</f>
        <v>22414.6</v>
      </c>
      <c r="E317" s="82">
        <f t="shared" si="37"/>
        <v>19.820511301385913</v>
      </c>
      <c r="F317" s="2"/>
    </row>
    <row r="318" spans="1:6" ht="51" hidden="1" outlineLevel="5" x14ac:dyDescent="0.25">
      <c r="A318" s="15" t="s">
        <v>169</v>
      </c>
      <c r="B318" s="17" t="s">
        <v>457</v>
      </c>
      <c r="C318" s="8">
        <f>C319</f>
        <v>54090.2</v>
      </c>
      <c r="D318" s="8">
        <f>D319</f>
        <v>9648.2999999999993</v>
      </c>
      <c r="E318" s="82">
        <f t="shared" si="37"/>
        <v>17.837427112489877</v>
      </c>
      <c r="F318" s="2"/>
    </row>
    <row r="319" spans="1:6" ht="25.5" hidden="1" outlineLevel="6" x14ac:dyDescent="0.25">
      <c r="A319" s="15" t="s">
        <v>169</v>
      </c>
      <c r="B319" s="17" t="s">
        <v>341</v>
      </c>
      <c r="C319" s="8">
        <f>'№ 5ведомственная'!F352</f>
        <v>54090.2</v>
      </c>
      <c r="D319" s="8">
        <f>'№ 5ведомственная'!G352</f>
        <v>9648.2999999999993</v>
      </c>
      <c r="E319" s="82">
        <f t="shared" si="37"/>
        <v>17.837427112489877</v>
      </c>
      <c r="F319" s="2"/>
    </row>
    <row r="320" spans="1:6" ht="51" hidden="1" outlineLevel="5" x14ac:dyDescent="0.25">
      <c r="A320" s="32" t="s">
        <v>169</v>
      </c>
      <c r="B320" s="33" t="s">
        <v>458</v>
      </c>
      <c r="C320" s="34">
        <f>C321</f>
        <v>56557.7</v>
      </c>
      <c r="D320" s="34">
        <f>D321</f>
        <v>12586.5</v>
      </c>
      <c r="E320" s="82">
        <f t="shared" si="37"/>
        <v>22.254264229273822</v>
      </c>
      <c r="F320" s="2"/>
    </row>
    <row r="321" spans="1:6" ht="25.5" hidden="1" outlineLevel="6" x14ac:dyDescent="0.25">
      <c r="A321" s="15" t="s">
        <v>169</v>
      </c>
      <c r="B321" s="17" t="s">
        <v>341</v>
      </c>
      <c r="C321" s="8">
        <f>'№ 5ведомственная'!F354</f>
        <v>56557.7</v>
      </c>
      <c r="D321" s="8">
        <f>'№ 5ведомственная'!G354</f>
        <v>12586.5</v>
      </c>
      <c r="E321" s="82">
        <f t="shared" si="37"/>
        <v>22.254264229273822</v>
      </c>
      <c r="F321" s="2"/>
    </row>
    <row r="322" spans="1:6" ht="25.5" hidden="1" outlineLevel="5" x14ac:dyDescent="0.25">
      <c r="A322" s="15" t="s">
        <v>169</v>
      </c>
      <c r="B322" s="17" t="s">
        <v>459</v>
      </c>
      <c r="C322" s="8">
        <f>C323</f>
        <v>1423.1</v>
      </c>
      <c r="D322" s="8">
        <f>D323</f>
        <v>179.8</v>
      </c>
      <c r="E322" s="82">
        <f t="shared" si="37"/>
        <v>12.634389712599257</v>
      </c>
      <c r="F322" s="2"/>
    </row>
    <row r="323" spans="1:6" ht="25.5" hidden="1" outlineLevel="6" x14ac:dyDescent="0.25">
      <c r="A323" s="15" t="s">
        <v>169</v>
      </c>
      <c r="B323" s="17" t="s">
        <v>341</v>
      </c>
      <c r="C323" s="8">
        <f>'№ 5ведомственная'!F356</f>
        <v>1423.1</v>
      </c>
      <c r="D323" s="8">
        <f>'№ 5ведомственная'!G356</f>
        <v>179.8</v>
      </c>
      <c r="E323" s="82">
        <f t="shared" si="37"/>
        <v>12.634389712599257</v>
      </c>
      <c r="F323" s="2"/>
    </row>
    <row r="324" spans="1:6" ht="25.5" hidden="1" outlineLevel="5" x14ac:dyDescent="0.25">
      <c r="A324" s="15" t="s">
        <v>169</v>
      </c>
      <c r="B324" s="17" t="s">
        <v>460</v>
      </c>
      <c r="C324" s="31">
        <f>C325</f>
        <v>1016.9000000000001</v>
      </c>
      <c r="D324" s="31">
        <f>D325</f>
        <v>0</v>
      </c>
      <c r="E324" s="82">
        <f t="shared" si="37"/>
        <v>0</v>
      </c>
      <c r="F324" s="2"/>
    </row>
    <row r="325" spans="1:6" ht="25.5" hidden="1" outlineLevel="6" x14ac:dyDescent="0.25">
      <c r="A325" s="29" t="s">
        <v>169</v>
      </c>
      <c r="B325" s="30" t="s">
        <v>341</v>
      </c>
      <c r="C325" s="31">
        <f>'№ 5ведомственная'!F360</f>
        <v>1016.9000000000001</v>
      </c>
      <c r="D325" s="31">
        <f>'№ 5ведомственная'!G360</f>
        <v>0</v>
      </c>
      <c r="E325" s="82">
        <f t="shared" si="37"/>
        <v>0</v>
      </c>
      <c r="F325" s="2"/>
    </row>
    <row r="326" spans="1:6" outlineLevel="1" collapsed="1" x14ac:dyDescent="0.25">
      <c r="A326" s="40" t="s">
        <v>177</v>
      </c>
      <c r="B326" s="41" t="s">
        <v>301</v>
      </c>
      <c r="C326" s="18">
        <f>'№ 5ведомственная'!F361</f>
        <v>213091.3</v>
      </c>
      <c r="D326" s="18">
        <f>'№ 5ведомственная'!G361</f>
        <v>45737.100000000006</v>
      </c>
      <c r="E326" s="82">
        <f t="shared" si="37"/>
        <v>21.463616768962414</v>
      </c>
      <c r="F326" s="2"/>
    </row>
    <row r="327" spans="1:6" ht="38.25" hidden="1" outlineLevel="2" x14ac:dyDescent="0.25">
      <c r="A327" s="32" t="s">
        <v>177</v>
      </c>
      <c r="B327" s="33" t="s">
        <v>300</v>
      </c>
      <c r="C327" s="34" t="e">
        <f>C328</f>
        <v>#REF!</v>
      </c>
      <c r="D327" s="34" t="e">
        <f>D328</f>
        <v>#REF!</v>
      </c>
      <c r="E327" s="82" t="e">
        <f t="shared" si="37"/>
        <v>#REF!</v>
      </c>
      <c r="F327" s="2"/>
    </row>
    <row r="328" spans="1:6" ht="25.5" hidden="1" outlineLevel="3" x14ac:dyDescent="0.25">
      <c r="A328" s="15" t="s">
        <v>177</v>
      </c>
      <c r="B328" s="17" t="s">
        <v>461</v>
      </c>
      <c r="C328" s="8" t="e">
        <f>C329+C338</f>
        <v>#REF!</v>
      </c>
      <c r="D328" s="8" t="e">
        <f>D329+D338</f>
        <v>#REF!</v>
      </c>
      <c r="E328" s="82" t="e">
        <f t="shared" si="37"/>
        <v>#REF!</v>
      </c>
      <c r="F328" s="2"/>
    </row>
    <row r="329" spans="1:6" ht="38.25" hidden="1" outlineLevel="4" x14ac:dyDescent="0.25">
      <c r="A329" s="15" t="s">
        <v>177</v>
      </c>
      <c r="B329" s="17" t="s">
        <v>462</v>
      </c>
      <c r="C329" s="8" t="e">
        <f>C330+C332+C334+C336</f>
        <v>#REF!</v>
      </c>
      <c r="D329" s="8" t="e">
        <f>D330+D332+D334+D336</f>
        <v>#REF!</v>
      </c>
      <c r="E329" s="82" t="e">
        <f t="shared" si="37"/>
        <v>#REF!</v>
      </c>
      <c r="F329" s="2"/>
    </row>
    <row r="330" spans="1:6" ht="51" hidden="1" outlineLevel="5" x14ac:dyDescent="0.25">
      <c r="A330" s="15" t="s">
        <v>177</v>
      </c>
      <c r="B330" s="17" t="s">
        <v>463</v>
      </c>
      <c r="C330" s="8">
        <f>C331</f>
        <v>126273.8</v>
      </c>
      <c r="D330" s="8">
        <f>D331</f>
        <v>25167.5</v>
      </c>
      <c r="E330" s="82">
        <f t="shared" si="37"/>
        <v>19.930896195410291</v>
      </c>
      <c r="F330" s="2"/>
    </row>
    <row r="331" spans="1:6" ht="25.5" hidden="1" outlineLevel="6" x14ac:dyDescent="0.25">
      <c r="A331" s="15" t="s">
        <v>177</v>
      </c>
      <c r="B331" s="17" t="s">
        <v>341</v>
      </c>
      <c r="C331" s="8">
        <f>'№ 5ведомственная'!F368</f>
        <v>126273.8</v>
      </c>
      <c r="D331" s="8">
        <f>'№ 5ведомственная'!G368</f>
        <v>25167.5</v>
      </c>
      <c r="E331" s="82">
        <f t="shared" si="37"/>
        <v>19.930896195410291</v>
      </c>
      <c r="F331" s="2"/>
    </row>
    <row r="332" spans="1:6" ht="51" hidden="1" outlineLevel="5" x14ac:dyDescent="0.25">
      <c r="A332" s="32" t="s">
        <v>177</v>
      </c>
      <c r="B332" s="33" t="s">
        <v>464</v>
      </c>
      <c r="C332" s="34">
        <f>C333</f>
        <v>42768.599999999991</v>
      </c>
      <c r="D332" s="34">
        <f>D333</f>
        <v>13240.1</v>
      </c>
      <c r="E332" s="82">
        <f t="shared" si="37"/>
        <v>30.957524913137213</v>
      </c>
      <c r="F332" s="2"/>
    </row>
    <row r="333" spans="1:6" ht="25.5" hidden="1" outlineLevel="6" x14ac:dyDescent="0.25">
      <c r="A333" s="15" t="s">
        <v>177</v>
      </c>
      <c r="B333" s="17" t="s">
        <v>341</v>
      </c>
      <c r="C333" s="8">
        <f>'№ 5ведомственная'!F372</f>
        <v>42768.599999999991</v>
      </c>
      <c r="D333" s="8">
        <f>'№ 5ведомственная'!G372</f>
        <v>13240.1</v>
      </c>
      <c r="E333" s="82">
        <f t="shared" si="37"/>
        <v>30.957524913137213</v>
      </c>
      <c r="F333" s="2"/>
    </row>
    <row r="334" spans="1:6" ht="25.5" hidden="1" outlineLevel="5" x14ac:dyDescent="0.25">
      <c r="A334" s="15" t="s">
        <v>177</v>
      </c>
      <c r="B334" s="17" t="s">
        <v>465</v>
      </c>
      <c r="C334" s="8" t="e">
        <f>C335</f>
        <v>#REF!</v>
      </c>
      <c r="D334" s="8" t="e">
        <f>D335</f>
        <v>#REF!</v>
      </c>
      <c r="E334" s="82" t="e">
        <f t="shared" si="37"/>
        <v>#REF!</v>
      </c>
      <c r="F334" s="2"/>
    </row>
    <row r="335" spans="1:6" ht="25.5" hidden="1" outlineLevel="6" x14ac:dyDescent="0.25">
      <c r="A335" s="15" t="s">
        <v>177</v>
      </c>
      <c r="B335" s="17" t="s">
        <v>341</v>
      </c>
      <c r="C335" s="8" t="e">
        <f>'№ 5ведомственная'!#REF!</f>
        <v>#REF!</v>
      </c>
      <c r="D335" s="8" t="e">
        <f>'№ 5ведомственная'!#REF!</f>
        <v>#REF!</v>
      </c>
      <c r="E335" s="82" t="e">
        <f t="shared" si="37"/>
        <v>#REF!</v>
      </c>
      <c r="F335" s="2"/>
    </row>
    <row r="336" spans="1:6" ht="25.5" hidden="1" outlineLevel="5" x14ac:dyDescent="0.25">
      <c r="A336" s="15" t="s">
        <v>177</v>
      </c>
      <c r="B336" s="17" t="s">
        <v>466</v>
      </c>
      <c r="C336" s="8">
        <f>C337</f>
        <v>3029.7</v>
      </c>
      <c r="D336" s="8">
        <f>D337</f>
        <v>0</v>
      </c>
      <c r="E336" s="82">
        <f t="shared" ref="E336:E399" si="42">D336/C336*100</f>
        <v>0</v>
      </c>
      <c r="F336" s="2"/>
    </row>
    <row r="337" spans="1:6" ht="25.5" hidden="1" outlineLevel="6" x14ac:dyDescent="0.25">
      <c r="A337" s="15" t="s">
        <v>177</v>
      </c>
      <c r="B337" s="17" t="s">
        <v>341</v>
      </c>
      <c r="C337" s="8">
        <f>'№ 5ведомственная'!F384</f>
        <v>3029.7</v>
      </c>
      <c r="D337" s="8">
        <f>'№ 5ведомственная'!G384</f>
        <v>0</v>
      </c>
      <c r="E337" s="82">
        <f t="shared" si="42"/>
        <v>0</v>
      </c>
      <c r="F337" s="2"/>
    </row>
    <row r="338" spans="1:6" hidden="1" outlineLevel="4" x14ac:dyDescent="0.25">
      <c r="A338" s="32" t="s">
        <v>177</v>
      </c>
      <c r="B338" s="33" t="s">
        <v>467</v>
      </c>
      <c r="C338" s="34">
        <f>C339+C341</f>
        <v>9194.1</v>
      </c>
      <c r="D338" s="34">
        <f>D339+D341</f>
        <v>1810.4</v>
      </c>
      <c r="E338" s="82">
        <f t="shared" si="42"/>
        <v>19.690888722115268</v>
      </c>
      <c r="F338" s="2"/>
    </row>
    <row r="339" spans="1:6" ht="25.5" hidden="1" outlineLevel="5" x14ac:dyDescent="0.25">
      <c r="A339" s="15" t="s">
        <v>177</v>
      </c>
      <c r="B339" s="17" t="s">
        <v>468</v>
      </c>
      <c r="C339" s="8">
        <f>C340</f>
        <v>4394.1000000000004</v>
      </c>
      <c r="D339" s="8">
        <f>D340</f>
        <v>800.3</v>
      </c>
      <c r="E339" s="82">
        <f t="shared" si="42"/>
        <v>18.213058419243982</v>
      </c>
      <c r="F339" s="2"/>
    </row>
    <row r="340" spans="1:6" ht="25.5" hidden="1" outlineLevel="6" x14ac:dyDescent="0.25">
      <c r="A340" s="15" t="s">
        <v>177</v>
      </c>
      <c r="B340" s="17" t="s">
        <v>341</v>
      </c>
      <c r="C340" s="8">
        <f>'№ 5ведомственная'!F391</f>
        <v>4394.1000000000004</v>
      </c>
      <c r="D340" s="8">
        <f>'№ 5ведомственная'!G391</f>
        <v>800.3</v>
      </c>
      <c r="E340" s="82">
        <f t="shared" si="42"/>
        <v>18.213058419243982</v>
      </c>
      <c r="F340" s="2"/>
    </row>
    <row r="341" spans="1:6" ht="25.5" hidden="1" outlineLevel="5" x14ac:dyDescent="0.25">
      <c r="A341" s="15" t="s">
        <v>177</v>
      </c>
      <c r="B341" s="17" t="s">
        <v>469</v>
      </c>
      <c r="C341" s="8">
        <f>C342</f>
        <v>4800</v>
      </c>
      <c r="D341" s="8">
        <f>D342</f>
        <v>1010.1</v>
      </c>
      <c r="E341" s="82">
        <f t="shared" si="42"/>
        <v>21.043749999999999</v>
      </c>
      <c r="F341" s="2"/>
    </row>
    <row r="342" spans="1:6" ht="25.5" hidden="1" outlineLevel="6" x14ac:dyDescent="0.25">
      <c r="A342" s="15" t="s">
        <v>177</v>
      </c>
      <c r="B342" s="17" t="s">
        <v>341</v>
      </c>
      <c r="C342" s="8">
        <f>'№ 5ведомственная'!F393</f>
        <v>4800</v>
      </c>
      <c r="D342" s="8">
        <f>'№ 5ведомственная'!G393</f>
        <v>1010.1</v>
      </c>
      <c r="E342" s="82">
        <f t="shared" si="42"/>
        <v>21.043749999999999</v>
      </c>
      <c r="F342" s="2"/>
    </row>
    <row r="343" spans="1:6" ht="38.25" hidden="1" outlineLevel="2" x14ac:dyDescent="0.25">
      <c r="A343" s="15" t="s">
        <v>177</v>
      </c>
      <c r="B343" s="17" t="s">
        <v>278</v>
      </c>
      <c r="C343" s="8">
        <f>C344+C348</f>
        <v>200</v>
      </c>
      <c r="D343" s="8">
        <f>D344+D348</f>
        <v>0</v>
      </c>
      <c r="E343" s="82">
        <f t="shared" si="42"/>
        <v>0</v>
      </c>
      <c r="F343" s="2"/>
    </row>
    <row r="344" spans="1:6" ht="25.5" hidden="1" outlineLevel="3" x14ac:dyDescent="0.25">
      <c r="A344" s="15" t="s">
        <v>177</v>
      </c>
      <c r="B344" s="17" t="s">
        <v>470</v>
      </c>
      <c r="C344" s="8">
        <f>C345</f>
        <v>150</v>
      </c>
      <c r="D344" s="8">
        <f t="shared" ref="D344:D346" si="43">D345</f>
        <v>0</v>
      </c>
      <c r="E344" s="82">
        <f t="shared" si="42"/>
        <v>0</v>
      </c>
      <c r="F344" s="2"/>
    </row>
    <row r="345" spans="1:6" ht="51" hidden="1" outlineLevel="4" x14ac:dyDescent="0.25">
      <c r="A345" s="15" t="s">
        <v>177</v>
      </c>
      <c r="B345" s="17" t="s">
        <v>471</v>
      </c>
      <c r="C345" s="8">
        <f>C346</f>
        <v>150</v>
      </c>
      <c r="D345" s="8">
        <f t="shared" si="43"/>
        <v>0</v>
      </c>
      <c r="E345" s="82">
        <f t="shared" si="42"/>
        <v>0</v>
      </c>
      <c r="F345" s="2"/>
    </row>
    <row r="346" spans="1:6" hidden="1" outlineLevel="5" x14ac:dyDescent="0.25">
      <c r="A346" s="15" t="s">
        <v>177</v>
      </c>
      <c r="B346" s="17" t="s">
        <v>472</v>
      </c>
      <c r="C346" s="8">
        <f>C347</f>
        <v>150</v>
      </c>
      <c r="D346" s="8">
        <f t="shared" si="43"/>
        <v>0</v>
      </c>
      <c r="E346" s="82">
        <f t="shared" si="42"/>
        <v>0</v>
      </c>
      <c r="F346" s="2"/>
    </row>
    <row r="347" spans="1:6" ht="25.5" hidden="1" outlineLevel="6" x14ac:dyDescent="0.25">
      <c r="A347" s="15" t="s">
        <v>177</v>
      </c>
      <c r="B347" s="17" t="s">
        <v>341</v>
      </c>
      <c r="C347" s="8">
        <f>'№ 5ведомственная'!F401</f>
        <v>150</v>
      </c>
      <c r="D347" s="8">
        <f>'№ 5ведомственная'!G401</f>
        <v>0</v>
      </c>
      <c r="E347" s="82">
        <f t="shared" si="42"/>
        <v>0</v>
      </c>
      <c r="F347" s="2"/>
    </row>
    <row r="348" spans="1:6" ht="51" hidden="1" outlineLevel="3" x14ac:dyDescent="0.25">
      <c r="A348" s="15" t="s">
        <v>177</v>
      </c>
      <c r="B348" s="17" t="s">
        <v>473</v>
      </c>
      <c r="C348" s="8">
        <f>C349</f>
        <v>50</v>
      </c>
      <c r="D348" s="8">
        <f t="shared" ref="D348:D350" si="44">D349</f>
        <v>0</v>
      </c>
      <c r="E348" s="82">
        <f t="shared" si="42"/>
        <v>0</v>
      </c>
      <c r="F348" s="2"/>
    </row>
    <row r="349" spans="1:6" ht="25.5" hidden="1" outlineLevel="4" x14ac:dyDescent="0.25">
      <c r="A349" s="15" t="s">
        <v>177</v>
      </c>
      <c r="B349" s="17" t="s">
        <v>474</v>
      </c>
      <c r="C349" s="8">
        <f>C350</f>
        <v>50</v>
      </c>
      <c r="D349" s="8">
        <f t="shared" si="44"/>
        <v>0</v>
      </c>
      <c r="E349" s="82">
        <f t="shared" si="42"/>
        <v>0</v>
      </c>
      <c r="F349" s="2"/>
    </row>
    <row r="350" spans="1:6" ht="25.5" hidden="1" outlineLevel="5" x14ac:dyDescent="0.25">
      <c r="A350" s="15" t="s">
        <v>177</v>
      </c>
      <c r="B350" s="17" t="s">
        <v>475</v>
      </c>
      <c r="C350" s="8">
        <f>C351</f>
        <v>50</v>
      </c>
      <c r="D350" s="8">
        <f t="shared" si="44"/>
        <v>0</v>
      </c>
      <c r="E350" s="82">
        <f t="shared" si="42"/>
        <v>0</v>
      </c>
      <c r="F350" s="2"/>
    </row>
    <row r="351" spans="1:6" ht="25.5" hidden="1" outlineLevel="6" x14ac:dyDescent="0.25">
      <c r="A351" s="15" t="s">
        <v>177</v>
      </c>
      <c r="B351" s="17" t="s">
        <v>341</v>
      </c>
      <c r="C351" s="8">
        <f>'№ 5ведомственная'!F405</f>
        <v>50</v>
      </c>
      <c r="D351" s="8">
        <f>'№ 5ведомственная'!G405</f>
        <v>0</v>
      </c>
      <c r="E351" s="82">
        <f t="shared" si="42"/>
        <v>0</v>
      </c>
      <c r="F351" s="2"/>
    </row>
    <row r="352" spans="1:6" outlineLevel="1" collapsed="1" x14ac:dyDescent="0.25">
      <c r="A352" s="15" t="s">
        <v>192</v>
      </c>
      <c r="B352" s="17" t="s">
        <v>302</v>
      </c>
      <c r="C352" s="8">
        <f>'№ 5ведомственная'!F406+'№ 5ведомственная'!F481</f>
        <v>24636.2</v>
      </c>
      <c r="D352" s="8">
        <f>'№ 5ведомственная'!G406+'№ 5ведомственная'!G481</f>
        <v>6285</v>
      </c>
      <c r="E352" s="82">
        <f t="shared" si="42"/>
        <v>25.511239558048725</v>
      </c>
      <c r="F352" s="2"/>
    </row>
    <row r="353" spans="1:6" ht="38.25" hidden="1" outlineLevel="2" x14ac:dyDescent="0.25">
      <c r="A353" s="15" t="s">
        <v>192</v>
      </c>
      <c r="B353" s="17" t="s">
        <v>300</v>
      </c>
      <c r="C353" s="8">
        <f>C354</f>
        <v>15205.7</v>
      </c>
      <c r="D353" s="8">
        <f t="shared" ref="D353:D356" si="45">D354</f>
        <v>3752.1</v>
      </c>
      <c r="E353" s="82">
        <f t="shared" si="42"/>
        <v>24.675615065403104</v>
      </c>
      <c r="F353" s="2"/>
    </row>
    <row r="354" spans="1:6" ht="25.5" hidden="1" outlineLevel="3" x14ac:dyDescent="0.25">
      <c r="A354" s="15" t="s">
        <v>192</v>
      </c>
      <c r="B354" s="17" t="s">
        <v>476</v>
      </c>
      <c r="C354" s="8">
        <f>C355</f>
        <v>15205.7</v>
      </c>
      <c r="D354" s="8">
        <f t="shared" si="45"/>
        <v>3752.1</v>
      </c>
      <c r="E354" s="82">
        <f t="shared" si="42"/>
        <v>24.675615065403104</v>
      </c>
      <c r="F354" s="2"/>
    </row>
    <row r="355" spans="1:6" ht="25.5" hidden="1" outlineLevel="4" x14ac:dyDescent="0.25">
      <c r="A355" s="15" t="s">
        <v>192</v>
      </c>
      <c r="B355" s="17" t="s">
        <v>477</v>
      </c>
      <c r="C355" s="8">
        <f>C356</f>
        <v>15205.7</v>
      </c>
      <c r="D355" s="8">
        <f t="shared" si="45"/>
        <v>3752.1</v>
      </c>
      <c r="E355" s="82">
        <f t="shared" si="42"/>
        <v>24.675615065403104</v>
      </c>
      <c r="F355" s="2"/>
    </row>
    <row r="356" spans="1:6" ht="38.25" hidden="1" outlineLevel="5" x14ac:dyDescent="0.25">
      <c r="A356" s="32" t="s">
        <v>192</v>
      </c>
      <c r="B356" s="33" t="s">
        <v>478</v>
      </c>
      <c r="C356" s="34">
        <f>C357</f>
        <v>15205.7</v>
      </c>
      <c r="D356" s="34">
        <f t="shared" si="45"/>
        <v>3752.1</v>
      </c>
      <c r="E356" s="82">
        <f t="shared" si="42"/>
        <v>24.675615065403104</v>
      </c>
      <c r="F356" s="2"/>
    </row>
    <row r="357" spans="1:6" ht="25.5" hidden="1" outlineLevel="6" x14ac:dyDescent="0.25">
      <c r="A357" s="15" t="s">
        <v>192</v>
      </c>
      <c r="B357" s="17" t="s">
        <v>341</v>
      </c>
      <c r="C357" s="8">
        <f>'№ 5ведомственная'!F413</f>
        <v>15205.7</v>
      </c>
      <c r="D357" s="8">
        <f>'№ 5ведомственная'!G413</f>
        <v>3752.1</v>
      </c>
      <c r="E357" s="82">
        <f t="shared" si="42"/>
        <v>24.675615065403104</v>
      </c>
      <c r="F357" s="2"/>
    </row>
    <row r="358" spans="1:6" ht="38.25" hidden="1" outlineLevel="2" x14ac:dyDescent="0.25">
      <c r="A358" s="32" t="s">
        <v>192</v>
      </c>
      <c r="B358" s="33" t="s">
        <v>308</v>
      </c>
      <c r="C358" s="34">
        <f>C359</f>
        <v>5282.3</v>
      </c>
      <c r="D358" s="34">
        <f t="shared" ref="D358:D361" si="46">D359</f>
        <v>1314.7</v>
      </c>
      <c r="E358" s="82">
        <f t="shared" si="42"/>
        <v>24.888779508926039</v>
      </c>
      <c r="F358" s="2"/>
    </row>
    <row r="359" spans="1:6" ht="38.25" hidden="1" outlineLevel="3" x14ac:dyDescent="0.25">
      <c r="A359" s="15" t="s">
        <v>192</v>
      </c>
      <c r="B359" s="17" t="s">
        <v>499</v>
      </c>
      <c r="C359" s="8">
        <f>C360</f>
        <v>5282.3</v>
      </c>
      <c r="D359" s="8">
        <f t="shared" si="46"/>
        <v>1314.7</v>
      </c>
      <c r="E359" s="82">
        <f t="shared" si="42"/>
        <v>24.888779508926039</v>
      </c>
      <c r="F359" s="2"/>
    </row>
    <row r="360" spans="1:6" ht="25.5" hidden="1" outlineLevel="4" x14ac:dyDescent="0.25">
      <c r="A360" s="15" t="s">
        <v>192</v>
      </c>
      <c r="B360" s="17" t="s">
        <v>500</v>
      </c>
      <c r="C360" s="8">
        <f>C361</f>
        <v>5282.3</v>
      </c>
      <c r="D360" s="8">
        <f t="shared" si="46"/>
        <v>1314.7</v>
      </c>
      <c r="E360" s="82">
        <f t="shared" si="42"/>
        <v>24.888779508926039</v>
      </c>
      <c r="F360" s="2"/>
    </row>
    <row r="361" spans="1:6" ht="51" hidden="1" outlineLevel="5" x14ac:dyDescent="0.25">
      <c r="A361" s="32" t="s">
        <v>192</v>
      </c>
      <c r="B361" s="33" t="s">
        <v>501</v>
      </c>
      <c r="C361" s="34">
        <f>C362</f>
        <v>5282.3</v>
      </c>
      <c r="D361" s="34">
        <f t="shared" si="46"/>
        <v>1314.7</v>
      </c>
      <c r="E361" s="82">
        <f t="shared" si="42"/>
        <v>24.888779508926039</v>
      </c>
      <c r="F361" s="2"/>
    </row>
    <row r="362" spans="1:6" ht="25.5" hidden="1" outlineLevel="6" x14ac:dyDescent="0.25">
      <c r="A362" s="15" t="s">
        <v>192</v>
      </c>
      <c r="B362" s="17" t="s">
        <v>341</v>
      </c>
      <c r="C362" s="8">
        <f>'№ 5ведомственная'!F488</f>
        <v>5282.3</v>
      </c>
      <c r="D362" s="8">
        <f>'№ 5ведомственная'!G488</f>
        <v>1314.7</v>
      </c>
      <c r="E362" s="82">
        <f t="shared" si="42"/>
        <v>24.888779508926039</v>
      </c>
      <c r="F362" s="2"/>
    </row>
    <row r="363" spans="1:6" ht="25.5" outlineLevel="1" collapsed="1" x14ac:dyDescent="0.25">
      <c r="A363" s="32" t="s">
        <v>196</v>
      </c>
      <c r="B363" s="33" t="s">
        <v>303</v>
      </c>
      <c r="C363" s="34">
        <f>'№ 5ведомственная'!F421</f>
        <v>100</v>
      </c>
      <c r="D363" s="34">
        <f>'№ 5ведомственная'!G421</f>
        <v>0</v>
      </c>
      <c r="E363" s="82">
        <f t="shared" si="42"/>
        <v>0</v>
      </c>
      <c r="F363" s="2"/>
    </row>
    <row r="364" spans="1:6" ht="38.25" hidden="1" outlineLevel="2" x14ac:dyDescent="0.25">
      <c r="A364" s="15" t="s">
        <v>196</v>
      </c>
      <c r="B364" s="17" t="s">
        <v>300</v>
      </c>
      <c r="C364" s="8">
        <f>C365+C369</f>
        <v>100</v>
      </c>
      <c r="D364" s="8">
        <f>D365+D369</f>
        <v>0</v>
      </c>
      <c r="E364" s="82">
        <f t="shared" si="42"/>
        <v>0</v>
      </c>
      <c r="F364" s="2"/>
    </row>
    <row r="365" spans="1:6" ht="25.5" hidden="1" outlineLevel="3" x14ac:dyDescent="0.25">
      <c r="A365" s="15" t="s">
        <v>196</v>
      </c>
      <c r="B365" s="17" t="s">
        <v>455</v>
      </c>
      <c r="C365" s="8">
        <f>C366</f>
        <v>50</v>
      </c>
      <c r="D365" s="8">
        <f t="shared" ref="D365:D367" si="47">D366</f>
        <v>0</v>
      </c>
      <c r="E365" s="82">
        <f t="shared" si="42"/>
        <v>0</v>
      </c>
      <c r="F365" s="2"/>
    </row>
    <row r="366" spans="1:6" ht="25.5" hidden="1" outlineLevel="4" x14ac:dyDescent="0.25">
      <c r="A366" s="15" t="s">
        <v>196</v>
      </c>
      <c r="B366" s="17" t="s">
        <v>479</v>
      </c>
      <c r="C366" s="8">
        <f>C367</f>
        <v>50</v>
      </c>
      <c r="D366" s="8">
        <f t="shared" si="47"/>
        <v>0</v>
      </c>
      <c r="E366" s="82">
        <f t="shared" si="42"/>
        <v>0</v>
      </c>
      <c r="F366" s="2"/>
    </row>
    <row r="367" spans="1:6" hidden="1" outlineLevel="5" x14ac:dyDescent="0.25">
      <c r="A367" s="15" t="s">
        <v>196</v>
      </c>
      <c r="B367" s="17" t="s">
        <v>480</v>
      </c>
      <c r="C367" s="8">
        <f>C368</f>
        <v>50</v>
      </c>
      <c r="D367" s="8">
        <f t="shared" si="47"/>
        <v>0</v>
      </c>
      <c r="E367" s="82">
        <f t="shared" si="42"/>
        <v>0</v>
      </c>
      <c r="F367" s="2"/>
    </row>
    <row r="368" spans="1:6" ht="25.5" hidden="1" outlineLevel="6" x14ac:dyDescent="0.25">
      <c r="A368" s="15" t="s">
        <v>196</v>
      </c>
      <c r="B368" s="17" t="s">
        <v>341</v>
      </c>
      <c r="C368" s="8">
        <f>'№ 5ведомственная'!F426</f>
        <v>50</v>
      </c>
      <c r="D368" s="8">
        <f>'№ 5ведомственная'!G426</f>
        <v>0</v>
      </c>
      <c r="E368" s="82">
        <f t="shared" si="42"/>
        <v>0</v>
      </c>
      <c r="F368" s="2"/>
    </row>
    <row r="369" spans="1:6" ht="25.5" hidden="1" outlineLevel="3" x14ac:dyDescent="0.25">
      <c r="A369" s="15" t="s">
        <v>196</v>
      </c>
      <c r="B369" s="17" t="s">
        <v>461</v>
      </c>
      <c r="C369" s="8">
        <f>C370</f>
        <v>50</v>
      </c>
      <c r="D369" s="8">
        <f t="shared" ref="D369:D371" si="48">D370</f>
        <v>0</v>
      </c>
      <c r="E369" s="82">
        <f t="shared" si="42"/>
        <v>0</v>
      </c>
      <c r="F369" s="2"/>
    </row>
    <row r="370" spans="1:6" ht="38.25" hidden="1" outlineLevel="4" x14ac:dyDescent="0.25">
      <c r="A370" s="15" t="s">
        <v>196</v>
      </c>
      <c r="B370" s="17" t="s">
        <v>462</v>
      </c>
      <c r="C370" s="8">
        <f>C371</f>
        <v>50</v>
      </c>
      <c r="D370" s="8">
        <f t="shared" si="48"/>
        <v>0</v>
      </c>
      <c r="E370" s="82">
        <f t="shared" si="42"/>
        <v>0</v>
      </c>
      <c r="F370" s="2"/>
    </row>
    <row r="371" spans="1:6" hidden="1" outlineLevel="5" x14ac:dyDescent="0.25">
      <c r="A371" s="15" t="s">
        <v>196</v>
      </c>
      <c r="B371" s="17" t="s">
        <v>481</v>
      </c>
      <c r="C371" s="8">
        <f>C372</f>
        <v>50</v>
      </c>
      <c r="D371" s="8">
        <f t="shared" si="48"/>
        <v>0</v>
      </c>
      <c r="E371" s="82">
        <f t="shared" si="42"/>
        <v>0</v>
      </c>
      <c r="F371" s="2"/>
    </row>
    <row r="372" spans="1:6" ht="25.5" hidden="1" outlineLevel="6" x14ac:dyDescent="0.25">
      <c r="A372" s="15" t="s">
        <v>196</v>
      </c>
      <c r="B372" s="17" t="s">
        <v>341</v>
      </c>
      <c r="C372" s="8">
        <f>'№ 5ведомственная'!F430</f>
        <v>50</v>
      </c>
      <c r="D372" s="8">
        <f>'№ 5ведомственная'!G430</f>
        <v>0</v>
      </c>
      <c r="E372" s="82">
        <f t="shared" si="42"/>
        <v>0</v>
      </c>
      <c r="F372" s="2"/>
    </row>
    <row r="373" spans="1:6" outlineLevel="1" collapsed="1" x14ac:dyDescent="0.25">
      <c r="A373" s="15" t="s">
        <v>200</v>
      </c>
      <c r="B373" s="17" t="s">
        <v>304</v>
      </c>
      <c r="C373" s="8">
        <f>'№ 5ведомственная'!F431+'№ 5ведомственная'!F494</f>
        <v>5894.7</v>
      </c>
      <c r="D373" s="8">
        <f>'№ 5ведомственная'!G431+'№ 5ведомственная'!G494</f>
        <v>475</v>
      </c>
      <c r="E373" s="82">
        <f t="shared" si="42"/>
        <v>8.0580860773236971</v>
      </c>
      <c r="F373" s="2"/>
    </row>
    <row r="374" spans="1:6" ht="38.25" hidden="1" outlineLevel="2" x14ac:dyDescent="0.25">
      <c r="A374" s="15" t="s">
        <v>200</v>
      </c>
      <c r="B374" s="17" t="s">
        <v>300</v>
      </c>
      <c r="C374" s="8" t="e">
        <f t="shared" ref="C374:D375" si="49">C375</f>
        <v>#REF!</v>
      </c>
      <c r="D374" s="8" t="e">
        <f t="shared" si="49"/>
        <v>#REF!</v>
      </c>
      <c r="E374" s="82" t="e">
        <f t="shared" si="42"/>
        <v>#REF!</v>
      </c>
      <c r="F374" s="2"/>
    </row>
    <row r="375" spans="1:6" ht="25.5" hidden="1" outlineLevel="3" x14ac:dyDescent="0.25">
      <c r="A375" s="15" t="s">
        <v>200</v>
      </c>
      <c r="B375" s="17" t="s">
        <v>482</v>
      </c>
      <c r="C375" s="8" t="e">
        <f t="shared" si="49"/>
        <v>#REF!</v>
      </c>
      <c r="D375" s="8" t="e">
        <f t="shared" si="49"/>
        <v>#REF!</v>
      </c>
      <c r="E375" s="82" t="e">
        <f t="shared" si="42"/>
        <v>#REF!</v>
      </c>
      <c r="F375" s="2"/>
    </row>
    <row r="376" spans="1:6" ht="25.5" hidden="1" outlineLevel="4" x14ac:dyDescent="0.25">
      <c r="A376" s="15" t="s">
        <v>200</v>
      </c>
      <c r="B376" s="17" t="s">
        <v>483</v>
      </c>
      <c r="C376" s="8" t="e">
        <f>C377+C379</f>
        <v>#REF!</v>
      </c>
      <c r="D376" s="8" t="e">
        <f>D377+D379</f>
        <v>#REF!</v>
      </c>
      <c r="E376" s="82" t="e">
        <f t="shared" si="42"/>
        <v>#REF!</v>
      </c>
      <c r="F376" s="2"/>
    </row>
    <row r="377" spans="1:6" ht="38.25" hidden="1" outlineLevel="5" x14ac:dyDescent="0.25">
      <c r="A377" s="32" t="s">
        <v>200</v>
      </c>
      <c r="B377" s="33" t="s">
        <v>484</v>
      </c>
      <c r="C377" s="34">
        <f>C378</f>
        <v>4073</v>
      </c>
      <c r="D377" s="34">
        <f>D378</f>
        <v>468.3</v>
      </c>
      <c r="E377" s="82">
        <f t="shared" si="42"/>
        <v>11.497667566904003</v>
      </c>
      <c r="F377" s="2"/>
    </row>
    <row r="378" spans="1:6" ht="25.5" hidden="1" outlineLevel="6" x14ac:dyDescent="0.25">
      <c r="A378" s="15" t="s">
        <v>200</v>
      </c>
      <c r="B378" s="17" t="s">
        <v>341</v>
      </c>
      <c r="C378" s="8">
        <f>'№ 5ведомственная'!F436</f>
        <v>4073</v>
      </c>
      <c r="D378" s="8">
        <f>'№ 5ведомственная'!G436</f>
        <v>468.3</v>
      </c>
      <c r="E378" s="82">
        <f t="shared" si="42"/>
        <v>11.497667566904003</v>
      </c>
      <c r="F378" s="2"/>
    </row>
    <row r="379" spans="1:6" ht="25.5" hidden="1" outlineLevel="5" x14ac:dyDescent="0.25">
      <c r="A379" s="29" t="s">
        <v>200</v>
      </c>
      <c r="B379" s="30" t="s">
        <v>551</v>
      </c>
      <c r="C379" s="31" t="e">
        <f>C380</f>
        <v>#REF!</v>
      </c>
      <c r="D379" s="31" t="e">
        <f>D380</f>
        <v>#REF!</v>
      </c>
      <c r="E379" s="82" t="e">
        <f t="shared" si="42"/>
        <v>#REF!</v>
      </c>
      <c r="F379" s="2"/>
    </row>
    <row r="380" spans="1:6" ht="25.5" hidden="1" outlineLevel="6" x14ac:dyDescent="0.25">
      <c r="A380" s="40" t="s">
        <v>200</v>
      </c>
      <c r="B380" s="41" t="s">
        <v>341</v>
      </c>
      <c r="C380" s="18" t="e">
        <f>'№ 5ведомственная'!#REF!</f>
        <v>#REF!</v>
      </c>
      <c r="D380" s="18" t="e">
        <f>'№ 5ведомственная'!#REF!</f>
        <v>#REF!</v>
      </c>
      <c r="E380" s="82" t="e">
        <f t="shared" si="42"/>
        <v>#REF!</v>
      </c>
      <c r="F380" s="2"/>
    </row>
    <row r="381" spans="1:6" ht="38.25" hidden="1" outlineLevel="2" x14ac:dyDescent="0.25">
      <c r="A381" s="15" t="s">
        <v>200</v>
      </c>
      <c r="B381" s="17" t="s">
        <v>295</v>
      </c>
      <c r="C381" s="8">
        <f>C382</f>
        <v>137</v>
      </c>
      <c r="D381" s="8">
        <f>D382</f>
        <v>6.7</v>
      </c>
      <c r="E381" s="82">
        <f t="shared" si="42"/>
        <v>4.8905109489051091</v>
      </c>
      <c r="F381" s="2"/>
    </row>
    <row r="382" spans="1:6" ht="25.5" hidden="1" outlineLevel="3" x14ac:dyDescent="0.25">
      <c r="A382" s="15" t="s">
        <v>200</v>
      </c>
      <c r="B382" s="17" t="s">
        <v>498</v>
      </c>
      <c r="C382" s="8">
        <f>C383+C386+C391+C394+C397+C400</f>
        <v>137</v>
      </c>
      <c r="D382" s="8">
        <f>D383+D386+D391+D394+D397+D400</f>
        <v>6.7</v>
      </c>
      <c r="E382" s="82">
        <f t="shared" si="42"/>
        <v>4.8905109489051091</v>
      </c>
      <c r="F382" s="2"/>
    </row>
    <row r="383" spans="1:6" hidden="1" outlineLevel="4" x14ac:dyDescent="0.25">
      <c r="A383" s="15" t="s">
        <v>200</v>
      </c>
      <c r="B383" s="17" t="s">
        <v>502</v>
      </c>
      <c r="C383" s="8">
        <f t="shared" ref="C383:D384" si="50">C384</f>
        <v>32</v>
      </c>
      <c r="D383" s="8">
        <f t="shared" si="50"/>
        <v>0</v>
      </c>
      <c r="E383" s="82">
        <f t="shared" si="42"/>
        <v>0</v>
      </c>
      <c r="F383" s="2"/>
    </row>
    <row r="384" spans="1:6" ht="38.25" hidden="1" outlineLevel="5" x14ac:dyDescent="0.25">
      <c r="A384" s="15" t="s">
        <v>200</v>
      </c>
      <c r="B384" s="17" t="s">
        <v>503</v>
      </c>
      <c r="C384" s="8">
        <f t="shared" si="50"/>
        <v>32</v>
      </c>
      <c r="D384" s="8">
        <f t="shared" si="50"/>
        <v>0</v>
      </c>
      <c r="E384" s="82">
        <f t="shared" si="42"/>
        <v>0</v>
      </c>
      <c r="F384" s="2"/>
    </row>
    <row r="385" spans="1:6" ht="25.5" hidden="1" outlineLevel="6" x14ac:dyDescent="0.25">
      <c r="A385" s="15" t="s">
        <v>200</v>
      </c>
      <c r="B385" s="17" t="s">
        <v>315</v>
      </c>
      <c r="C385" s="8">
        <f>'№ 5ведомственная'!F499</f>
        <v>32</v>
      </c>
      <c r="D385" s="8">
        <f>'№ 5ведомственная'!G499</f>
        <v>0</v>
      </c>
      <c r="E385" s="82">
        <f t="shared" si="42"/>
        <v>0</v>
      </c>
      <c r="F385" s="2"/>
    </row>
    <row r="386" spans="1:6" ht="25.5" hidden="1" outlineLevel="4" x14ac:dyDescent="0.25">
      <c r="A386" s="15" t="s">
        <v>200</v>
      </c>
      <c r="B386" s="17" t="s">
        <v>504</v>
      </c>
      <c r="C386" s="8">
        <f>C387+C389</f>
        <v>25</v>
      </c>
      <c r="D386" s="8">
        <f>D387+D389</f>
        <v>6.7</v>
      </c>
      <c r="E386" s="82">
        <f t="shared" si="42"/>
        <v>26.8</v>
      </c>
      <c r="F386" s="2"/>
    </row>
    <row r="387" spans="1:6" ht="38.25" hidden="1" outlineLevel="5" x14ac:dyDescent="0.25">
      <c r="A387" s="15" t="s">
        <v>200</v>
      </c>
      <c r="B387" s="17" t="s">
        <v>505</v>
      </c>
      <c r="C387" s="8">
        <f>C388</f>
        <v>21</v>
      </c>
      <c r="D387" s="8">
        <f>D388</f>
        <v>6.7</v>
      </c>
      <c r="E387" s="82">
        <f t="shared" si="42"/>
        <v>31.904761904761909</v>
      </c>
      <c r="F387" s="2"/>
    </row>
    <row r="388" spans="1:6" ht="25.5" hidden="1" outlineLevel="6" x14ac:dyDescent="0.25">
      <c r="A388" s="15" t="s">
        <v>200</v>
      </c>
      <c r="B388" s="17" t="s">
        <v>315</v>
      </c>
      <c r="C388" s="8">
        <f>'№ 5ведомственная'!F502</f>
        <v>21</v>
      </c>
      <c r="D388" s="8">
        <f>'№ 5ведомственная'!G502</f>
        <v>6.7</v>
      </c>
      <c r="E388" s="82">
        <f t="shared" si="42"/>
        <v>31.904761904761909</v>
      </c>
      <c r="F388" s="2"/>
    </row>
    <row r="389" spans="1:6" ht="25.5" hidden="1" outlineLevel="5" x14ac:dyDescent="0.25">
      <c r="A389" s="15" t="s">
        <v>200</v>
      </c>
      <c r="B389" s="17" t="s">
        <v>506</v>
      </c>
      <c r="C389" s="8">
        <f>C390</f>
        <v>4</v>
      </c>
      <c r="D389" s="8">
        <f>D390</f>
        <v>0</v>
      </c>
      <c r="E389" s="82">
        <f t="shared" si="42"/>
        <v>0</v>
      </c>
      <c r="F389" s="2"/>
    </row>
    <row r="390" spans="1:6" ht="25.5" hidden="1" outlineLevel="6" x14ac:dyDescent="0.25">
      <c r="A390" s="15" t="s">
        <v>200</v>
      </c>
      <c r="B390" s="17" t="s">
        <v>315</v>
      </c>
      <c r="C390" s="8">
        <f>'№ 5ведомственная'!F504</f>
        <v>4</v>
      </c>
      <c r="D390" s="8">
        <f>'№ 5ведомственная'!G504</f>
        <v>0</v>
      </c>
      <c r="E390" s="82">
        <f t="shared" si="42"/>
        <v>0</v>
      </c>
      <c r="F390" s="2"/>
    </row>
    <row r="391" spans="1:6" ht="25.5" hidden="1" outlineLevel="4" x14ac:dyDescent="0.25">
      <c r="A391" s="15" t="s">
        <v>200</v>
      </c>
      <c r="B391" s="17" t="s">
        <v>507</v>
      </c>
      <c r="C391" s="8">
        <f t="shared" ref="C391:D392" si="51">C392</f>
        <v>30</v>
      </c>
      <c r="D391" s="8">
        <f t="shared" si="51"/>
        <v>0</v>
      </c>
      <c r="E391" s="82">
        <f t="shared" si="42"/>
        <v>0</v>
      </c>
      <c r="F391" s="2"/>
    </row>
    <row r="392" spans="1:6" ht="25.5" hidden="1" outlineLevel="5" x14ac:dyDescent="0.25">
      <c r="A392" s="15" t="s">
        <v>200</v>
      </c>
      <c r="B392" s="17" t="s">
        <v>508</v>
      </c>
      <c r="C392" s="8">
        <f t="shared" si="51"/>
        <v>30</v>
      </c>
      <c r="D392" s="8">
        <f t="shared" si="51"/>
        <v>0</v>
      </c>
      <c r="E392" s="82">
        <f t="shared" si="42"/>
        <v>0</v>
      </c>
      <c r="F392" s="2"/>
    </row>
    <row r="393" spans="1:6" ht="25.5" hidden="1" outlineLevel="6" x14ac:dyDescent="0.25">
      <c r="A393" s="15" t="s">
        <v>200</v>
      </c>
      <c r="B393" s="17" t="s">
        <v>315</v>
      </c>
      <c r="C393" s="8">
        <f>'№ 5ведомственная'!F507</f>
        <v>30</v>
      </c>
      <c r="D393" s="8">
        <f>'№ 5ведомственная'!G507</f>
        <v>0</v>
      </c>
      <c r="E393" s="82">
        <f t="shared" si="42"/>
        <v>0</v>
      </c>
      <c r="F393" s="2"/>
    </row>
    <row r="394" spans="1:6" ht="38.25" hidden="1" outlineLevel="4" x14ac:dyDescent="0.25">
      <c r="A394" s="15" t="s">
        <v>200</v>
      </c>
      <c r="B394" s="17" t="s">
        <v>509</v>
      </c>
      <c r="C394" s="8">
        <f t="shared" ref="C394:D395" si="52">C395</f>
        <v>15</v>
      </c>
      <c r="D394" s="8">
        <f t="shared" si="52"/>
        <v>0</v>
      </c>
      <c r="E394" s="82">
        <f t="shared" si="42"/>
        <v>0</v>
      </c>
      <c r="F394" s="2"/>
    </row>
    <row r="395" spans="1:6" ht="38.25" hidden="1" outlineLevel="5" x14ac:dyDescent="0.25">
      <c r="A395" s="15" t="s">
        <v>200</v>
      </c>
      <c r="B395" s="17" t="s">
        <v>510</v>
      </c>
      <c r="C395" s="8">
        <f t="shared" si="52"/>
        <v>15</v>
      </c>
      <c r="D395" s="8">
        <f t="shared" si="52"/>
        <v>0</v>
      </c>
      <c r="E395" s="82">
        <f t="shared" si="42"/>
        <v>0</v>
      </c>
      <c r="F395" s="2"/>
    </row>
    <row r="396" spans="1:6" ht="25.5" hidden="1" outlineLevel="6" x14ac:dyDescent="0.25">
      <c r="A396" s="15" t="s">
        <v>200</v>
      </c>
      <c r="B396" s="17" t="s">
        <v>315</v>
      </c>
      <c r="C396" s="8">
        <f>'№ 5ведомственная'!F510</f>
        <v>15</v>
      </c>
      <c r="D396" s="8">
        <f>'№ 5ведомственная'!G510</f>
        <v>0</v>
      </c>
      <c r="E396" s="82">
        <f t="shared" si="42"/>
        <v>0</v>
      </c>
      <c r="F396" s="2"/>
    </row>
    <row r="397" spans="1:6" ht="25.5" hidden="1" outlineLevel="4" x14ac:dyDescent="0.25">
      <c r="A397" s="15" t="s">
        <v>200</v>
      </c>
      <c r="B397" s="17" t="s">
        <v>511</v>
      </c>
      <c r="C397" s="8">
        <f t="shared" ref="C397:D398" si="53">C398</f>
        <v>30</v>
      </c>
      <c r="D397" s="8">
        <f t="shared" si="53"/>
        <v>0</v>
      </c>
      <c r="E397" s="82">
        <f t="shared" si="42"/>
        <v>0</v>
      </c>
      <c r="F397" s="2"/>
    </row>
    <row r="398" spans="1:6" ht="25.5" hidden="1" outlineLevel="5" x14ac:dyDescent="0.25">
      <c r="A398" s="15" t="s">
        <v>200</v>
      </c>
      <c r="B398" s="17" t="s">
        <v>512</v>
      </c>
      <c r="C398" s="8">
        <f t="shared" si="53"/>
        <v>30</v>
      </c>
      <c r="D398" s="8">
        <f t="shared" si="53"/>
        <v>0</v>
      </c>
      <c r="E398" s="82">
        <f t="shared" si="42"/>
        <v>0</v>
      </c>
      <c r="F398" s="2"/>
    </row>
    <row r="399" spans="1:6" ht="25.5" hidden="1" outlineLevel="6" x14ac:dyDescent="0.25">
      <c r="A399" s="15" t="s">
        <v>200</v>
      </c>
      <c r="B399" s="17" t="s">
        <v>315</v>
      </c>
      <c r="C399" s="8">
        <f>'№ 5ведомственная'!F513</f>
        <v>30</v>
      </c>
      <c r="D399" s="8">
        <f>'№ 5ведомственная'!G513</f>
        <v>0</v>
      </c>
      <c r="E399" s="82">
        <f t="shared" si="42"/>
        <v>0</v>
      </c>
      <c r="F399" s="2"/>
    </row>
    <row r="400" spans="1:6" ht="25.5" hidden="1" outlineLevel="4" x14ac:dyDescent="0.25">
      <c r="A400" s="15" t="s">
        <v>200</v>
      </c>
      <c r="B400" s="17" t="s">
        <v>513</v>
      </c>
      <c r="C400" s="8">
        <f t="shared" ref="C400:D401" si="54">C401</f>
        <v>5</v>
      </c>
      <c r="D400" s="8">
        <f t="shared" si="54"/>
        <v>0</v>
      </c>
      <c r="E400" s="82">
        <f t="shared" ref="E400:E463" si="55">D400/C400*100</f>
        <v>0</v>
      </c>
      <c r="F400" s="2"/>
    </row>
    <row r="401" spans="1:6" ht="25.5" hidden="1" outlineLevel="5" x14ac:dyDescent="0.25">
      <c r="A401" s="15" t="s">
        <v>200</v>
      </c>
      <c r="B401" s="17" t="s">
        <v>514</v>
      </c>
      <c r="C401" s="8">
        <f t="shared" si="54"/>
        <v>5</v>
      </c>
      <c r="D401" s="8">
        <f t="shared" si="54"/>
        <v>0</v>
      </c>
      <c r="E401" s="82">
        <f t="shared" si="55"/>
        <v>0</v>
      </c>
      <c r="F401" s="2"/>
    </row>
    <row r="402" spans="1:6" ht="25.5" hidden="1" outlineLevel="6" x14ac:dyDescent="0.25">
      <c r="A402" s="15" t="s">
        <v>200</v>
      </c>
      <c r="B402" s="17" t="s">
        <v>315</v>
      </c>
      <c r="C402" s="8">
        <f>'№ 5ведомственная'!F516</f>
        <v>5</v>
      </c>
      <c r="D402" s="8">
        <f>'№ 5ведомственная'!G516</f>
        <v>0</v>
      </c>
      <c r="E402" s="82">
        <f t="shared" si="55"/>
        <v>0</v>
      </c>
      <c r="F402" s="2"/>
    </row>
    <row r="403" spans="1:6" outlineLevel="1" collapsed="1" x14ac:dyDescent="0.25">
      <c r="A403" s="15" t="s">
        <v>204</v>
      </c>
      <c r="B403" s="17" t="s">
        <v>305</v>
      </c>
      <c r="C403" s="8">
        <f>'№ 5ведомственная'!F442</f>
        <v>4728.1000000000004</v>
      </c>
      <c r="D403" s="8">
        <f>'№ 5ведомственная'!G442</f>
        <v>757.1</v>
      </c>
      <c r="E403" s="82">
        <f t="shared" si="55"/>
        <v>16.01277468750661</v>
      </c>
      <c r="F403" s="2"/>
    </row>
    <row r="404" spans="1:6" ht="38.25" hidden="1" outlineLevel="2" x14ac:dyDescent="0.25">
      <c r="A404" s="15" t="s">
        <v>204</v>
      </c>
      <c r="B404" s="17" t="s">
        <v>300</v>
      </c>
      <c r="C404" s="8" t="e">
        <f t="shared" ref="C404:D405" si="56">C405</f>
        <v>#REF!</v>
      </c>
      <c r="D404" s="8" t="e">
        <f t="shared" si="56"/>
        <v>#REF!</v>
      </c>
      <c r="E404" s="81" t="e">
        <f t="shared" si="55"/>
        <v>#REF!</v>
      </c>
      <c r="F404" s="2"/>
    </row>
    <row r="405" spans="1:6" ht="38.25" hidden="1" outlineLevel="3" x14ac:dyDescent="0.25">
      <c r="A405" s="29" t="s">
        <v>204</v>
      </c>
      <c r="B405" s="30" t="s">
        <v>485</v>
      </c>
      <c r="C405" s="31" t="e">
        <f t="shared" si="56"/>
        <v>#REF!</v>
      </c>
      <c r="D405" s="31" t="e">
        <f t="shared" si="56"/>
        <v>#REF!</v>
      </c>
      <c r="E405" s="81" t="e">
        <f t="shared" si="55"/>
        <v>#REF!</v>
      </c>
      <c r="F405" s="2"/>
    </row>
    <row r="406" spans="1:6" ht="25.5" hidden="1" outlineLevel="4" x14ac:dyDescent="0.25">
      <c r="A406" s="40" t="s">
        <v>204</v>
      </c>
      <c r="B406" s="41" t="s">
        <v>486</v>
      </c>
      <c r="C406" s="18" t="e">
        <f>C407+C411</f>
        <v>#REF!</v>
      </c>
      <c r="D406" s="18" t="e">
        <f>D407+D411</f>
        <v>#REF!</v>
      </c>
      <c r="E406" s="81" t="e">
        <f t="shared" si="55"/>
        <v>#REF!</v>
      </c>
      <c r="F406" s="2"/>
    </row>
    <row r="407" spans="1:6" ht="25.5" hidden="1" outlineLevel="5" x14ac:dyDescent="0.25">
      <c r="A407" s="32" t="s">
        <v>204</v>
      </c>
      <c r="B407" s="33" t="s">
        <v>487</v>
      </c>
      <c r="C407" s="34" t="e">
        <f>C408+C409+C410</f>
        <v>#REF!</v>
      </c>
      <c r="D407" s="34" t="e">
        <f>D408+D409+D410</f>
        <v>#REF!</v>
      </c>
      <c r="E407" s="81" t="e">
        <f t="shared" si="55"/>
        <v>#REF!</v>
      </c>
      <c r="F407" s="2"/>
    </row>
    <row r="408" spans="1:6" ht="51" hidden="1" outlineLevel="6" x14ac:dyDescent="0.25">
      <c r="A408" s="15" t="s">
        <v>204</v>
      </c>
      <c r="B408" s="17" t="s">
        <v>314</v>
      </c>
      <c r="C408" s="8" t="e">
        <f>'№ 5ведомственная'!#REF!</f>
        <v>#REF!</v>
      </c>
      <c r="D408" s="8" t="e">
        <f>'№ 5ведомственная'!#REF!</f>
        <v>#REF!</v>
      </c>
      <c r="E408" s="81" t="e">
        <f t="shared" si="55"/>
        <v>#REF!</v>
      </c>
      <c r="F408" s="2"/>
    </row>
    <row r="409" spans="1:6" ht="25.5" hidden="1" outlineLevel="6" x14ac:dyDescent="0.25">
      <c r="A409" s="15" t="s">
        <v>204</v>
      </c>
      <c r="B409" s="17" t="s">
        <v>315</v>
      </c>
      <c r="C409" s="8" t="e">
        <f>'№ 5ведомственная'!#REF!</f>
        <v>#REF!</v>
      </c>
      <c r="D409" s="8" t="e">
        <f>'№ 5ведомственная'!#REF!</f>
        <v>#REF!</v>
      </c>
      <c r="E409" s="81" t="e">
        <f t="shared" si="55"/>
        <v>#REF!</v>
      </c>
      <c r="F409" s="2"/>
    </row>
    <row r="410" spans="1:6" hidden="1" outlineLevel="6" x14ac:dyDescent="0.25">
      <c r="A410" s="15" t="s">
        <v>204</v>
      </c>
      <c r="B410" s="17" t="s">
        <v>316</v>
      </c>
      <c r="C410" s="8" t="e">
        <f>'№ 5ведомственная'!#REF!</f>
        <v>#REF!</v>
      </c>
      <c r="D410" s="8" t="e">
        <f>'№ 5ведомственная'!#REF!</f>
        <v>#REF!</v>
      </c>
      <c r="E410" s="81" t="e">
        <f t="shared" si="55"/>
        <v>#REF!</v>
      </c>
      <c r="F410" s="2"/>
    </row>
    <row r="411" spans="1:6" ht="25.5" hidden="1" outlineLevel="5" x14ac:dyDescent="0.25">
      <c r="A411" s="15" t="s">
        <v>204</v>
      </c>
      <c r="B411" s="17" t="s">
        <v>488</v>
      </c>
      <c r="C411" s="8">
        <f>C412+C413</f>
        <v>4728.1000000000004</v>
      </c>
      <c r="D411" s="8">
        <f>D412+D413</f>
        <v>757.1</v>
      </c>
      <c r="E411" s="81">
        <f t="shared" si="55"/>
        <v>16.01277468750661</v>
      </c>
      <c r="F411" s="2"/>
    </row>
    <row r="412" spans="1:6" ht="51" hidden="1" outlineLevel="6" x14ac:dyDescent="0.25">
      <c r="A412" s="15" t="s">
        <v>204</v>
      </c>
      <c r="B412" s="17" t="s">
        <v>314</v>
      </c>
      <c r="C412" s="8">
        <f>'№ 5ведомственная'!F447</f>
        <v>4679</v>
      </c>
      <c r="D412" s="8">
        <f>'№ 5ведомственная'!G447</f>
        <v>754</v>
      </c>
      <c r="E412" s="81">
        <f t="shared" si="55"/>
        <v>16.114554391964095</v>
      </c>
      <c r="F412" s="2"/>
    </row>
    <row r="413" spans="1:6" ht="25.5" hidden="1" outlineLevel="6" x14ac:dyDescent="0.25">
      <c r="A413" s="29" t="s">
        <v>204</v>
      </c>
      <c r="B413" s="30" t="s">
        <v>315</v>
      </c>
      <c r="C413" s="31">
        <f>'№ 5ведомственная'!F448</f>
        <v>49.1</v>
      </c>
      <c r="D413" s="31">
        <f>'№ 5ведомственная'!G448</f>
        <v>3.1</v>
      </c>
      <c r="E413" s="81">
        <f t="shared" si="55"/>
        <v>6.313645621181263</v>
      </c>
      <c r="F413" s="2"/>
    </row>
    <row r="414" spans="1:6" s="27" customFormat="1" collapsed="1" x14ac:dyDescent="0.25">
      <c r="A414" s="42" t="s">
        <v>133</v>
      </c>
      <c r="B414" s="43" t="s">
        <v>264</v>
      </c>
      <c r="C414" s="44">
        <f>C415+C428</f>
        <v>44118.700000000004</v>
      </c>
      <c r="D414" s="44">
        <f>D415+D428</f>
        <v>9755.5</v>
      </c>
      <c r="E414" s="81">
        <f t="shared" si="55"/>
        <v>22.111938928390906</v>
      </c>
      <c r="F414" s="4"/>
    </row>
    <row r="415" spans="1:6" outlineLevel="1" x14ac:dyDescent="0.25">
      <c r="A415" s="32" t="s">
        <v>134</v>
      </c>
      <c r="B415" s="33" t="s">
        <v>291</v>
      </c>
      <c r="C415" s="34">
        <f>'№ 5ведомственная'!F518</f>
        <v>41059.700000000004</v>
      </c>
      <c r="D415" s="34">
        <f>'№ 5ведомственная'!G518</f>
        <v>9421.6</v>
      </c>
      <c r="E415" s="82">
        <f t="shared" si="55"/>
        <v>22.946100434245743</v>
      </c>
      <c r="F415" s="2"/>
    </row>
    <row r="416" spans="1:6" ht="38.25" hidden="1" outlineLevel="2" x14ac:dyDescent="0.25">
      <c r="A416" s="15" t="s">
        <v>134</v>
      </c>
      <c r="B416" s="17" t="s">
        <v>308</v>
      </c>
      <c r="C416" s="8" t="e">
        <f>C417</f>
        <v>#REF!</v>
      </c>
      <c r="D416" s="8" t="e">
        <f>D417</f>
        <v>#REF!</v>
      </c>
      <c r="E416" s="82" t="e">
        <f t="shared" si="55"/>
        <v>#REF!</v>
      </c>
      <c r="F416" s="2"/>
    </row>
    <row r="417" spans="1:6" ht="25.5" hidden="1" outlineLevel="3" x14ac:dyDescent="0.25">
      <c r="A417" s="15" t="s">
        <v>134</v>
      </c>
      <c r="B417" s="17" t="s">
        <v>515</v>
      </c>
      <c r="C417" s="8" t="e">
        <f>C418+C425</f>
        <v>#REF!</v>
      </c>
      <c r="D417" s="8" t="e">
        <f>D418+D425</f>
        <v>#REF!</v>
      </c>
      <c r="E417" s="82" t="e">
        <f t="shared" si="55"/>
        <v>#REF!</v>
      </c>
      <c r="F417" s="2"/>
    </row>
    <row r="418" spans="1:6" hidden="1" outlineLevel="4" x14ac:dyDescent="0.25">
      <c r="A418" s="15" t="s">
        <v>134</v>
      </c>
      <c r="B418" s="17" t="s">
        <v>516</v>
      </c>
      <c r="C418" s="8" t="e">
        <f>C419+C423</f>
        <v>#REF!</v>
      </c>
      <c r="D418" s="8" t="e">
        <f>D419+D423</f>
        <v>#REF!</v>
      </c>
      <c r="E418" s="82" t="e">
        <f t="shared" si="55"/>
        <v>#REF!</v>
      </c>
      <c r="F418" s="2"/>
    </row>
    <row r="419" spans="1:6" hidden="1" outlineLevel="5" x14ac:dyDescent="0.25">
      <c r="A419" s="15" t="s">
        <v>134</v>
      </c>
      <c r="B419" s="17" t="s">
        <v>517</v>
      </c>
      <c r="C419" s="8">
        <f>C420+C421+C422</f>
        <v>9452.6</v>
      </c>
      <c r="D419" s="8">
        <f>D420+D421+D422</f>
        <v>2342.1000000000004</v>
      </c>
      <c r="E419" s="82">
        <f t="shared" si="55"/>
        <v>24.777309946469757</v>
      </c>
      <c r="F419" s="2"/>
    </row>
    <row r="420" spans="1:6" ht="51" hidden="1" outlineLevel="6" x14ac:dyDescent="0.25">
      <c r="A420" s="15" t="s">
        <v>134</v>
      </c>
      <c r="B420" s="17" t="s">
        <v>314</v>
      </c>
      <c r="C420" s="8">
        <f>'№ 5ведомственная'!F525</f>
        <v>5832</v>
      </c>
      <c r="D420" s="8">
        <f>'№ 5ведомственная'!G525</f>
        <v>1075.2</v>
      </c>
      <c r="E420" s="82">
        <f t="shared" si="55"/>
        <v>18.436213991769549</v>
      </c>
      <c r="F420" s="2"/>
    </row>
    <row r="421" spans="1:6" ht="25.5" hidden="1" outlineLevel="6" x14ac:dyDescent="0.25">
      <c r="A421" s="15" t="s">
        <v>134</v>
      </c>
      <c r="B421" s="17" t="s">
        <v>315</v>
      </c>
      <c r="C421" s="8">
        <f>'№ 5ведомственная'!F526</f>
        <v>3578.7</v>
      </c>
      <c r="D421" s="8">
        <f>'№ 5ведомственная'!G526</f>
        <v>1266.9000000000001</v>
      </c>
      <c r="E421" s="82">
        <f t="shared" si="55"/>
        <v>35.401123312934871</v>
      </c>
      <c r="F421" s="2"/>
    </row>
    <row r="422" spans="1:6" hidden="1" outlineLevel="6" x14ac:dyDescent="0.25">
      <c r="A422" s="15" t="s">
        <v>134</v>
      </c>
      <c r="B422" s="17" t="s">
        <v>316</v>
      </c>
      <c r="C422" s="8">
        <f>'№ 5ведомственная'!F527</f>
        <v>41.9</v>
      </c>
      <c r="D422" s="8">
        <f>'№ 5ведомственная'!G527</f>
        <v>0</v>
      </c>
      <c r="E422" s="82">
        <f t="shared" si="55"/>
        <v>0</v>
      </c>
      <c r="F422" s="2"/>
    </row>
    <row r="423" spans="1:6" ht="38.25" hidden="1" outlineLevel="5" x14ac:dyDescent="0.25">
      <c r="A423" s="15" t="s">
        <v>134</v>
      </c>
      <c r="B423" s="17" t="s">
        <v>540</v>
      </c>
      <c r="C423" s="8" t="e">
        <f>C424</f>
        <v>#REF!</v>
      </c>
      <c r="D423" s="8" t="e">
        <f>D424</f>
        <v>#REF!</v>
      </c>
      <c r="E423" s="82" t="e">
        <f t="shared" si="55"/>
        <v>#REF!</v>
      </c>
      <c r="F423" s="2"/>
    </row>
    <row r="424" spans="1:6" ht="25.5" hidden="1" outlineLevel="6" x14ac:dyDescent="0.25">
      <c r="A424" s="15" t="s">
        <v>134</v>
      </c>
      <c r="B424" s="17" t="s">
        <v>315</v>
      </c>
      <c r="C424" s="8" t="e">
        <f>'№ 5ведомственная'!#REF!</f>
        <v>#REF!</v>
      </c>
      <c r="D424" s="8" t="e">
        <f>'№ 5ведомственная'!#REF!</f>
        <v>#REF!</v>
      </c>
      <c r="E424" s="82" t="e">
        <f t="shared" si="55"/>
        <v>#REF!</v>
      </c>
      <c r="F424" s="2"/>
    </row>
    <row r="425" spans="1:6" ht="25.5" hidden="1" outlineLevel="4" x14ac:dyDescent="0.25">
      <c r="A425" s="15" t="s">
        <v>134</v>
      </c>
      <c r="B425" s="17" t="s">
        <v>518</v>
      </c>
      <c r="C425" s="8">
        <f t="shared" ref="C425:D426" si="57">C426</f>
        <v>19230.8</v>
      </c>
      <c r="D425" s="8">
        <f t="shared" si="57"/>
        <v>4359.5</v>
      </c>
      <c r="E425" s="82">
        <f t="shared" si="55"/>
        <v>22.669363729018034</v>
      </c>
      <c r="F425" s="2"/>
    </row>
    <row r="426" spans="1:6" ht="25.5" hidden="1" outlineLevel="5" x14ac:dyDescent="0.25">
      <c r="A426" s="15" t="s">
        <v>134</v>
      </c>
      <c r="B426" s="17" t="s">
        <v>519</v>
      </c>
      <c r="C426" s="8">
        <f t="shared" si="57"/>
        <v>19230.8</v>
      </c>
      <c r="D426" s="8">
        <f t="shared" si="57"/>
        <v>4359.5</v>
      </c>
      <c r="E426" s="82">
        <f t="shared" si="55"/>
        <v>22.669363729018034</v>
      </c>
      <c r="F426" s="2"/>
    </row>
    <row r="427" spans="1:6" ht="25.5" hidden="1" outlineLevel="6" x14ac:dyDescent="0.25">
      <c r="A427" s="15" t="s">
        <v>134</v>
      </c>
      <c r="B427" s="17" t="s">
        <v>341</v>
      </c>
      <c r="C427" s="8">
        <f>'№ 5ведомственная'!F536</f>
        <v>19230.8</v>
      </c>
      <c r="D427" s="8">
        <f>'№ 5ведомственная'!G536</f>
        <v>4359.5</v>
      </c>
      <c r="E427" s="82">
        <f t="shared" si="55"/>
        <v>22.669363729018034</v>
      </c>
      <c r="F427" s="2"/>
    </row>
    <row r="428" spans="1:6" outlineLevel="1" collapsed="1" x14ac:dyDescent="0.25">
      <c r="A428" s="15" t="s">
        <v>241</v>
      </c>
      <c r="B428" s="17" t="s">
        <v>309</v>
      </c>
      <c r="C428" s="8">
        <f>'№ 5ведомственная'!F551</f>
        <v>3059.0000000000005</v>
      </c>
      <c r="D428" s="8">
        <f>'№ 5ведомственная'!G551</f>
        <v>333.90000000000003</v>
      </c>
      <c r="E428" s="82">
        <f t="shared" si="55"/>
        <v>10.915331807780319</v>
      </c>
      <c r="F428" s="2"/>
    </row>
    <row r="429" spans="1:6" ht="38.25" hidden="1" outlineLevel="2" x14ac:dyDescent="0.25">
      <c r="A429" s="15" t="s">
        <v>241</v>
      </c>
      <c r="B429" s="17" t="s">
        <v>308</v>
      </c>
      <c r="C429" s="8" t="e">
        <f t="shared" ref="C429:D430" si="58">C430</f>
        <v>#REF!</v>
      </c>
      <c r="D429" s="8" t="e">
        <f t="shared" si="58"/>
        <v>#REF!</v>
      </c>
      <c r="E429" s="81" t="e">
        <f t="shared" si="55"/>
        <v>#REF!</v>
      </c>
      <c r="F429" s="2"/>
    </row>
    <row r="430" spans="1:6" ht="38.25" hidden="1" outlineLevel="3" x14ac:dyDescent="0.25">
      <c r="A430" s="15" t="s">
        <v>241</v>
      </c>
      <c r="B430" s="17" t="s">
        <v>552</v>
      </c>
      <c r="C430" s="8" t="e">
        <f t="shared" si="58"/>
        <v>#REF!</v>
      </c>
      <c r="D430" s="8" t="e">
        <f t="shared" si="58"/>
        <v>#REF!</v>
      </c>
      <c r="E430" s="81" t="e">
        <f t="shared" si="55"/>
        <v>#REF!</v>
      </c>
      <c r="F430" s="2"/>
    </row>
    <row r="431" spans="1:6" ht="38.25" hidden="1" outlineLevel="5" x14ac:dyDescent="0.25">
      <c r="A431" s="15" t="s">
        <v>241</v>
      </c>
      <c r="B431" s="17" t="s">
        <v>520</v>
      </c>
      <c r="C431" s="8" t="e">
        <f>C432+C433+C434</f>
        <v>#REF!</v>
      </c>
      <c r="D431" s="8" t="e">
        <f>D432+D433+D434</f>
        <v>#REF!</v>
      </c>
      <c r="E431" s="81" t="e">
        <f t="shared" si="55"/>
        <v>#REF!</v>
      </c>
      <c r="F431" s="2"/>
    </row>
    <row r="432" spans="1:6" ht="51" hidden="1" outlineLevel="6" x14ac:dyDescent="0.25">
      <c r="A432" s="15" t="s">
        <v>241</v>
      </c>
      <c r="B432" s="17" t="s">
        <v>314</v>
      </c>
      <c r="C432" s="8">
        <f>'№ 5ведомственная'!F556</f>
        <v>2766.9</v>
      </c>
      <c r="D432" s="8">
        <f>'№ 5ведомственная'!G556</f>
        <v>230.2</v>
      </c>
      <c r="E432" s="81">
        <f t="shared" si="55"/>
        <v>8.319780259496186</v>
      </c>
      <c r="F432" s="2"/>
    </row>
    <row r="433" spans="1:6" ht="25.5" hidden="1" outlineLevel="6" x14ac:dyDescent="0.25">
      <c r="A433" s="15" t="s">
        <v>241</v>
      </c>
      <c r="B433" s="17" t="s">
        <v>315</v>
      </c>
      <c r="C433" s="8">
        <f>'№ 5ведомственная'!F557</f>
        <v>286.8</v>
      </c>
      <c r="D433" s="8">
        <f>'№ 5ведомственная'!G557</f>
        <v>98.4</v>
      </c>
      <c r="E433" s="81">
        <f t="shared" si="55"/>
        <v>34.309623430962347</v>
      </c>
      <c r="F433" s="2"/>
    </row>
    <row r="434" spans="1:6" hidden="1" outlineLevel="6" x14ac:dyDescent="0.25">
      <c r="A434" s="15" t="s">
        <v>241</v>
      </c>
      <c r="B434" s="17" t="s">
        <v>316</v>
      </c>
      <c r="C434" s="8" t="e">
        <f>'№ 5ведомственная'!#REF!</f>
        <v>#REF!</v>
      </c>
      <c r="D434" s="8" t="e">
        <f>'№ 5ведомственная'!#REF!</f>
        <v>#REF!</v>
      </c>
      <c r="E434" s="81" t="e">
        <f t="shared" si="55"/>
        <v>#REF!</v>
      </c>
      <c r="F434" s="2"/>
    </row>
    <row r="435" spans="1:6" s="27" customFormat="1" collapsed="1" x14ac:dyDescent="0.25">
      <c r="A435" s="20" t="s">
        <v>135</v>
      </c>
      <c r="B435" s="21" t="s">
        <v>265</v>
      </c>
      <c r="C435" s="7">
        <f>C436+C442+C473</f>
        <v>15009.6</v>
      </c>
      <c r="D435" s="7">
        <f>D436+D442+D473</f>
        <v>4552.1000000000004</v>
      </c>
      <c r="E435" s="81">
        <f t="shared" si="55"/>
        <v>30.32792346231745</v>
      </c>
      <c r="F435" s="4"/>
    </row>
    <row r="436" spans="1:6" outlineLevel="1" x14ac:dyDescent="0.25">
      <c r="A436" s="15" t="s">
        <v>136</v>
      </c>
      <c r="B436" s="17" t="s">
        <v>292</v>
      </c>
      <c r="C436" s="8">
        <f>'№ 5ведомственная'!F282</f>
        <v>1200</v>
      </c>
      <c r="D436" s="8">
        <f>'№ 5ведомственная'!G282</f>
        <v>244.6</v>
      </c>
      <c r="E436" s="82">
        <f t="shared" si="55"/>
        <v>20.383333333333333</v>
      </c>
      <c r="F436" s="2"/>
    </row>
    <row r="437" spans="1:6" ht="51" hidden="1" outlineLevel="2" x14ac:dyDescent="0.25">
      <c r="A437" s="15" t="s">
        <v>136</v>
      </c>
      <c r="B437" s="17" t="s">
        <v>272</v>
      </c>
      <c r="C437" s="8">
        <f>C438</f>
        <v>0</v>
      </c>
      <c r="D437" s="8">
        <f t="shared" ref="D437:D440" si="59">D438</f>
        <v>0</v>
      </c>
      <c r="E437" s="82" t="e">
        <f t="shared" si="55"/>
        <v>#DIV/0!</v>
      </c>
      <c r="F437" s="2"/>
    </row>
    <row r="438" spans="1:6" ht="25.5" hidden="1" outlineLevel="3" x14ac:dyDescent="0.25">
      <c r="A438" s="15" t="s">
        <v>136</v>
      </c>
      <c r="B438" s="17" t="s">
        <v>343</v>
      </c>
      <c r="C438" s="8">
        <f>C439</f>
        <v>0</v>
      </c>
      <c r="D438" s="8">
        <f t="shared" si="59"/>
        <v>0</v>
      </c>
      <c r="E438" s="82" t="e">
        <f t="shared" si="55"/>
        <v>#DIV/0!</v>
      </c>
      <c r="F438" s="2"/>
    </row>
    <row r="439" spans="1:6" ht="38.25" hidden="1" outlineLevel="4" x14ac:dyDescent="0.25">
      <c r="A439" s="15" t="s">
        <v>136</v>
      </c>
      <c r="B439" s="17" t="s">
        <v>435</v>
      </c>
      <c r="C439" s="8">
        <f>C440</f>
        <v>0</v>
      </c>
      <c r="D439" s="8">
        <f t="shared" si="59"/>
        <v>0</v>
      </c>
      <c r="E439" s="82" t="e">
        <f t="shared" si="55"/>
        <v>#DIV/0!</v>
      </c>
      <c r="F439" s="2"/>
    </row>
    <row r="440" spans="1:6" ht="25.5" hidden="1" outlineLevel="5" x14ac:dyDescent="0.25">
      <c r="A440" s="15" t="s">
        <v>136</v>
      </c>
      <c r="B440" s="17" t="s">
        <v>436</v>
      </c>
      <c r="C440" s="8">
        <f>C441</f>
        <v>0</v>
      </c>
      <c r="D440" s="8">
        <f t="shared" si="59"/>
        <v>0</v>
      </c>
      <c r="E440" s="82" t="e">
        <f t="shared" si="55"/>
        <v>#DIV/0!</v>
      </c>
      <c r="F440" s="2"/>
    </row>
    <row r="441" spans="1:6" hidden="1" outlineLevel="6" x14ac:dyDescent="0.25">
      <c r="A441" s="15" t="s">
        <v>136</v>
      </c>
      <c r="B441" s="17" t="s">
        <v>326</v>
      </c>
      <c r="C441" s="8"/>
      <c r="D441" s="8"/>
      <c r="E441" s="82" t="e">
        <f t="shared" si="55"/>
        <v>#DIV/0!</v>
      </c>
      <c r="F441" s="2"/>
    </row>
    <row r="442" spans="1:6" outlineLevel="1" collapsed="1" x14ac:dyDescent="0.25">
      <c r="A442" s="15" t="s">
        <v>139</v>
      </c>
      <c r="B442" s="17" t="s">
        <v>293</v>
      </c>
      <c r="C442" s="8">
        <f>'№ 5ведомственная'!F288+'№ 5ведомственная'!F450</f>
        <v>1806</v>
      </c>
      <c r="D442" s="8">
        <f>'№ 5ведомственная'!G288+'№ 5ведомственная'!G450</f>
        <v>370.6</v>
      </c>
      <c r="E442" s="82">
        <f t="shared" si="55"/>
        <v>20.520487264673314</v>
      </c>
      <c r="F442" s="2"/>
    </row>
    <row r="443" spans="1:6" ht="38.25" hidden="1" outlineLevel="2" x14ac:dyDescent="0.25">
      <c r="A443" s="15" t="s">
        <v>139</v>
      </c>
      <c r="B443" s="17" t="s">
        <v>300</v>
      </c>
      <c r="C443" s="8">
        <f>C444+C448</f>
        <v>1386</v>
      </c>
      <c r="D443" s="8">
        <f>D444+D448</f>
        <v>345.6</v>
      </c>
      <c r="E443" s="82">
        <f t="shared" si="55"/>
        <v>24.935064935064936</v>
      </c>
      <c r="F443" s="2"/>
    </row>
    <row r="444" spans="1:6" ht="25.5" hidden="1" outlineLevel="3" x14ac:dyDescent="0.25">
      <c r="A444" s="15" t="s">
        <v>139</v>
      </c>
      <c r="B444" s="17" t="s">
        <v>455</v>
      </c>
      <c r="C444" s="8">
        <f>C445</f>
        <v>315</v>
      </c>
      <c r="D444" s="8">
        <f t="shared" ref="D444:D446" si="60">D445</f>
        <v>72</v>
      </c>
      <c r="E444" s="82">
        <f t="shared" si="55"/>
        <v>22.857142857142858</v>
      </c>
      <c r="F444" s="2"/>
    </row>
    <row r="445" spans="1:6" ht="25.5" hidden="1" outlineLevel="4" x14ac:dyDescent="0.25">
      <c r="A445" s="15" t="s">
        <v>139</v>
      </c>
      <c r="B445" s="17" t="s">
        <v>479</v>
      </c>
      <c r="C445" s="8">
        <f>C446</f>
        <v>315</v>
      </c>
      <c r="D445" s="8">
        <f t="shared" si="60"/>
        <v>72</v>
      </c>
      <c r="E445" s="82">
        <f t="shared" si="55"/>
        <v>22.857142857142858</v>
      </c>
      <c r="F445" s="2"/>
    </row>
    <row r="446" spans="1:6" ht="63.75" hidden="1" outlineLevel="5" x14ac:dyDescent="0.25">
      <c r="A446" s="15" t="s">
        <v>139</v>
      </c>
      <c r="B446" s="17" t="s">
        <v>489</v>
      </c>
      <c r="C446" s="8">
        <f>C447</f>
        <v>315</v>
      </c>
      <c r="D446" s="8">
        <f t="shared" si="60"/>
        <v>72</v>
      </c>
      <c r="E446" s="82">
        <f t="shared" si="55"/>
        <v>22.857142857142858</v>
      </c>
      <c r="F446" s="2"/>
    </row>
    <row r="447" spans="1:6" hidden="1" outlineLevel="6" x14ac:dyDescent="0.25">
      <c r="A447" s="15" t="s">
        <v>139</v>
      </c>
      <c r="B447" s="17" t="s">
        <v>326</v>
      </c>
      <c r="C447" s="8">
        <f>'№ 5ведомственная'!F455</f>
        <v>315</v>
      </c>
      <c r="D447" s="8">
        <f>'№ 5ведомственная'!G455</f>
        <v>72</v>
      </c>
      <c r="E447" s="82">
        <f t="shared" si="55"/>
        <v>22.857142857142858</v>
      </c>
      <c r="F447" s="2"/>
    </row>
    <row r="448" spans="1:6" ht="25.5" hidden="1" outlineLevel="3" x14ac:dyDescent="0.25">
      <c r="A448" s="15" t="s">
        <v>139</v>
      </c>
      <c r="B448" s="17" t="s">
        <v>461</v>
      </c>
      <c r="C448" s="8">
        <f>C449</f>
        <v>1071</v>
      </c>
      <c r="D448" s="8">
        <f t="shared" ref="D448:D450" si="61">D449</f>
        <v>273.60000000000002</v>
      </c>
      <c r="E448" s="82">
        <f t="shared" si="55"/>
        <v>25.546218487394963</v>
      </c>
      <c r="F448" s="2"/>
    </row>
    <row r="449" spans="1:6" ht="38.25" hidden="1" outlineLevel="4" x14ac:dyDescent="0.25">
      <c r="A449" s="15" t="s">
        <v>139</v>
      </c>
      <c r="B449" s="17" t="s">
        <v>462</v>
      </c>
      <c r="C449" s="8">
        <f>C450</f>
        <v>1071</v>
      </c>
      <c r="D449" s="8">
        <f t="shared" si="61"/>
        <v>273.60000000000002</v>
      </c>
      <c r="E449" s="82">
        <f t="shared" si="55"/>
        <v>25.546218487394963</v>
      </c>
      <c r="F449" s="2"/>
    </row>
    <row r="450" spans="1:6" ht="63.75" hidden="1" outlineLevel="5" x14ac:dyDescent="0.25">
      <c r="A450" s="15" t="s">
        <v>139</v>
      </c>
      <c r="B450" s="17" t="s">
        <v>489</v>
      </c>
      <c r="C450" s="8">
        <f>C451</f>
        <v>1071</v>
      </c>
      <c r="D450" s="8">
        <f t="shared" si="61"/>
        <v>273.60000000000002</v>
      </c>
      <c r="E450" s="82">
        <f t="shared" si="55"/>
        <v>25.546218487394963</v>
      </c>
      <c r="F450" s="2"/>
    </row>
    <row r="451" spans="1:6" hidden="1" outlineLevel="6" x14ac:dyDescent="0.25">
      <c r="A451" s="15" t="s">
        <v>139</v>
      </c>
      <c r="B451" s="17" t="s">
        <v>326</v>
      </c>
      <c r="C451" s="8">
        <f>'№ 5ведомственная'!F459</f>
        <v>1071</v>
      </c>
      <c r="D451" s="8">
        <f>'№ 5ведомственная'!G459</f>
        <v>273.60000000000002</v>
      </c>
      <c r="E451" s="82">
        <f t="shared" si="55"/>
        <v>25.546218487394963</v>
      </c>
      <c r="F451" s="2"/>
    </row>
    <row r="452" spans="1:6" ht="38.25" hidden="1" outlineLevel="2" x14ac:dyDescent="0.25">
      <c r="A452" s="15" t="s">
        <v>139</v>
      </c>
      <c r="B452" s="17" t="s">
        <v>294</v>
      </c>
      <c r="C452" s="8">
        <f>C453</f>
        <v>100</v>
      </c>
      <c r="D452" s="8">
        <f t="shared" ref="D452:D455" si="62">D453</f>
        <v>0</v>
      </c>
      <c r="E452" s="82">
        <f t="shared" si="55"/>
        <v>0</v>
      </c>
      <c r="F452" s="2"/>
    </row>
    <row r="453" spans="1:6" ht="25.5" hidden="1" outlineLevel="3" x14ac:dyDescent="0.25">
      <c r="A453" s="15" t="s">
        <v>139</v>
      </c>
      <c r="B453" s="17" t="s">
        <v>437</v>
      </c>
      <c r="C453" s="8">
        <f>C454</f>
        <v>100</v>
      </c>
      <c r="D453" s="8">
        <f t="shared" si="62"/>
        <v>0</v>
      </c>
      <c r="E453" s="82">
        <f t="shared" si="55"/>
        <v>0</v>
      </c>
      <c r="F453" s="2"/>
    </row>
    <row r="454" spans="1:6" ht="25.5" hidden="1" outlineLevel="4" x14ac:dyDescent="0.25">
      <c r="A454" s="15" t="s">
        <v>139</v>
      </c>
      <c r="B454" s="17" t="s">
        <v>438</v>
      </c>
      <c r="C454" s="8">
        <f>C455</f>
        <v>100</v>
      </c>
      <c r="D454" s="8">
        <f t="shared" si="62"/>
        <v>0</v>
      </c>
      <c r="E454" s="82">
        <f t="shared" si="55"/>
        <v>0</v>
      </c>
      <c r="F454" s="2"/>
    </row>
    <row r="455" spans="1:6" ht="38.25" hidden="1" outlineLevel="5" x14ac:dyDescent="0.25">
      <c r="A455" s="15" t="s">
        <v>139</v>
      </c>
      <c r="B455" s="17" t="s">
        <v>439</v>
      </c>
      <c r="C455" s="8">
        <f>C456</f>
        <v>100</v>
      </c>
      <c r="D455" s="8">
        <f t="shared" si="62"/>
        <v>0</v>
      </c>
      <c r="E455" s="82">
        <f t="shared" si="55"/>
        <v>0</v>
      </c>
      <c r="F455" s="2"/>
    </row>
    <row r="456" spans="1:6" hidden="1" outlineLevel="6" x14ac:dyDescent="0.25">
      <c r="A456" s="15" t="s">
        <v>139</v>
      </c>
      <c r="B456" s="17" t="s">
        <v>326</v>
      </c>
      <c r="C456" s="8">
        <f>'№ 5ведомственная'!F293</f>
        <v>100</v>
      </c>
      <c r="D456" s="8">
        <f>'№ 5ведомственная'!G293</f>
        <v>0</v>
      </c>
      <c r="E456" s="82">
        <f t="shared" si="55"/>
        <v>0</v>
      </c>
      <c r="F456" s="2"/>
    </row>
    <row r="457" spans="1:6" ht="51" hidden="1" outlineLevel="2" x14ac:dyDescent="0.25">
      <c r="A457" s="15" t="s">
        <v>139</v>
      </c>
      <c r="B457" s="17" t="s">
        <v>272</v>
      </c>
      <c r="C457" s="8" t="e">
        <f t="shared" ref="C457:D458" si="63">C458</f>
        <v>#REF!</v>
      </c>
      <c r="D457" s="8" t="e">
        <f t="shared" si="63"/>
        <v>#REF!</v>
      </c>
      <c r="E457" s="82" t="e">
        <f t="shared" si="55"/>
        <v>#REF!</v>
      </c>
      <c r="F457" s="2"/>
    </row>
    <row r="458" spans="1:6" ht="25.5" hidden="1" outlineLevel="3" x14ac:dyDescent="0.25">
      <c r="A458" s="15" t="s">
        <v>139</v>
      </c>
      <c r="B458" s="17" t="s">
        <v>343</v>
      </c>
      <c r="C458" s="8" t="e">
        <f t="shared" si="63"/>
        <v>#REF!</v>
      </c>
      <c r="D458" s="8" t="e">
        <f t="shared" si="63"/>
        <v>#REF!</v>
      </c>
      <c r="E458" s="82" t="e">
        <f t="shared" si="55"/>
        <v>#REF!</v>
      </c>
      <c r="F458" s="2"/>
    </row>
    <row r="459" spans="1:6" ht="38.25" hidden="1" outlineLevel="4" x14ac:dyDescent="0.25">
      <c r="A459" s="15" t="s">
        <v>139</v>
      </c>
      <c r="B459" s="17" t="s">
        <v>435</v>
      </c>
      <c r="C459" s="8" t="e">
        <f>C460+C462</f>
        <v>#REF!</v>
      </c>
      <c r="D459" s="8" t="e">
        <f>D460+D462</f>
        <v>#REF!</v>
      </c>
      <c r="E459" s="82" t="e">
        <f t="shared" si="55"/>
        <v>#REF!</v>
      </c>
      <c r="F459" s="2"/>
    </row>
    <row r="460" spans="1:6" ht="25.5" hidden="1" outlineLevel="5" x14ac:dyDescent="0.25">
      <c r="A460" s="15" t="s">
        <v>139</v>
      </c>
      <c r="B460" s="17" t="s">
        <v>440</v>
      </c>
      <c r="C460" s="8">
        <f>C461</f>
        <v>140</v>
      </c>
      <c r="D460" s="8">
        <f>D461</f>
        <v>0</v>
      </c>
      <c r="E460" s="82">
        <f t="shared" si="55"/>
        <v>0</v>
      </c>
      <c r="F460" s="2"/>
    </row>
    <row r="461" spans="1:6" hidden="1" outlineLevel="6" x14ac:dyDescent="0.25">
      <c r="A461" s="15" t="s">
        <v>139</v>
      </c>
      <c r="B461" s="17" t="s">
        <v>326</v>
      </c>
      <c r="C461" s="8">
        <f>'№ 5ведомственная'!F298</f>
        <v>140</v>
      </c>
      <c r="D461" s="8">
        <f>'№ 5ведомственная'!G298</f>
        <v>0</v>
      </c>
      <c r="E461" s="82">
        <f t="shared" si="55"/>
        <v>0</v>
      </c>
      <c r="F461" s="2"/>
    </row>
    <row r="462" spans="1:6" ht="25.5" hidden="1" outlineLevel="5" x14ac:dyDescent="0.25">
      <c r="A462" s="15" t="s">
        <v>139</v>
      </c>
      <c r="B462" s="17" t="s">
        <v>544</v>
      </c>
      <c r="C462" s="8" t="e">
        <f>C463</f>
        <v>#REF!</v>
      </c>
      <c r="D462" s="8" t="e">
        <f>D463</f>
        <v>#REF!</v>
      </c>
      <c r="E462" s="82" t="e">
        <f t="shared" si="55"/>
        <v>#REF!</v>
      </c>
      <c r="F462" s="2"/>
    </row>
    <row r="463" spans="1:6" hidden="1" outlineLevel="6" x14ac:dyDescent="0.25">
      <c r="A463" s="15" t="s">
        <v>139</v>
      </c>
      <c r="B463" s="17" t="s">
        <v>326</v>
      </c>
      <c r="C463" s="8" t="e">
        <f>'№ 5ведомственная'!#REF!</f>
        <v>#REF!</v>
      </c>
      <c r="D463" s="8" t="e">
        <f>'№ 5ведомственная'!#REF!</f>
        <v>#REF!</v>
      </c>
      <c r="E463" s="82" t="e">
        <f t="shared" si="55"/>
        <v>#REF!</v>
      </c>
      <c r="F463" s="2"/>
    </row>
    <row r="464" spans="1:6" ht="38.25" hidden="1" outlineLevel="2" x14ac:dyDescent="0.25">
      <c r="A464" s="15" t="s">
        <v>139</v>
      </c>
      <c r="B464" s="17" t="s">
        <v>295</v>
      </c>
      <c r="C464" s="8" t="e">
        <f>C465+C469</f>
        <v>#REF!</v>
      </c>
      <c r="D464" s="8" t="e">
        <f>D465+D469</f>
        <v>#REF!</v>
      </c>
      <c r="E464" s="82" t="e">
        <f t="shared" ref="E464:E527" si="64">D464/C464*100</f>
        <v>#REF!</v>
      </c>
      <c r="F464" s="2"/>
    </row>
    <row r="465" spans="1:6" ht="38.25" hidden="1" outlineLevel="3" x14ac:dyDescent="0.25">
      <c r="A465" s="15" t="s">
        <v>139</v>
      </c>
      <c r="B465" s="17" t="s">
        <v>441</v>
      </c>
      <c r="C465" s="8">
        <f>C466</f>
        <v>180</v>
      </c>
      <c r="D465" s="8">
        <f t="shared" ref="D465:D467" si="65">D466</f>
        <v>25</v>
      </c>
      <c r="E465" s="82">
        <f t="shared" si="64"/>
        <v>13.888888888888889</v>
      </c>
      <c r="F465" s="2"/>
    </row>
    <row r="466" spans="1:6" ht="38.25" hidden="1" outlineLevel="4" x14ac:dyDescent="0.25">
      <c r="A466" s="15" t="s">
        <v>139</v>
      </c>
      <c r="B466" s="17" t="s">
        <v>442</v>
      </c>
      <c r="C466" s="8">
        <f>C467</f>
        <v>180</v>
      </c>
      <c r="D466" s="8">
        <f t="shared" si="65"/>
        <v>25</v>
      </c>
      <c r="E466" s="82">
        <f t="shared" si="64"/>
        <v>13.888888888888889</v>
      </c>
      <c r="F466" s="2"/>
    </row>
    <row r="467" spans="1:6" ht="38.25" hidden="1" outlineLevel="5" x14ac:dyDescent="0.25">
      <c r="A467" s="15" t="s">
        <v>139</v>
      </c>
      <c r="B467" s="17" t="s">
        <v>443</v>
      </c>
      <c r="C467" s="8">
        <f>C468</f>
        <v>180</v>
      </c>
      <c r="D467" s="8">
        <f t="shared" si="65"/>
        <v>25</v>
      </c>
      <c r="E467" s="82">
        <f t="shared" si="64"/>
        <v>13.888888888888889</v>
      </c>
      <c r="F467" s="2"/>
    </row>
    <row r="468" spans="1:6" hidden="1" outlineLevel="6" x14ac:dyDescent="0.25">
      <c r="A468" s="15" t="s">
        <v>139</v>
      </c>
      <c r="B468" s="17" t="s">
        <v>326</v>
      </c>
      <c r="C468" s="8">
        <f>'№ 5ведомственная'!F303</f>
        <v>180</v>
      </c>
      <c r="D468" s="8">
        <f>'№ 5ведомственная'!G303</f>
        <v>25</v>
      </c>
      <c r="E468" s="82">
        <f t="shared" si="64"/>
        <v>13.888888888888889</v>
      </c>
      <c r="F468" s="2"/>
    </row>
    <row r="469" spans="1:6" ht="25.5" hidden="1" outlineLevel="3" x14ac:dyDescent="0.25">
      <c r="A469" s="15" t="s">
        <v>139</v>
      </c>
      <c r="B469" s="17" t="s">
        <v>444</v>
      </c>
      <c r="C469" s="8" t="e">
        <f>C470</f>
        <v>#REF!</v>
      </c>
      <c r="D469" s="8" t="e">
        <f t="shared" ref="D469:D471" si="66">D470</f>
        <v>#REF!</v>
      </c>
      <c r="E469" s="82" t="e">
        <f t="shared" si="64"/>
        <v>#REF!</v>
      </c>
      <c r="F469" s="2"/>
    </row>
    <row r="470" spans="1:6" ht="25.5" hidden="1" outlineLevel="4" x14ac:dyDescent="0.25">
      <c r="A470" s="15" t="s">
        <v>139</v>
      </c>
      <c r="B470" s="17" t="s">
        <v>445</v>
      </c>
      <c r="C470" s="8" t="e">
        <f>C471</f>
        <v>#REF!</v>
      </c>
      <c r="D470" s="8" t="e">
        <f t="shared" si="66"/>
        <v>#REF!</v>
      </c>
      <c r="E470" s="82" t="e">
        <f t="shared" si="64"/>
        <v>#REF!</v>
      </c>
      <c r="F470" s="2"/>
    </row>
    <row r="471" spans="1:6" ht="38.25" hidden="1" outlineLevel="5" x14ac:dyDescent="0.25">
      <c r="A471" s="15" t="s">
        <v>139</v>
      </c>
      <c r="B471" s="17" t="s">
        <v>446</v>
      </c>
      <c r="C471" s="8" t="e">
        <f>C472</f>
        <v>#REF!</v>
      </c>
      <c r="D471" s="8" t="e">
        <f t="shared" si="66"/>
        <v>#REF!</v>
      </c>
      <c r="E471" s="82" t="e">
        <f t="shared" si="64"/>
        <v>#REF!</v>
      </c>
      <c r="F471" s="2"/>
    </row>
    <row r="472" spans="1:6" hidden="1" outlineLevel="6" x14ac:dyDescent="0.25">
      <c r="A472" s="15" t="s">
        <v>139</v>
      </c>
      <c r="B472" s="17" t="s">
        <v>326</v>
      </c>
      <c r="C472" s="8" t="e">
        <f>'№ 5ведомственная'!#REF!</f>
        <v>#REF!</v>
      </c>
      <c r="D472" s="8" t="e">
        <f>'№ 5ведомственная'!#REF!</f>
        <v>#REF!</v>
      </c>
      <c r="E472" s="82" t="e">
        <f t="shared" si="64"/>
        <v>#REF!</v>
      </c>
      <c r="F472" s="2"/>
    </row>
    <row r="473" spans="1:6" outlineLevel="1" collapsed="1" x14ac:dyDescent="0.25">
      <c r="A473" s="15" t="s">
        <v>153</v>
      </c>
      <c r="B473" s="17" t="s">
        <v>296</v>
      </c>
      <c r="C473" s="8">
        <f>'№ 5ведомственная'!F304+'№ 5ведомственная'!F460</f>
        <v>12003.6</v>
      </c>
      <c r="D473" s="8">
        <f>'№ 5ведомственная'!G304+'№ 5ведомственная'!G460</f>
        <v>3936.9</v>
      </c>
      <c r="E473" s="82">
        <f t="shared" si="64"/>
        <v>32.797660701789461</v>
      </c>
      <c r="F473" s="2"/>
    </row>
    <row r="474" spans="1:6" ht="38.25" hidden="1" outlineLevel="2" x14ac:dyDescent="0.25">
      <c r="A474" s="15" t="s">
        <v>153</v>
      </c>
      <c r="B474" s="17" t="s">
        <v>300</v>
      </c>
      <c r="C474" s="8">
        <f>C475</f>
        <v>5222.9000000000005</v>
      </c>
      <c r="D474" s="8">
        <f t="shared" ref="D474:D476" si="67">D475</f>
        <v>912.9</v>
      </c>
      <c r="E474" s="81">
        <f t="shared" si="64"/>
        <v>17.478795305290163</v>
      </c>
      <c r="F474" s="2"/>
    </row>
    <row r="475" spans="1:6" ht="25.5" hidden="1" outlineLevel="3" x14ac:dyDescent="0.25">
      <c r="A475" s="15" t="s">
        <v>153</v>
      </c>
      <c r="B475" s="17" t="s">
        <v>455</v>
      </c>
      <c r="C475" s="8">
        <f>C476</f>
        <v>5222.9000000000005</v>
      </c>
      <c r="D475" s="8">
        <f t="shared" si="67"/>
        <v>912.9</v>
      </c>
      <c r="E475" s="81">
        <f t="shared" si="64"/>
        <v>17.478795305290163</v>
      </c>
      <c r="F475" s="2"/>
    </row>
    <row r="476" spans="1:6" ht="25.5" hidden="1" outlineLevel="4" x14ac:dyDescent="0.25">
      <c r="A476" s="15" t="s">
        <v>153</v>
      </c>
      <c r="B476" s="17" t="s">
        <v>456</v>
      </c>
      <c r="C476" s="8">
        <f>C477</f>
        <v>5222.9000000000005</v>
      </c>
      <c r="D476" s="8">
        <f t="shared" si="67"/>
        <v>912.9</v>
      </c>
      <c r="E476" s="81">
        <f t="shared" si="64"/>
        <v>17.478795305290163</v>
      </c>
      <c r="F476" s="2"/>
    </row>
    <row r="477" spans="1:6" ht="51" hidden="1" outlineLevel="5" x14ac:dyDescent="0.25">
      <c r="A477" s="15" t="s">
        <v>153</v>
      </c>
      <c r="B477" s="17" t="s">
        <v>490</v>
      </c>
      <c r="C477" s="8">
        <f>C478+C479</f>
        <v>5222.9000000000005</v>
      </c>
      <c r="D477" s="8">
        <f>D478+D479</f>
        <v>912.9</v>
      </c>
      <c r="E477" s="81">
        <f t="shared" si="64"/>
        <v>17.478795305290163</v>
      </c>
      <c r="F477" s="2"/>
    </row>
    <row r="478" spans="1:6" ht="25.5" hidden="1" outlineLevel="6" x14ac:dyDescent="0.25">
      <c r="A478" s="15" t="s">
        <v>153</v>
      </c>
      <c r="B478" s="17" t="s">
        <v>315</v>
      </c>
      <c r="C478" s="8">
        <f>'№ 5ведомственная'!F465</f>
        <v>130.6</v>
      </c>
      <c r="D478" s="8">
        <f>'№ 5ведомственная'!G465</f>
        <v>15.8</v>
      </c>
      <c r="E478" s="81">
        <f t="shared" si="64"/>
        <v>12.098009188361409</v>
      </c>
      <c r="F478" s="2"/>
    </row>
    <row r="479" spans="1:6" hidden="1" outlineLevel="6" x14ac:dyDescent="0.25">
      <c r="A479" s="15" t="s">
        <v>153</v>
      </c>
      <c r="B479" s="17" t="s">
        <v>326</v>
      </c>
      <c r="C479" s="8">
        <f>'№ 5ведомственная'!F466</f>
        <v>5092.3</v>
      </c>
      <c r="D479" s="8">
        <f>'№ 5ведомственная'!G466</f>
        <v>897.1</v>
      </c>
      <c r="E479" s="81">
        <f t="shared" si="64"/>
        <v>17.616793983072483</v>
      </c>
      <c r="F479" s="2"/>
    </row>
    <row r="480" spans="1:6" ht="38.25" hidden="1" outlineLevel="2" x14ac:dyDescent="0.25">
      <c r="A480" s="15" t="s">
        <v>153</v>
      </c>
      <c r="B480" s="17" t="s">
        <v>297</v>
      </c>
      <c r="C480" s="8">
        <f>C481</f>
        <v>3469.1</v>
      </c>
      <c r="D480" s="8">
        <f t="shared" ref="D480:D483" si="68">D481</f>
        <v>0</v>
      </c>
      <c r="E480" s="81">
        <f t="shared" si="64"/>
        <v>0</v>
      </c>
      <c r="F480" s="2"/>
    </row>
    <row r="481" spans="1:6" ht="51" hidden="1" outlineLevel="3" x14ac:dyDescent="0.25">
      <c r="A481" s="15" t="s">
        <v>153</v>
      </c>
      <c r="B481" s="17" t="s">
        <v>447</v>
      </c>
      <c r="C481" s="8">
        <f>C482</f>
        <v>3469.1</v>
      </c>
      <c r="D481" s="8">
        <f t="shared" si="68"/>
        <v>0</v>
      </c>
      <c r="E481" s="81">
        <f t="shared" si="64"/>
        <v>0</v>
      </c>
      <c r="F481" s="2"/>
    </row>
    <row r="482" spans="1:6" ht="76.5" hidden="1" outlineLevel="4" x14ac:dyDescent="0.25">
      <c r="A482" s="15" t="s">
        <v>153</v>
      </c>
      <c r="B482" s="17" t="s">
        <v>448</v>
      </c>
      <c r="C482" s="8">
        <f>C483</f>
        <v>3469.1</v>
      </c>
      <c r="D482" s="8">
        <f t="shared" si="68"/>
        <v>0</v>
      </c>
      <c r="E482" s="81">
        <f t="shared" si="64"/>
        <v>0</v>
      </c>
      <c r="F482" s="2"/>
    </row>
    <row r="483" spans="1:6" ht="51" hidden="1" outlineLevel="5" x14ac:dyDescent="0.25">
      <c r="A483" s="15" t="s">
        <v>153</v>
      </c>
      <c r="B483" s="17" t="s">
        <v>449</v>
      </c>
      <c r="C483" s="8">
        <f>C484</f>
        <v>3469.1</v>
      </c>
      <c r="D483" s="8">
        <f t="shared" si="68"/>
        <v>0</v>
      </c>
      <c r="E483" s="81">
        <f t="shared" si="64"/>
        <v>0</v>
      </c>
      <c r="F483" s="2"/>
    </row>
    <row r="484" spans="1:6" ht="25.5" hidden="1" outlineLevel="6" x14ac:dyDescent="0.25">
      <c r="A484" s="15" t="s">
        <v>153</v>
      </c>
      <c r="B484" s="17" t="s">
        <v>407</v>
      </c>
      <c r="C484" s="8">
        <f>'№ 5ведомственная'!F309</f>
        <v>3469.1</v>
      </c>
      <c r="D484" s="8">
        <f>'№ 5ведомственная'!G309</f>
        <v>0</v>
      </c>
      <c r="E484" s="81">
        <f t="shared" si="64"/>
        <v>0</v>
      </c>
      <c r="F484" s="2"/>
    </row>
    <row r="485" spans="1:6" s="27" customFormat="1" collapsed="1" x14ac:dyDescent="0.25">
      <c r="A485" s="20" t="s">
        <v>212</v>
      </c>
      <c r="B485" s="21" t="s">
        <v>268</v>
      </c>
      <c r="C485" s="7">
        <f>C487+C512+C486</f>
        <v>8150.7</v>
      </c>
      <c r="D485" s="7">
        <f>D487+D512+D486</f>
        <v>1844.8</v>
      </c>
      <c r="E485" s="81">
        <f t="shared" si="64"/>
        <v>22.63363882856687</v>
      </c>
      <c r="F485" s="4"/>
    </row>
    <row r="486" spans="1:6" s="64" customFormat="1" x14ac:dyDescent="0.25">
      <c r="A486" s="15">
        <v>1101</v>
      </c>
      <c r="B486" s="17" t="s">
        <v>656</v>
      </c>
      <c r="C486" s="8">
        <f>'№ 5ведомственная'!F560</f>
        <v>2095.1999999999998</v>
      </c>
      <c r="D486" s="8">
        <f>'№ 5ведомственная'!G560</f>
        <v>0</v>
      </c>
      <c r="E486" s="82">
        <f t="shared" si="64"/>
        <v>0</v>
      </c>
      <c r="F486" s="63"/>
    </row>
    <row r="487" spans="1:6" outlineLevel="1" x14ac:dyDescent="0.25">
      <c r="A487" s="15" t="s">
        <v>243</v>
      </c>
      <c r="B487" s="17" t="s">
        <v>310</v>
      </c>
      <c r="C487" s="8">
        <f>'№ 5ведомственная'!F568</f>
        <v>3570.9</v>
      </c>
      <c r="D487" s="8">
        <f>'№ 5ведомственная'!G568</f>
        <v>1127.5</v>
      </c>
      <c r="E487" s="82">
        <f t="shared" si="64"/>
        <v>31.57467305161164</v>
      </c>
      <c r="F487" s="2"/>
    </row>
    <row r="488" spans="1:6" ht="38.25" hidden="1" outlineLevel="2" x14ac:dyDescent="0.25">
      <c r="A488" s="15" t="s">
        <v>243</v>
      </c>
      <c r="B488" s="17" t="s">
        <v>311</v>
      </c>
      <c r="C488" s="8" t="e">
        <f>C489+C504</f>
        <v>#REF!</v>
      </c>
      <c r="D488" s="8" t="e">
        <f>D489+D504</f>
        <v>#REF!</v>
      </c>
      <c r="E488" s="82" t="e">
        <f t="shared" si="64"/>
        <v>#REF!</v>
      </c>
      <c r="F488" s="2"/>
    </row>
    <row r="489" spans="1:6" ht="25.5" hidden="1" outlineLevel="3" x14ac:dyDescent="0.25">
      <c r="A489" s="15" t="s">
        <v>243</v>
      </c>
      <c r="B489" s="17" t="s">
        <v>521</v>
      </c>
      <c r="C489" s="8" t="e">
        <f>C490+C496+C501</f>
        <v>#REF!</v>
      </c>
      <c r="D489" s="8" t="e">
        <f>D490+D496+D501</f>
        <v>#REF!</v>
      </c>
      <c r="E489" s="82" t="e">
        <f t="shared" si="64"/>
        <v>#REF!</v>
      </c>
      <c r="F489" s="2"/>
    </row>
    <row r="490" spans="1:6" ht="63.75" hidden="1" outlineLevel="4" x14ac:dyDescent="0.25">
      <c r="A490" s="15" t="s">
        <v>243</v>
      </c>
      <c r="B490" s="17" t="s">
        <v>522</v>
      </c>
      <c r="C490" s="8" t="e">
        <f>C491+C494</f>
        <v>#REF!</v>
      </c>
      <c r="D490" s="8" t="e">
        <f>D491+D494</f>
        <v>#REF!</v>
      </c>
      <c r="E490" s="82" t="e">
        <f t="shared" si="64"/>
        <v>#REF!</v>
      </c>
      <c r="F490" s="2"/>
    </row>
    <row r="491" spans="1:6" ht="89.25" hidden="1" outlineLevel="5" x14ac:dyDescent="0.25">
      <c r="A491" s="15" t="s">
        <v>243</v>
      </c>
      <c r="B491" s="17" t="s">
        <v>523</v>
      </c>
      <c r="C491" s="8" t="e">
        <f>C492+C493</f>
        <v>#REF!</v>
      </c>
      <c r="D491" s="8" t="e">
        <f>D492+D493</f>
        <v>#REF!</v>
      </c>
      <c r="E491" s="82" t="e">
        <f t="shared" si="64"/>
        <v>#REF!</v>
      </c>
      <c r="F491" s="2"/>
    </row>
    <row r="492" spans="1:6" ht="51" hidden="1" outlineLevel="6" x14ac:dyDescent="0.25">
      <c r="A492" s="15" t="s">
        <v>243</v>
      </c>
      <c r="B492" s="17" t="s">
        <v>314</v>
      </c>
      <c r="C492" s="8" t="e">
        <f>'№ 5ведомственная'!#REF!</f>
        <v>#REF!</v>
      </c>
      <c r="D492" s="8" t="e">
        <f>'№ 5ведомственная'!#REF!</f>
        <v>#REF!</v>
      </c>
      <c r="E492" s="82" t="e">
        <f t="shared" si="64"/>
        <v>#REF!</v>
      </c>
      <c r="F492" s="2"/>
    </row>
    <row r="493" spans="1:6" ht="25.5" hidden="1" outlineLevel="6" x14ac:dyDescent="0.25">
      <c r="A493" s="15" t="s">
        <v>243</v>
      </c>
      <c r="B493" s="17" t="s">
        <v>315</v>
      </c>
      <c r="C493" s="8">
        <f>'№ 5ведомственная'!F573</f>
        <v>500</v>
      </c>
      <c r="D493" s="8">
        <f>'№ 5ведомственная'!G573</f>
        <v>185.1</v>
      </c>
      <c r="E493" s="82">
        <f t="shared" si="64"/>
        <v>37.019999999999996</v>
      </c>
      <c r="F493" s="2"/>
    </row>
    <row r="494" spans="1:6" ht="25.5" hidden="1" outlineLevel="5" x14ac:dyDescent="0.25">
      <c r="A494" s="15" t="s">
        <v>243</v>
      </c>
      <c r="B494" s="17" t="s">
        <v>524</v>
      </c>
      <c r="C494" s="8" t="e">
        <f>C495</f>
        <v>#REF!</v>
      </c>
      <c r="D494" s="8" t="e">
        <f>D495</f>
        <v>#REF!</v>
      </c>
      <c r="E494" s="82" t="e">
        <f t="shared" si="64"/>
        <v>#REF!</v>
      </c>
      <c r="F494" s="2"/>
    </row>
    <row r="495" spans="1:6" ht="25.5" hidden="1" outlineLevel="6" x14ac:dyDescent="0.25">
      <c r="A495" s="15" t="s">
        <v>243</v>
      </c>
      <c r="B495" s="17" t="s">
        <v>315</v>
      </c>
      <c r="C495" s="8" t="e">
        <f>'№ 5ведомственная'!#REF!</f>
        <v>#REF!</v>
      </c>
      <c r="D495" s="8" t="e">
        <f>'№ 5ведомственная'!#REF!</f>
        <v>#REF!</v>
      </c>
      <c r="E495" s="82" t="e">
        <f t="shared" si="64"/>
        <v>#REF!</v>
      </c>
      <c r="F495" s="2"/>
    </row>
    <row r="496" spans="1:6" ht="38.25" hidden="1" outlineLevel="4" x14ac:dyDescent="0.25">
      <c r="A496" s="15" t="s">
        <v>243</v>
      </c>
      <c r="B496" s="17" t="s">
        <v>525</v>
      </c>
      <c r="C496" s="8" t="e">
        <f>C497</f>
        <v>#REF!</v>
      </c>
      <c r="D496" s="8" t="e">
        <f>D497</f>
        <v>#REF!</v>
      </c>
      <c r="E496" s="82" t="e">
        <f t="shared" si="64"/>
        <v>#REF!</v>
      </c>
      <c r="F496" s="2"/>
    </row>
    <row r="497" spans="1:6" ht="38.25" hidden="1" outlineLevel="5" x14ac:dyDescent="0.25">
      <c r="A497" s="15" t="s">
        <v>243</v>
      </c>
      <c r="B497" s="17" t="s">
        <v>526</v>
      </c>
      <c r="C497" s="8" t="e">
        <f>C498+C499+C500</f>
        <v>#REF!</v>
      </c>
      <c r="D497" s="8" t="e">
        <f>D498+D499+D500</f>
        <v>#REF!</v>
      </c>
      <c r="E497" s="82" t="e">
        <f t="shared" si="64"/>
        <v>#REF!</v>
      </c>
      <c r="F497" s="2"/>
    </row>
    <row r="498" spans="1:6" ht="51" hidden="1" outlineLevel="6" x14ac:dyDescent="0.25">
      <c r="A498" s="15" t="s">
        <v>243</v>
      </c>
      <c r="B498" s="17" t="s">
        <v>314</v>
      </c>
      <c r="C498" s="8" t="e">
        <f>'№ 5ведомственная'!#REF!</f>
        <v>#REF!</v>
      </c>
      <c r="D498" s="8" t="e">
        <f>'№ 5ведомственная'!#REF!</f>
        <v>#REF!</v>
      </c>
      <c r="E498" s="82" t="e">
        <f t="shared" si="64"/>
        <v>#REF!</v>
      </c>
      <c r="F498" s="2"/>
    </row>
    <row r="499" spans="1:6" ht="25.5" hidden="1" outlineLevel="6" x14ac:dyDescent="0.25">
      <c r="A499" s="15" t="s">
        <v>243</v>
      </c>
      <c r="B499" s="17" t="s">
        <v>315</v>
      </c>
      <c r="C499" s="8">
        <f>'№ 5ведомственная'!F577</f>
        <v>750</v>
      </c>
      <c r="D499" s="8">
        <f>'№ 5ведомственная'!G577</f>
        <v>385.8</v>
      </c>
      <c r="E499" s="82">
        <f t="shared" si="64"/>
        <v>51.44</v>
      </c>
      <c r="F499" s="2"/>
    </row>
    <row r="500" spans="1:6" hidden="1" outlineLevel="6" x14ac:dyDescent="0.25">
      <c r="A500" s="15" t="s">
        <v>243</v>
      </c>
      <c r="B500" s="17" t="s">
        <v>316</v>
      </c>
      <c r="C500" s="8" t="e">
        <f>'№ 5ведомственная'!#REF!</f>
        <v>#REF!</v>
      </c>
      <c r="D500" s="8" t="e">
        <f>'№ 5ведомственная'!#REF!</f>
        <v>#REF!</v>
      </c>
      <c r="E500" s="82" t="e">
        <f t="shared" si="64"/>
        <v>#REF!</v>
      </c>
      <c r="F500" s="2"/>
    </row>
    <row r="501" spans="1:6" ht="25.5" hidden="1" outlineLevel="4" x14ac:dyDescent="0.25">
      <c r="A501" s="15" t="s">
        <v>243</v>
      </c>
      <c r="B501" s="17" t="s">
        <v>527</v>
      </c>
      <c r="C501" s="8" t="e">
        <f t="shared" ref="C501:D502" si="69">C502</f>
        <v>#REF!</v>
      </c>
      <c r="D501" s="8" t="e">
        <f t="shared" si="69"/>
        <v>#REF!</v>
      </c>
      <c r="E501" s="82" t="e">
        <f t="shared" si="64"/>
        <v>#REF!</v>
      </c>
      <c r="F501" s="2"/>
    </row>
    <row r="502" spans="1:6" hidden="1" outlineLevel="5" x14ac:dyDescent="0.25">
      <c r="A502" s="15" t="s">
        <v>243</v>
      </c>
      <c r="B502" s="17" t="s">
        <v>528</v>
      </c>
      <c r="C502" s="8" t="e">
        <f t="shared" si="69"/>
        <v>#REF!</v>
      </c>
      <c r="D502" s="8" t="e">
        <f t="shared" si="69"/>
        <v>#REF!</v>
      </c>
      <c r="E502" s="82" t="e">
        <f t="shared" si="64"/>
        <v>#REF!</v>
      </c>
      <c r="F502" s="2"/>
    </row>
    <row r="503" spans="1:6" ht="25.5" hidden="1" outlineLevel="6" x14ac:dyDescent="0.25">
      <c r="A503" s="15" t="s">
        <v>243</v>
      </c>
      <c r="B503" s="17" t="s">
        <v>315</v>
      </c>
      <c r="C503" s="8" t="e">
        <f>'№ 5ведомственная'!#REF!</f>
        <v>#REF!</v>
      </c>
      <c r="D503" s="8" t="e">
        <f>'№ 5ведомственная'!#REF!</f>
        <v>#REF!</v>
      </c>
      <c r="E503" s="82" t="e">
        <f t="shared" si="64"/>
        <v>#REF!</v>
      </c>
      <c r="F503" s="2"/>
    </row>
    <row r="504" spans="1:6" ht="25.5" hidden="1" outlineLevel="3" x14ac:dyDescent="0.25">
      <c r="A504" s="15" t="s">
        <v>243</v>
      </c>
      <c r="B504" s="17" t="s">
        <v>529</v>
      </c>
      <c r="C504" s="8" t="e">
        <f>C505</f>
        <v>#REF!</v>
      </c>
      <c r="D504" s="8" t="e">
        <f>D505</f>
        <v>#REF!</v>
      </c>
      <c r="E504" s="82" t="e">
        <f t="shared" si="64"/>
        <v>#REF!</v>
      </c>
      <c r="F504" s="2"/>
    </row>
    <row r="505" spans="1:6" ht="25.5" hidden="1" outlineLevel="4" x14ac:dyDescent="0.25">
      <c r="A505" s="15" t="s">
        <v>243</v>
      </c>
      <c r="B505" s="17" t="s">
        <v>530</v>
      </c>
      <c r="C505" s="8" t="e">
        <f>C506+C510</f>
        <v>#REF!</v>
      </c>
      <c r="D505" s="8" t="e">
        <f>D506+D510</f>
        <v>#REF!</v>
      </c>
      <c r="E505" s="82" t="e">
        <f t="shared" si="64"/>
        <v>#REF!</v>
      </c>
      <c r="F505" s="2"/>
    </row>
    <row r="506" spans="1:6" ht="25.5" hidden="1" outlineLevel="5" x14ac:dyDescent="0.25">
      <c r="A506" s="15" t="s">
        <v>243</v>
      </c>
      <c r="B506" s="17" t="s">
        <v>531</v>
      </c>
      <c r="C506" s="8" t="e">
        <f>C507+C508+C509</f>
        <v>#REF!</v>
      </c>
      <c r="D506" s="8" t="e">
        <f>D507+D508+D509</f>
        <v>#REF!</v>
      </c>
      <c r="E506" s="82" t="e">
        <f t="shared" si="64"/>
        <v>#REF!</v>
      </c>
      <c r="F506" s="2"/>
    </row>
    <row r="507" spans="1:6" ht="51" hidden="1" outlineLevel="6" x14ac:dyDescent="0.25">
      <c r="A507" s="15" t="s">
        <v>243</v>
      </c>
      <c r="B507" s="17" t="s">
        <v>314</v>
      </c>
      <c r="C507" s="8">
        <f>'№ 5ведомственная'!F581</f>
        <v>1153.9000000000001</v>
      </c>
      <c r="D507" s="8">
        <f>'№ 5ведомственная'!G581</f>
        <v>217.5</v>
      </c>
      <c r="E507" s="82">
        <f t="shared" si="64"/>
        <v>18.849120374382526</v>
      </c>
      <c r="F507" s="2"/>
    </row>
    <row r="508" spans="1:6" ht="25.5" hidden="1" outlineLevel="6" x14ac:dyDescent="0.25">
      <c r="A508" s="15" t="s">
        <v>243</v>
      </c>
      <c r="B508" s="17" t="s">
        <v>315</v>
      </c>
      <c r="C508" s="8">
        <f>'№ 5ведомственная'!F582</f>
        <v>565</v>
      </c>
      <c r="D508" s="8">
        <f>'№ 5ведомственная'!G582</f>
        <v>158.5</v>
      </c>
      <c r="E508" s="82">
        <f t="shared" si="64"/>
        <v>28.053097345132745</v>
      </c>
      <c r="F508" s="2"/>
    </row>
    <row r="509" spans="1:6" hidden="1" outlineLevel="6" x14ac:dyDescent="0.25">
      <c r="A509" s="15" t="s">
        <v>243</v>
      </c>
      <c r="B509" s="17" t="s">
        <v>316</v>
      </c>
      <c r="C509" s="8" t="e">
        <f>'№ 5ведомственная'!#REF!</f>
        <v>#REF!</v>
      </c>
      <c r="D509" s="8" t="e">
        <f>'№ 5ведомственная'!#REF!</f>
        <v>#REF!</v>
      </c>
      <c r="E509" s="82" t="e">
        <f t="shared" si="64"/>
        <v>#REF!</v>
      </c>
      <c r="F509" s="2"/>
    </row>
    <row r="510" spans="1:6" hidden="1" outlineLevel="5" x14ac:dyDescent="0.25">
      <c r="A510" s="15" t="s">
        <v>243</v>
      </c>
      <c r="B510" s="17" t="s">
        <v>553</v>
      </c>
      <c r="C510" s="8">
        <f>C511</f>
        <v>0</v>
      </c>
      <c r="D510" s="8">
        <f>D511</f>
        <v>0</v>
      </c>
      <c r="E510" s="82" t="e">
        <f t="shared" si="64"/>
        <v>#DIV/0!</v>
      </c>
      <c r="F510" s="2"/>
    </row>
    <row r="511" spans="1:6" ht="25.5" hidden="1" outlineLevel="6" x14ac:dyDescent="0.25">
      <c r="A511" s="15" t="s">
        <v>243</v>
      </c>
      <c r="B511" s="17" t="s">
        <v>315</v>
      </c>
      <c r="C511" s="8"/>
      <c r="D511" s="8"/>
      <c r="E511" s="82" t="e">
        <f t="shared" si="64"/>
        <v>#DIV/0!</v>
      </c>
      <c r="F511" s="2"/>
    </row>
    <row r="512" spans="1:6" outlineLevel="1" collapsed="1" x14ac:dyDescent="0.25">
      <c r="A512" s="15" t="s">
        <v>213</v>
      </c>
      <c r="B512" s="17" t="s">
        <v>306</v>
      </c>
      <c r="C512" s="8">
        <f>'№ 5ведомственная'!F468</f>
        <v>2484.6</v>
      </c>
      <c r="D512" s="8">
        <f>'№ 5ведомственная'!G468</f>
        <v>717.3</v>
      </c>
      <c r="E512" s="82">
        <f t="shared" si="64"/>
        <v>28.869838203332527</v>
      </c>
      <c r="F512" s="2"/>
    </row>
    <row r="513" spans="1:6" ht="38.25" hidden="1" outlineLevel="2" x14ac:dyDescent="0.25">
      <c r="A513" s="15" t="s">
        <v>213</v>
      </c>
      <c r="B513" s="17" t="s">
        <v>300</v>
      </c>
      <c r="C513" s="8">
        <f>C514</f>
        <v>2171.6</v>
      </c>
      <c r="D513" s="8">
        <f t="shared" ref="D513:D516" si="70">D514</f>
        <v>404.3</v>
      </c>
      <c r="E513" s="81">
        <f t="shared" si="64"/>
        <v>18.617609136120834</v>
      </c>
      <c r="F513" s="2"/>
    </row>
    <row r="514" spans="1:6" ht="25.5" hidden="1" outlineLevel="3" x14ac:dyDescent="0.25">
      <c r="A514" s="15" t="s">
        <v>213</v>
      </c>
      <c r="B514" s="17" t="s">
        <v>476</v>
      </c>
      <c r="C514" s="8">
        <f>C515</f>
        <v>2171.6</v>
      </c>
      <c r="D514" s="8">
        <f t="shared" si="70"/>
        <v>404.3</v>
      </c>
      <c r="E514" s="81">
        <f t="shared" si="64"/>
        <v>18.617609136120834</v>
      </c>
      <c r="F514" s="2"/>
    </row>
    <row r="515" spans="1:6" ht="25.5" hidden="1" outlineLevel="4" x14ac:dyDescent="0.25">
      <c r="A515" s="15" t="s">
        <v>213</v>
      </c>
      <c r="B515" s="17" t="s">
        <v>477</v>
      </c>
      <c r="C515" s="8">
        <f>C516</f>
        <v>2171.6</v>
      </c>
      <c r="D515" s="8">
        <f t="shared" si="70"/>
        <v>404.3</v>
      </c>
      <c r="E515" s="81">
        <f t="shared" si="64"/>
        <v>18.617609136120834</v>
      </c>
      <c r="F515" s="2"/>
    </row>
    <row r="516" spans="1:6" ht="38.25" hidden="1" outlineLevel="5" x14ac:dyDescent="0.25">
      <c r="A516" s="15" t="s">
        <v>213</v>
      </c>
      <c r="B516" s="17" t="s">
        <v>491</v>
      </c>
      <c r="C516" s="8">
        <f>C517</f>
        <v>2171.6</v>
      </c>
      <c r="D516" s="8">
        <f t="shared" si="70"/>
        <v>404.3</v>
      </c>
      <c r="E516" s="81">
        <f t="shared" si="64"/>
        <v>18.617609136120834</v>
      </c>
      <c r="F516" s="2"/>
    </row>
    <row r="517" spans="1:6" ht="25.5" hidden="1" outlineLevel="6" x14ac:dyDescent="0.25">
      <c r="A517" s="15" t="s">
        <v>213</v>
      </c>
      <c r="B517" s="17" t="s">
        <v>341</v>
      </c>
      <c r="C517" s="8">
        <f>'№ 5ведомственная'!F473</f>
        <v>2171.6</v>
      </c>
      <c r="D517" s="8">
        <f>'№ 5ведомственная'!G473</f>
        <v>404.3</v>
      </c>
      <c r="E517" s="81">
        <f t="shared" si="64"/>
        <v>18.617609136120834</v>
      </c>
      <c r="F517" s="2"/>
    </row>
    <row r="518" spans="1:6" s="27" customFormat="1" collapsed="1" x14ac:dyDescent="0.25">
      <c r="A518" s="20" t="s">
        <v>158</v>
      </c>
      <c r="B518" s="21" t="s">
        <v>266</v>
      </c>
      <c r="C518" s="7">
        <f t="shared" ref="C518:C523" si="71">C519</f>
        <v>2313</v>
      </c>
      <c r="D518" s="7">
        <f t="shared" ref="D518:D523" si="72">D519</f>
        <v>580.5</v>
      </c>
      <c r="E518" s="81">
        <f t="shared" si="64"/>
        <v>25.097276264591439</v>
      </c>
      <c r="F518" s="4"/>
    </row>
    <row r="519" spans="1:6" outlineLevel="1" x14ac:dyDescent="0.25">
      <c r="A519" s="15" t="s">
        <v>159</v>
      </c>
      <c r="B519" s="17" t="s">
        <v>298</v>
      </c>
      <c r="C519" s="8">
        <f>'№ 5ведомственная'!F321</f>
        <v>2313</v>
      </c>
      <c r="D519" s="8">
        <f>'№ 5ведомственная'!G321</f>
        <v>580.5</v>
      </c>
      <c r="E519" s="82">
        <f t="shared" si="64"/>
        <v>25.097276264591439</v>
      </c>
      <c r="F519" s="2"/>
    </row>
    <row r="520" spans="1:6" ht="51" hidden="1" outlineLevel="2" x14ac:dyDescent="0.25">
      <c r="A520" s="15" t="s">
        <v>159</v>
      </c>
      <c r="B520" s="17" t="s">
        <v>272</v>
      </c>
      <c r="C520" s="8">
        <f t="shared" si="71"/>
        <v>1235.5999999999999</v>
      </c>
      <c r="D520" s="8">
        <f t="shared" si="72"/>
        <v>224.9</v>
      </c>
      <c r="E520" s="6">
        <f t="shared" si="64"/>
        <v>18.201683392683719</v>
      </c>
      <c r="F520" s="2"/>
    </row>
    <row r="521" spans="1:6" ht="25.5" hidden="1" outlineLevel="3" x14ac:dyDescent="0.25">
      <c r="A521" s="15" t="s">
        <v>159</v>
      </c>
      <c r="B521" s="17" t="s">
        <v>450</v>
      </c>
      <c r="C521" s="8">
        <f t="shared" si="71"/>
        <v>1235.5999999999999</v>
      </c>
      <c r="D521" s="8">
        <f t="shared" si="72"/>
        <v>224.9</v>
      </c>
      <c r="E521" s="6">
        <f t="shared" si="64"/>
        <v>18.201683392683719</v>
      </c>
      <c r="F521" s="2"/>
    </row>
    <row r="522" spans="1:6" hidden="1" outlineLevel="4" x14ac:dyDescent="0.25">
      <c r="A522" s="15" t="s">
        <v>159</v>
      </c>
      <c r="B522" s="17" t="s">
        <v>545</v>
      </c>
      <c r="C522" s="8">
        <f t="shared" si="71"/>
        <v>1235.5999999999999</v>
      </c>
      <c r="D522" s="8">
        <f t="shared" si="72"/>
        <v>224.9</v>
      </c>
      <c r="E522" s="6">
        <f t="shared" si="64"/>
        <v>18.201683392683719</v>
      </c>
      <c r="F522" s="2"/>
    </row>
    <row r="523" spans="1:6" hidden="1" outlineLevel="5" x14ac:dyDescent="0.25">
      <c r="A523" s="15" t="s">
        <v>159</v>
      </c>
      <c r="B523" s="17" t="s">
        <v>451</v>
      </c>
      <c r="C523" s="8">
        <f t="shared" si="71"/>
        <v>1235.5999999999999</v>
      </c>
      <c r="D523" s="8">
        <f t="shared" si="72"/>
        <v>224.9</v>
      </c>
      <c r="E523" s="6">
        <f t="shared" si="64"/>
        <v>18.201683392683719</v>
      </c>
      <c r="F523" s="2"/>
    </row>
    <row r="524" spans="1:6" ht="25.5" hidden="1" outlineLevel="6" x14ac:dyDescent="0.25">
      <c r="A524" s="15" t="s">
        <v>159</v>
      </c>
      <c r="B524" s="17" t="s">
        <v>341</v>
      </c>
      <c r="C524" s="8">
        <f>'№ 5ведомственная'!F328</f>
        <v>1235.5999999999999</v>
      </c>
      <c r="D524" s="8">
        <f>'№ 5ведомственная'!G328</f>
        <v>224.9</v>
      </c>
      <c r="E524" s="6">
        <f t="shared" si="64"/>
        <v>18.201683392683719</v>
      </c>
      <c r="F524" s="2"/>
    </row>
    <row r="525" spans="1:6" hidden="1" outlineLevel="2" x14ac:dyDescent="0.25">
      <c r="A525" s="37" t="s">
        <v>9</v>
      </c>
      <c r="B525" s="38" t="s">
        <v>270</v>
      </c>
      <c r="C525" s="39">
        <f>C526</f>
        <v>0</v>
      </c>
      <c r="D525" s="39">
        <f t="shared" ref="D525:D527" si="73">D526</f>
        <v>0</v>
      </c>
      <c r="E525" s="6" t="e">
        <f t="shared" si="64"/>
        <v>#DIV/0!</v>
      </c>
      <c r="F525" s="2"/>
    </row>
    <row r="526" spans="1:6" ht="25.5" hidden="1" outlineLevel="3" x14ac:dyDescent="0.25">
      <c r="A526" s="37" t="s">
        <v>9</v>
      </c>
      <c r="B526" s="38" t="s">
        <v>317</v>
      </c>
      <c r="C526" s="39">
        <f>C527</f>
        <v>0</v>
      </c>
      <c r="D526" s="39">
        <f t="shared" si="73"/>
        <v>0</v>
      </c>
      <c r="E526" s="6" t="e">
        <f t="shared" si="64"/>
        <v>#DIV/0!</v>
      </c>
      <c r="F526" s="2"/>
    </row>
    <row r="527" spans="1:6" ht="25.5" hidden="1" outlineLevel="5" x14ac:dyDescent="0.25">
      <c r="A527" s="37" t="s">
        <v>9</v>
      </c>
      <c r="B527" s="38" t="s">
        <v>318</v>
      </c>
      <c r="C527" s="39">
        <f>C528</f>
        <v>0</v>
      </c>
      <c r="D527" s="39">
        <f t="shared" si="73"/>
        <v>0</v>
      </c>
      <c r="E527" s="6" t="e">
        <f t="shared" si="64"/>
        <v>#DIV/0!</v>
      </c>
      <c r="F527" s="2"/>
    </row>
    <row r="528" spans="1:6" hidden="1" outlineLevel="6" x14ac:dyDescent="0.25">
      <c r="A528" s="37" t="s">
        <v>9</v>
      </c>
      <c r="B528" s="38" t="s">
        <v>319</v>
      </c>
      <c r="C528" s="39"/>
      <c r="D528" s="39"/>
      <c r="E528" s="6" t="e">
        <f t="shared" ref="E528" si="74">D528/C528*100</f>
        <v>#DIV/0!</v>
      </c>
      <c r="F528" s="2"/>
    </row>
    <row r="529" spans="1:6" ht="12.75" customHeight="1" collapsed="1" x14ac:dyDescent="0.25">
      <c r="B529" s="35"/>
      <c r="C529" s="9"/>
      <c r="D529" s="9"/>
      <c r="E529" s="13"/>
      <c r="F529" s="2"/>
    </row>
    <row r="530" spans="1:6" ht="12.75" customHeight="1" x14ac:dyDescent="0.25">
      <c r="A530" s="24"/>
      <c r="B530" s="24"/>
      <c r="C530" s="5"/>
      <c r="D530" s="5"/>
      <c r="E530" s="5"/>
      <c r="F530" s="2"/>
    </row>
    <row r="531" spans="1:6" ht="15.2" customHeight="1" x14ac:dyDescent="0.25">
      <c r="B531" s="97"/>
      <c r="C531" s="98"/>
      <c r="D531" s="98"/>
      <c r="E531" s="98"/>
      <c r="F531" s="2"/>
    </row>
  </sheetData>
  <mergeCells count="17">
    <mergeCell ref="C6:E6"/>
    <mergeCell ref="C7:E7"/>
    <mergeCell ref="B11:E11"/>
    <mergeCell ref="B531:E531"/>
    <mergeCell ref="B10:E10"/>
    <mergeCell ref="B12:B13"/>
    <mergeCell ref="C1:E1"/>
    <mergeCell ref="C2:E2"/>
    <mergeCell ref="C3:E3"/>
    <mergeCell ref="C4:E4"/>
    <mergeCell ref="C5:E5"/>
    <mergeCell ref="G8:O8"/>
    <mergeCell ref="A9:E9"/>
    <mergeCell ref="C12:C13"/>
    <mergeCell ref="D12:D13"/>
    <mergeCell ref="E12:E13"/>
    <mergeCell ref="A12:A13"/>
  </mergeCells>
  <pageMargins left="0.78749999999999998" right="0.59027779999999996" top="0.59027779999999996" bottom="0.59027779999999996" header="0.39374999999999999" footer="0.51180550000000002"/>
  <pageSetup paperSize="9" scale="90"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598"/>
  <sheetViews>
    <sheetView showGridLines="0" zoomScale="108" zoomScaleNormal="108" zoomScaleSheetLayoutView="100" workbookViewId="0">
      <selection activeCell="E7" sqref="E7:H7"/>
    </sheetView>
  </sheetViews>
  <sheetFormatPr defaultColWidth="9.140625" defaultRowHeight="15" outlineLevelRow="7" x14ac:dyDescent="0.25"/>
  <cols>
    <col min="1" max="1" width="7.7109375" style="53" customWidth="1"/>
    <col min="2" max="2" width="7.7109375" style="54" customWidth="1"/>
    <col min="3" max="3" width="10.7109375" style="54" customWidth="1"/>
    <col min="4" max="4" width="7.7109375" style="53" customWidth="1"/>
    <col min="5" max="5" width="49" style="53" customWidth="1"/>
    <col min="6" max="8" width="11.7109375" style="65" customWidth="1"/>
    <col min="9" max="16384" width="9.140625" style="1"/>
  </cols>
  <sheetData>
    <row r="1" spans="1:20" s="12" customFormat="1" x14ac:dyDescent="0.25">
      <c r="A1" s="71"/>
      <c r="B1" s="71"/>
      <c r="C1" s="71"/>
      <c r="D1" s="71"/>
      <c r="E1" s="101" t="s">
        <v>677</v>
      </c>
      <c r="F1" s="101"/>
      <c r="G1" s="101"/>
      <c r="H1" s="101"/>
      <c r="I1" s="72"/>
      <c r="J1" s="72"/>
      <c r="K1" s="72"/>
      <c r="L1" s="72"/>
      <c r="M1" s="72"/>
      <c r="N1" s="72"/>
      <c r="O1" s="72"/>
      <c r="P1" s="72"/>
      <c r="Q1" s="70"/>
      <c r="R1" s="70"/>
    </row>
    <row r="2" spans="1:20" s="12" customFormat="1" ht="15" customHeight="1" x14ac:dyDescent="0.25">
      <c r="A2" s="71"/>
      <c r="B2" s="71"/>
      <c r="C2" s="71"/>
      <c r="D2" s="71"/>
      <c r="E2" s="102" t="s">
        <v>738</v>
      </c>
      <c r="F2" s="102"/>
      <c r="G2" s="102"/>
      <c r="H2" s="102"/>
      <c r="I2" s="73"/>
      <c r="J2" s="73"/>
      <c r="K2" s="73"/>
      <c r="L2" s="73"/>
      <c r="M2" s="73"/>
      <c r="N2" s="73"/>
      <c r="O2" s="73"/>
      <c r="P2" s="73"/>
    </row>
    <row r="3" spans="1:20" s="12" customFormat="1" x14ac:dyDescent="0.25">
      <c r="A3" s="71"/>
      <c r="B3" s="71"/>
      <c r="C3" s="71"/>
      <c r="D3" s="71"/>
      <c r="E3" s="105" t="s">
        <v>739</v>
      </c>
      <c r="F3" s="105"/>
      <c r="G3" s="105"/>
      <c r="H3" s="105"/>
      <c r="I3" s="70"/>
      <c r="J3" s="70"/>
      <c r="K3" s="70"/>
      <c r="L3" s="70"/>
      <c r="M3" s="70"/>
      <c r="N3" s="70"/>
      <c r="O3" s="70"/>
      <c r="P3" s="70"/>
    </row>
    <row r="4" spans="1:20" s="12" customFormat="1" x14ac:dyDescent="0.25">
      <c r="A4" s="71"/>
      <c r="B4" s="71"/>
      <c r="C4" s="71"/>
      <c r="D4" s="71"/>
      <c r="E4" s="105" t="s">
        <v>746</v>
      </c>
      <c r="F4" s="105"/>
      <c r="G4" s="105"/>
      <c r="H4" s="105"/>
      <c r="I4" s="69"/>
      <c r="J4" s="69"/>
    </row>
    <row r="5" spans="1:20" s="12" customFormat="1" x14ac:dyDescent="0.25">
      <c r="A5" s="71"/>
      <c r="B5" s="71"/>
      <c r="C5" s="71"/>
      <c r="D5" s="71"/>
      <c r="E5" s="102" t="s">
        <v>744</v>
      </c>
      <c r="F5" s="102"/>
      <c r="G5" s="102"/>
      <c r="H5" s="102"/>
      <c r="I5" s="77"/>
      <c r="J5" s="77"/>
      <c r="K5" s="77"/>
      <c r="L5" s="77"/>
      <c r="M5" s="77"/>
      <c r="N5" s="77"/>
      <c r="O5" s="77"/>
      <c r="P5" s="77"/>
    </row>
    <row r="6" spans="1:20" s="12" customFormat="1" x14ac:dyDescent="0.25">
      <c r="A6" s="71"/>
      <c r="B6" s="71"/>
      <c r="C6" s="71"/>
      <c r="D6" s="71"/>
      <c r="E6" s="101" t="s">
        <v>741</v>
      </c>
      <c r="F6" s="101"/>
      <c r="G6" s="101"/>
      <c r="H6" s="101"/>
      <c r="I6" s="78"/>
      <c r="J6" s="78"/>
      <c r="K6" s="78"/>
      <c r="L6" s="78"/>
      <c r="M6" s="78"/>
      <c r="N6" s="78"/>
      <c r="O6" s="78"/>
      <c r="P6" s="78"/>
      <c r="S6" s="77"/>
    </row>
    <row r="7" spans="1:20" s="12" customFormat="1" ht="15" customHeight="1" x14ac:dyDescent="0.25">
      <c r="A7" s="71"/>
      <c r="B7" s="71"/>
      <c r="C7" s="71"/>
      <c r="D7" s="71"/>
      <c r="E7" s="102" t="s">
        <v>743</v>
      </c>
      <c r="F7" s="102"/>
      <c r="G7" s="102"/>
      <c r="H7" s="102"/>
      <c r="I7" s="77"/>
      <c r="J7" s="77"/>
      <c r="K7" s="77"/>
      <c r="L7" s="77"/>
      <c r="M7" s="77"/>
      <c r="N7" s="77"/>
      <c r="O7" s="77"/>
      <c r="P7" s="77"/>
      <c r="S7" s="78"/>
    </row>
    <row r="8" spans="1:20" s="12" customFormat="1" x14ac:dyDescent="0.25">
      <c r="A8" s="71"/>
      <c r="B8" s="71"/>
      <c r="C8" s="71"/>
      <c r="D8" s="71"/>
      <c r="E8" s="103"/>
      <c r="F8" s="103"/>
      <c r="G8" s="103"/>
      <c r="H8" s="103"/>
      <c r="S8" s="77"/>
    </row>
    <row r="9" spans="1:20" s="12" customFormat="1" ht="85.5" customHeight="1" x14ac:dyDescent="0.25">
      <c r="A9" s="104" t="s">
        <v>745</v>
      </c>
      <c r="B9" s="104"/>
      <c r="C9" s="104"/>
      <c r="D9" s="104"/>
      <c r="E9" s="104"/>
      <c r="F9" s="104"/>
      <c r="G9" s="104"/>
      <c r="H9" s="104"/>
      <c r="I9" s="79"/>
      <c r="J9" s="79"/>
      <c r="K9" s="79"/>
      <c r="L9" s="79"/>
      <c r="M9" s="79"/>
      <c r="N9" s="79"/>
      <c r="O9" s="79"/>
      <c r="P9" s="79"/>
      <c r="Q9" s="79"/>
      <c r="R9" s="79"/>
      <c r="S9" s="80"/>
      <c r="T9" s="2"/>
    </row>
    <row r="10" spans="1:20" ht="15.75" customHeight="1" x14ac:dyDescent="0.25">
      <c r="E10" s="99"/>
      <c r="F10" s="100"/>
      <c r="G10" s="100"/>
      <c r="H10" s="100"/>
    </row>
    <row r="11" spans="1:20" ht="12" customHeight="1" x14ac:dyDescent="0.25">
      <c r="A11" s="89" t="s">
        <v>533</v>
      </c>
      <c r="B11" s="108" t="s">
        <v>534</v>
      </c>
      <c r="C11" s="108" t="s">
        <v>535</v>
      </c>
      <c r="D11" s="89" t="s">
        <v>536</v>
      </c>
      <c r="E11" s="89" t="s">
        <v>537</v>
      </c>
      <c r="F11" s="85" t="s">
        <v>735</v>
      </c>
      <c r="G11" s="85" t="s">
        <v>736</v>
      </c>
      <c r="H11" s="87" t="s">
        <v>737</v>
      </c>
    </row>
    <row r="12" spans="1:20" ht="56.25" customHeight="1" x14ac:dyDescent="0.25">
      <c r="A12" s="89"/>
      <c r="B12" s="108"/>
      <c r="C12" s="108"/>
      <c r="D12" s="89"/>
      <c r="E12" s="89"/>
      <c r="F12" s="86"/>
      <c r="G12" s="86"/>
      <c r="H12" s="88"/>
    </row>
    <row r="13" spans="1:20" ht="16.5" customHeight="1" x14ac:dyDescent="0.25">
      <c r="A13" s="56">
        <v>1</v>
      </c>
      <c r="B13" s="57">
        <v>2</v>
      </c>
      <c r="C13" s="57">
        <v>3</v>
      </c>
      <c r="D13" s="56">
        <v>4</v>
      </c>
      <c r="E13" s="56">
        <v>5</v>
      </c>
      <c r="F13" s="10">
        <v>6</v>
      </c>
      <c r="G13" s="10">
        <v>7</v>
      </c>
      <c r="H13" s="10">
        <v>8</v>
      </c>
    </row>
    <row r="14" spans="1:20" s="3" customFormat="1" ht="16.5" customHeight="1" x14ac:dyDescent="0.25">
      <c r="A14" s="25"/>
      <c r="B14" s="46"/>
      <c r="C14" s="46"/>
      <c r="D14" s="25"/>
      <c r="E14" s="26" t="s">
        <v>532</v>
      </c>
      <c r="F14" s="6">
        <f>F15+F23+F334+F479+F589</f>
        <v>738131.79999999993</v>
      </c>
      <c r="G14" s="6">
        <f>G15+G23+G334+G479+G589</f>
        <v>127442.00000000003</v>
      </c>
      <c r="H14" s="81">
        <f>G14/F14*100</f>
        <v>17.265480229953518</v>
      </c>
      <c r="I14" s="58"/>
      <c r="J14" s="58"/>
    </row>
    <row r="15" spans="1:20" s="3" customFormat="1" ht="25.5" x14ac:dyDescent="0.25">
      <c r="A15" s="20" t="s">
        <v>0</v>
      </c>
      <c r="B15" s="45"/>
      <c r="C15" s="45"/>
      <c r="D15" s="20"/>
      <c r="E15" s="21" t="s">
        <v>255</v>
      </c>
      <c r="F15" s="7">
        <f>F16</f>
        <v>9938.2999999999993</v>
      </c>
      <c r="G15" s="7">
        <f>G16</f>
        <v>1428.3000000000002</v>
      </c>
      <c r="H15" s="81">
        <f t="shared" ref="H15:H78" si="0">G15/F15*100</f>
        <v>14.371673223790793</v>
      </c>
    </row>
    <row r="16" spans="1:20" outlineLevel="1" x14ac:dyDescent="0.25">
      <c r="A16" s="15" t="s">
        <v>0</v>
      </c>
      <c r="B16" s="16" t="s">
        <v>1</v>
      </c>
      <c r="C16" s="16"/>
      <c r="D16" s="15"/>
      <c r="E16" s="17" t="s">
        <v>260</v>
      </c>
      <c r="F16" s="8">
        <f>F17</f>
        <v>9938.2999999999993</v>
      </c>
      <c r="G16" s="8">
        <f t="shared" ref="G16:G18" si="1">G17</f>
        <v>1428.3000000000002</v>
      </c>
      <c r="H16" s="82">
        <f t="shared" si="0"/>
        <v>14.371673223790793</v>
      </c>
      <c r="J16" s="11"/>
    </row>
    <row r="17" spans="1:8" ht="38.25" outlineLevel="2" x14ac:dyDescent="0.25">
      <c r="A17" s="15" t="s">
        <v>0</v>
      </c>
      <c r="B17" s="16" t="s">
        <v>2</v>
      </c>
      <c r="C17" s="16"/>
      <c r="D17" s="15"/>
      <c r="E17" s="17" t="s">
        <v>269</v>
      </c>
      <c r="F17" s="8">
        <f>F18</f>
        <v>9938.2999999999993</v>
      </c>
      <c r="G17" s="8">
        <f t="shared" si="1"/>
        <v>1428.3000000000002</v>
      </c>
      <c r="H17" s="82">
        <f t="shared" si="0"/>
        <v>14.371673223790793</v>
      </c>
    </row>
    <row r="18" spans="1:8" outlineLevel="3" x14ac:dyDescent="0.25">
      <c r="A18" s="15" t="s">
        <v>0</v>
      </c>
      <c r="B18" s="16" t="s">
        <v>2</v>
      </c>
      <c r="C18" s="16" t="s">
        <v>3</v>
      </c>
      <c r="D18" s="15"/>
      <c r="E18" s="17" t="s">
        <v>270</v>
      </c>
      <c r="F18" s="8">
        <f>F19</f>
        <v>9938.2999999999993</v>
      </c>
      <c r="G18" s="8">
        <f t="shared" si="1"/>
        <v>1428.3000000000002</v>
      </c>
      <c r="H18" s="82">
        <f t="shared" si="0"/>
        <v>14.371673223790793</v>
      </c>
    </row>
    <row r="19" spans="1:8" ht="38.25" outlineLevel="4" x14ac:dyDescent="0.25">
      <c r="A19" s="15" t="s">
        <v>0</v>
      </c>
      <c r="B19" s="16" t="s">
        <v>2</v>
      </c>
      <c r="C19" s="16" t="s">
        <v>4</v>
      </c>
      <c r="D19" s="15"/>
      <c r="E19" s="17" t="s">
        <v>312</v>
      </c>
      <c r="F19" s="8">
        <f>F20</f>
        <v>9938.2999999999993</v>
      </c>
      <c r="G19" s="8">
        <f>G20</f>
        <v>1428.3000000000002</v>
      </c>
      <c r="H19" s="82">
        <f t="shared" si="0"/>
        <v>14.371673223790793</v>
      </c>
    </row>
    <row r="20" spans="1:8" ht="25.5" outlineLevel="6" x14ac:dyDescent="0.25">
      <c r="A20" s="15" t="s">
        <v>0</v>
      </c>
      <c r="B20" s="16" t="s">
        <v>2</v>
      </c>
      <c r="C20" s="16" t="s">
        <v>5</v>
      </c>
      <c r="D20" s="15"/>
      <c r="E20" s="17" t="s">
        <v>313</v>
      </c>
      <c r="F20" s="8">
        <f>F21+F22</f>
        <v>9938.2999999999993</v>
      </c>
      <c r="G20" s="8">
        <f>G21+G22</f>
        <v>1428.3000000000002</v>
      </c>
      <c r="H20" s="82">
        <f t="shared" si="0"/>
        <v>14.371673223790793</v>
      </c>
    </row>
    <row r="21" spans="1:8" ht="63.75" outlineLevel="7" x14ac:dyDescent="0.25">
      <c r="A21" s="15" t="s">
        <v>0</v>
      </c>
      <c r="B21" s="16" t="s">
        <v>2</v>
      </c>
      <c r="C21" s="16" t="s">
        <v>5</v>
      </c>
      <c r="D21" s="15" t="s">
        <v>6</v>
      </c>
      <c r="E21" s="17" t="s">
        <v>314</v>
      </c>
      <c r="F21" s="8">
        <v>9072.4</v>
      </c>
      <c r="G21" s="8">
        <v>1261.4000000000001</v>
      </c>
      <c r="H21" s="82">
        <f t="shared" si="0"/>
        <v>13.90370794938495</v>
      </c>
    </row>
    <row r="22" spans="1:8" ht="25.5" outlineLevel="7" x14ac:dyDescent="0.25">
      <c r="A22" s="15" t="s">
        <v>0</v>
      </c>
      <c r="B22" s="16" t="s">
        <v>2</v>
      </c>
      <c r="C22" s="16" t="s">
        <v>5</v>
      </c>
      <c r="D22" s="15" t="s">
        <v>7</v>
      </c>
      <c r="E22" s="17" t="s">
        <v>315</v>
      </c>
      <c r="F22" s="8">
        <v>865.9</v>
      </c>
      <c r="G22" s="8">
        <v>166.9</v>
      </c>
      <c r="H22" s="82">
        <f t="shared" si="0"/>
        <v>19.274743041921703</v>
      </c>
    </row>
    <row r="23" spans="1:8" s="3" customFormat="1" x14ac:dyDescent="0.25">
      <c r="A23" s="20" t="s">
        <v>11</v>
      </c>
      <c r="B23" s="45"/>
      <c r="C23" s="45"/>
      <c r="D23" s="20"/>
      <c r="E23" s="21" t="s">
        <v>256</v>
      </c>
      <c r="F23" s="7">
        <f>F24+F91+F138+F181+F281+F321</f>
        <v>290978.8</v>
      </c>
      <c r="G23" s="7">
        <f>G24+G91+G138+G181+G281+G321</f>
        <v>34567.4</v>
      </c>
      <c r="H23" s="81">
        <f t="shared" si="0"/>
        <v>11.879697077587783</v>
      </c>
    </row>
    <row r="24" spans="1:8" outlineLevel="1" x14ac:dyDescent="0.25">
      <c r="A24" s="15" t="s">
        <v>11</v>
      </c>
      <c r="B24" s="16" t="s">
        <v>1</v>
      </c>
      <c r="C24" s="16"/>
      <c r="D24" s="15"/>
      <c r="E24" s="17" t="s">
        <v>260</v>
      </c>
      <c r="F24" s="8">
        <f>F25+F31+F44+F50+F55</f>
        <v>47180.800000000003</v>
      </c>
      <c r="G24" s="8">
        <f>G25+G31+G44+G50+G55</f>
        <v>9625.1999999999989</v>
      </c>
      <c r="H24" s="82">
        <f t="shared" si="0"/>
        <v>20.400671459576774</v>
      </c>
    </row>
    <row r="25" spans="1:8" ht="38.25" outlineLevel="2" x14ac:dyDescent="0.25">
      <c r="A25" s="15" t="s">
        <v>11</v>
      </c>
      <c r="B25" s="16" t="s">
        <v>12</v>
      </c>
      <c r="C25" s="16"/>
      <c r="D25" s="15"/>
      <c r="E25" s="17" t="s">
        <v>271</v>
      </c>
      <c r="F25" s="8">
        <f t="shared" ref="F25:G29" si="2">F26</f>
        <v>1792</v>
      </c>
      <c r="G25" s="8">
        <f t="shared" si="2"/>
        <v>293.5</v>
      </c>
      <c r="H25" s="82">
        <f t="shared" si="0"/>
        <v>16.378348214285715</v>
      </c>
    </row>
    <row r="26" spans="1:8" ht="51" outlineLevel="3" x14ac:dyDescent="0.25">
      <c r="A26" s="15" t="s">
        <v>11</v>
      </c>
      <c r="B26" s="16" t="s">
        <v>12</v>
      </c>
      <c r="C26" s="16" t="s">
        <v>13</v>
      </c>
      <c r="D26" s="15"/>
      <c r="E26" s="17" t="s">
        <v>272</v>
      </c>
      <c r="F26" s="8">
        <f t="shared" si="2"/>
        <v>1792</v>
      </c>
      <c r="G26" s="8">
        <f t="shared" si="2"/>
        <v>293.5</v>
      </c>
      <c r="H26" s="82">
        <f t="shared" si="0"/>
        <v>16.378348214285715</v>
      </c>
    </row>
    <row r="27" spans="1:8" ht="38.25" outlineLevel="4" x14ac:dyDescent="0.25">
      <c r="A27" s="15" t="s">
        <v>11</v>
      </c>
      <c r="B27" s="16" t="s">
        <v>12</v>
      </c>
      <c r="C27" s="16" t="s">
        <v>14</v>
      </c>
      <c r="D27" s="15"/>
      <c r="E27" s="17" t="s">
        <v>320</v>
      </c>
      <c r="F27" s="8">
        <f t="shared" si="2"/>
        <v>1792</v>
      </c>
      <c r="G27" s="8">
        <f t="shared" si="2"/>
        <v>293.5</v>
      </c>
      <c r="H27" s="82">
        <f t="shared" si="0"/>
        <v>16.378348214285715</v>
      </c>
    </row>
    <row r="28" spans="1:8" ht="25.5" outlineLevel="5" x14ac:dyDescent="0.25">
      <c r="A28" s="15" t="s">
        <v>11</v>
      </c>
      <c r="B28" s="16" t="s">
        <v>12</v>
      </c>
      <c r="C28" s="16" t="s">
        <v>15</v>
      </c>
      <c r="D28" s="15"/>
      <c r="E28" s="17" t="s">
        <v>321</v>
      </c>
      <c r="F28" s="8">
        <f t="shared" si="2"/>
        <v>1792</v>
      </c>
      <c r="G28" s="8">
        <f t="shared" si="2"/>
        <v>293.5</v>
      </c>
      <c r="H28" s="82">
        <f t="shared" si="0"/>
        <v>16.378348214285715</v>
      </c>
    </row>
    <row r="29" spans="1:8" outlineLevel="6" x14ac:dyDescent="0.25">
      <c r="A29" s="15" t="s">
        <v>11</v>
      </c>
      <c r="B29" s="16" t="s">
        <v>12</v>
      </c>
      <c r="C29" s="16" t="s">
        <v>16</v>
      </c>
      <c r="D29" s="15"/>
      <c r="E29" s="17" t="s">
        <v>322</v>
      </c>
      <c r="F29" s="8">
        <f t="shared" si="2"/>
        <v>1792</v>
      </c>
      <c r="G29" s="8">
        <f t="shared" si="2"/>
        <v>293.5</v>
      </c>
      <c r="H29" s="82">
        <f t="shared" si="0"/>
        <v>16.378348214285715</v>
      </c>
    </row>
    <row r="30" spans="1:8" ht="63.75" outlineLevel="7" x14ac:dyDescent="0.25">
      <c r="A30" s="15" t="s">
        <v>11</v>
      </c>
      <c r="B30" s="16" t="s">
        <v>12</v>
      </c>
      <c r="C30" s="16" t="s">
        <v>16</v>
      </c>
      <c r="D30" s="15" t="s">
        <v>6</v>
      </c>
      <c r="E30" s="17" t="s">
        <v>314</v>
      </c>
      <c r="F30" s="8">
        <v>1792</v>
      </c>
      <c r="G30" s="8">
        <v>293.5</v>
      </c>
      <c r="H30" s="82">
        <f t="shared" si="0"/>
        <v>16.378348214285715</v>
      </c>
    </row>
    <row r="31" spans="1:8" ht="51" outlineLevel="2" x14ac:dyDescent="0.25">
      <c r="A31" s="15" t="s">
        <v>11</v>
      </c>
      <c r="B31" s="16" t="s">
        <v>17</v>
      </c>
      <c r="C31" s="16"/>
      <c r="D31" s="15"/>
      <c r="E31" s="17" t="s">
        <v>273</v>
      </c>
      <c r="F31" s="8">
        <f>F32</f>
        <v>39527.699999999997</v>
      </c>
      <c r="G31" s="8">
        <f>G32</f>
        <v>7725.9</v>
      </c>
      <c r="H31" s="82">
        <f t="shared" si="0"/>
        <v>19.545533891422977</v>
      </c>
    </row>
    <row r="32" spans="1:8" ht="51" outlineLevel="3" x14ac:dyDescent="0.25">
      <c r="A32" s="15" t="s">
        <v>11</v>
      </c>
      <c r="B32" s="16" t="s">
        <v>17</v>
      </c>
      <c r="C32" s="16" t="s">
        <v>13</v>
      </c>
      <c r="D32" s="15"/>
      <c r="E32" s="17" t="s">
        <v>272</v>
      </c>
      <c r="F32" s="8">
        <f>F33+F38</f>
        <v>39527.699999999997</v>
      </c>
      <c r="G32" s="8">
        <f>G33+G38</f>
        <v>7725.9</v>
      </c>
      <c r="H32" s="82">
        <f t="shared" si="0"/>
        <v>19.545533891422977</v>
      </c>
    </row>
    <row r="33" spans="1:8" ht="51" outlineLevel="4" x14ac:dyDescent="0.25">
      <c r="A33" s="15" t="s">
        <v>11</v>
      </c>
      <c r="B33" s="16" t="s">
        <v>17</v>
      </c>
      <c r="C33" s="16" t="s">
        <v>18</v>
      </c>
      <c r="D33" s="15"/>
      <c r="E33" s="17" t="s">
        <v>323</v>
      </c>
      <c r="F33" s="8">
        <f t="shared" ref="F33:G34" si="3">F34</f>
        <v>350</v>
      </c>
      <c r="G33" s="8">
        <f t="shared" si="3"/>
        <v>41</v>
      </c>
      <c r="H33" s="82">
        <f t="shared" si="0"/>
        <v>11.714285714285715</v>
      </c>
    </row>
    <row r="34" spans="1:8" ht="63.75" outlineLevel="5" x14ac:dyDescent="0.25">
      <c r="A34" s="15" t="s">
        <v>11</v>
      </c>
      <c r="B34" s="16" t="s">
        <v>17</v>
      </c>
      <c r="C34" s="16" t="s">
        <v>19</v>
      </c>
      <c r="D34" s="15"/>
      <c r="E34" s="17" t="s">
        <v>324</v>
      </c>
      <c r="F34" s="8">
        <f t="shared" si="3"/>
        <v>350</v>
      </c>
      <c r="G34" s="8">
        <f t="shared" si="3"/>
        <v>41</v>
      </c>
      <c r="H34" s="82">
        <f t="shared" si="0"/>
        <v>11.714285714285715</v>
      </c>
    </row>
    <row r="35" spans="1:8" ht="51" outlineLevel="6" x14ac:dyDescent="0.25">
      <c r="A35" s="15" t="s">
        <v>11</v>
      </c>
      <c r="B35" s="16" t="s">
        <v>17</v>
      </c>
      <c r="C35" s="16" t="s">
        <v>20</v>
      </c>
      <c r="D35" s="15"/>
      <c r="E35" s="17" t="s">
        <v>325</v>
      </c>
      <c r="F35" s="8">
        <f>F36+F37</f>
        <v>350</v>
      </c>
      <c r="G35" s="8">
        <f>G36+G37</f>
        <v>41</v>
      </c>
      <c r="H35" s="82">
        <f t="shared" si="0"/>
        <v>11.714285714285715</v>
      </c>
    </row>
    <row r="36" spans="1:8" ht="63.75" outlineLevel="7" x14ac:dyDescent="0.25">
      <c r="A36" s="15" t="s">
        <v>11</v>
      </c>
      <c r="B36" s="16" t="s">
        <v>17</v>
      </c>
      <c r="C36" s="16" t="s">
        <v>20</v>
      </c>
      <c r="D36" s="15" t="s">
        <v>6</v>
      </c>
      <c r="E36" s="17" t="s">
        <v>314</v>
      </c>
      <c r="F36" s="8">
        <v>284.60000000000002</v>
      </c>
      <c r="G36" s="8">
        <v>22.2</v>
      </c>
      <c r="H36" s="82">
        <f t="shared" si="0"/>
        <v>7.8004216444132108</v>
      </c>
    </row>
    <row r="37" spans="1:8" ht="25.5" outlineLevel="7" x14ac:dyDescent="0.25">
      <c r="A37" s="15" t="s">
        <v>11</v>
      </c>
      <c r="B37" s="16" t="s">
        <v>17</v>
      </c>
      <c r="C37" s="16" t="s">
        <v>20</v>
      </c>
      <c r="D37" s="15" t="s">
        <v>7</v>
      </c>
      <c r="E37" s="17" t="s">
        <v>315</v>
      </c>
      <c r="F37" s="8">
        <v>65.400000000000006</v>
      </c>
      <c r="G37" s="8">
        <v>18.8</v>
      </c>
      <c r="H37" s="82">
        <f t="shared" si="0"/>
        <v>28.74617737003058</v>
      </c>
    </row>
    <row r="38" spans="1:8" ht="38.25" outlineLevel="4" x14ac:dyDescent="0.25">
      <c r="A38" s="15" t="s">
        <v>11</v>
      </c>
      <c r="B38" s="16" t="s">
        <v>17</v>
      </c>
      <c r="C38" s="16" t="s">
        <v>14</v>
      </c>
      <c r="D38" s="15"/>
      <c r="E38" s="17" t="s">
        <v>320</v>
      </c>
      <c r="F38" s="8">
        <f t="shared" ref="F38:G39" si="4">F39</f>
        <v>39177.699999999997</v>
      </c>
      <c r="G38" s="8">
        <f t="shared" si="4"/>
        <v>7684.9</v>
      </c>
      <c r="H38" s="82">
        <f t="shared" si="0"/>
        <v>19.61549554976428</v>
      </c>
    </row>
    <row r="39" spans="1:8" ht="25.5" outlineLevel="5" x14ac:dyDescent="0.25">
      <c r="A39" s="15" t="s">
        <v>11</v>
      </c>
      <c r="B39" s="16" t="s">
        <v>17</v>
      </c>
      <c r="C39" s="16" t="s">
        <v>15</v>
      </c>
      <c r="D39" s="15"/>
      <c r="E39" s="17" t="s">
        <v>321</v>
      </c>
      <c r="F39" s="8">
        <f t="shared" si="4"/>
        <v>39177.699999999997</v>
      </c>
      <c r="G39" s="8">
        <f t="shared" si="4"/>
        <v>7684.9</v>
      </c>
      <c r="H39" s="82">
        <f t="shared" si="0"/>
        <v>19.61549554976428</v>
      </c>
    </row>
    <row r="40" spans="1:8" ht="63.75" outlineLevel="6" x14ac:dyDescent="0.25">
      <c r="A40" s="15" t="s">
        <v>11</v>
      </c>
      <c r="B40" s="16" t="s">
        <v>17</v>
      </c>
      <c r="C40" s="16" t="s">
        <v>22</v>
      </c>
      <c r="D40" s="15"/>
      <c r="E40" s="17" t="s">
        <v>327</v>
      </c>
      <c r="F40" s="8">
        <f>F41+F42+F43</f>
        <v>39177.699999999997</v>
      </c>
      <c r="G40" s="8">
        <f>G41+G42+G43</f>
        <v>7684.9</v>
      </c>
      <c r="H40" s="82">
        <f t="shared" si="0"/>
        <v>19.61549554976428</v>
      </c>
    </row>
    <row r="41" spans="1:8" ht="63.75" outlineLevel="7" x14ac:dyDescent="0.25">
      <c r="A41" s="15" t="s">
        <v>11</v>
      </c>
      <c r="B41" s="16" t="s">
        <v>17</v>
      </c>
      <c r="C41" s="16" t="s">
        <v>22</v>
      </c>
      <c r="D41" s="15" t="s">
        <v>6</v>
      </c>
      <c r="E41" s="17" t="s">
        <v>314</v>
      </c>
      <c r="F41" s="8">
        <v>31571.7</v>
      </c>
      <c r="G41" s="8">
        <v>5330.8</v>
      </c>
      <c r="H41" s="82">
        <f t="shared" si="0"/>
        <v>16.884741714890232</v>
      </c>
    </row>
    <row r="42" spans="1:8" ht="24.75" customHeight="1" outlineLevel="7" x14ac:dyDescent="0.25">
      <c r="A42" s="15" t="s">
        <v>11</v>
      </c>
      <c r="B42" s="16" t="s">
        <v>17</v>
      </c>
      <c r="C42" s="16" t="s">
        <v>22</v>
      </c>
      <c r="D42" s="15" t="s">
        <v>7</v>
      </c>
      <c r="E42" s="17" t="s">
        <v>315</v>
      </c>
      <c r="F42" s="8">
        <f>7531-25-50-1-1+25+50</f>
        <v>7529</v>
      </c>
      <c r="G42" s="8">
        <v>2225.1</v>
      </c>
      <c r="H42" s="82">
        <f t="shared" si="0"/>
        <v>29.553725594368441</v>
      </c>
    </row>
    <row r="43" spans="1:8" outlineLevel="7" x14ac:dyDescent="0.25">
      <c r="A43" s="15" t="s">
        <v>11</v>
      </c>
      <c r="B43" s="16" t="s">
        <v>17</v>
      </c>
      <c r="C43" s="16" t="s">
        <v>22</v>
      </c>
      <c r="D43" s="15" t="s">
        <v>8</v>
      </c>
      <c r="E43" s="17" t="s">
        <v>316</v>
      </c>
      <c r="F43" s="8">
        <f>75+1+1</f>
        <v>77</v>
      </c>
      <c r="G43" s="8">
        <v>129</v>
      </c>
      <c r="H43" s="82">
        <f t="shared" si="0"/>
        <v>167.53246753246754</v>
      </c>
    </row>
    <row r="44" spans="1:8" outlineLevel="2" x14ac:dyDescent="0.25">
      <c r="A44" s="15" t="s">
        <v>11</v>
      </c>
      <c r="B44" s="16" t="s">
        <v>23</v>
      </c>
      <c r="C44" s="16"/>
      <c r="D44" s="15"/>
      <c r="E44" s="17" t="s">
        <v>274</v>
      </c>
      <c r="F44" s="8">
        <f t="shared" ref="F44:G48" si="5">F45</f>
        <v>158.30000000000001</v>
      </c>
      <c r="G44" s="8">
        <f t="shared" si="5"/>
        <v>78.2</v>
      </c>
      <c r="H44" s="82">
        <f t="shared" si="0"/>
        <v>49.399873657612126</v>
      </c>
    </row>
    <row r="45" spans="1:8" ht="51" outlineLevel="3" x14ac:dyDescent="0.25">
      <c r="A45" s="15" t="s">
        <v>11</v>
      </c>
      <c r="B45" s="16" t="s">
        <v>23</v>
      </c>
      <c r="C45" s="16" t="s">
        <v>13</v>
      </c>
      <c r="D45" s="15"/>
      <c r="E45" s="17" t="s">
        <v>272</v>
      </c>
      <c r="F45" s="8">
        <f t="shared" si="5"/>
        <v>158.30000000000001</v>
      </c>
      <c r="G45" s="8">
        <f t="shared" si="5"/>
        <v>78.2</v>
      </c>
      <c r="H45" s="82">
        <f t="shared" si="0"/>
        <v>49.399873657612126</v>
      </c>
    </row>
    <row r="46" spans="1:8" ht="51" outlineLevel="4" x14ac:dyDescent="0.25">
      <c r="A46" s="15" t="s">
        <v>11</v>
      </c>
      <c r="B46" s="16" t="s">
        <v>23</v>
      </c>
      <c r="C46" s="16" t="s">
        <v>18</v>
      </c>
      <c r="D46" s="15"/>
      <c r="E46" s="17" t="s">
        <v>323</v>
      </c>
      <c r="F46" s="8">
        <f t="shared" si="5"/>
        <v>158.30000000000001</v>
      </c>
      <c r="G46" s="8">
        <f t="shared" si="5"/>
        <v>78.2</v>
      </c>
      <c r="H46" s="82">
        <f t="shared" si="0"/>
        <v>49.399873657612126</v>
      </c>
    </row>
    <row r="47" spans="1:8" ht="63.75" outlineLevel="5" x14ac:dyDescent="0.25">
      <c r="A47" s="15" t="s">
        <v>11</v>
      </c>
      <c r="B47" s="16" t="s">
        <v>23</v>
      </c>
      <c r="C47" s="16" t="s">
        <v>19</v>
      </c>
      <c r="D47" s="15"/>
      <c r="E47" s="17" t="s">
        <v>324</v>
      </c>
      <c r="F47" s="8">
        <f t="shared" si="5"/>
        <v>158.30000000000001</v>
      </c>
      <c r="G47" s="8">
        <f t="shared" si="5"/>
        <v>78.2</v>
      </c>
      <c r="H47" s="82">
        <f t="shared" si="0"/>
        <v>49.399873657612126</v>
      </c>
    </row>
    <row r="48" spans="1:8" ht="51" outlineLevel="6" x14ac:dyDescent="0.25">
      <c r="A48" s="15" t="s">
        <v>11</v>
      </c>
      <c r="B48" s="16" t="s">
        <v>23</v>
      </c>
      <c r="C48" s="16" t="s">
        <v>24</v>
      </c>
      <c r="D48" s="15"/>
      <c r="E48" s="17" t="s">
        <v>624</v>
      </c>
      <c r="F48" s="8">
        <f t="shared" si="5"/>
        <v>158.30000000000001</v>
      </c>
      <c r="G48" s="8">
        <f t="shared" si="5"/>
        <v>78.2</v>
      </c>
      <c r="H48" s="82">
        <f t="shared" si="0"/>
        <v>49.399873657612126</v>
      </c>
    </row>
    <row r="49" spans="1:8" ht="25.5" outlineLevel="7" x14ac:dyDescent="0.25">
      <c r="A49" s="15" t="s">
        <v>11</v>
      </c>
      <c r="B49" s="16" t="s">
        <v>23</v>
      </c>
      <c r="C49" s="16" t="s">
        <v>24</v>
      </c>
      <c r="D49" s="15" t="s">
        <v>7</v>
      </c>
      <c r="E49" s="17" t="s">
        <v>315</v>
      </c>
      <c r="F49" s="8">
        <v>158.30000000000001</v>
      </c>
      <c r="G49" s="8">
        <v>78.2</v>
      </c>
      <c r="H49" s="82">
        <f t="shared" si="0"/>
        <v>49.399873657612126</v>
      </c>
    </row>
    <row r="50" spans="1:8" outlineLevel="2" x14ac:dyDescent="0.25">
      <c r="A50" s="15" t="s">
        <v>11</v>
      </c>
      <c r="B50" s="16" t="s">
        <v>25</v>
      </c>
      <c r="C50" s="16"/>
      <c r="D50" s="15"/>
      <c r="E50" s="17" t="s">
        <v>275</v>
      </c>
      <c r="F50" s="8">
        <f t="shared" ref="F50:G53" si="6">F51</f>
        <v>300</v>
      </c>
      <c r="G50" s="8">
        <f t="shared" si="6"/>
        <v>0</v>
      </c>
      <c r="H50" s="82">
        <f t="shared" si="0"/>
        <v>0</v>
      </c>
    </row>
    <row r="51" spans="1:8" outlineLevel="3" x14ac:dyDescent="0.25">
      <c r="A51" s="15" t="s">
        <v>11</v>
      </c>
      <c r="B51" s="16" t="s">
        <v>25</v>
      </c>
      <c r="C51" s="16" t="s">
        <v>3</v>
      </c>
      <c r="D51" s="15"/>
      <c r="E51" s="17" t="s">
        <v>270</v>
      </c>
      <c r="F51" s="8">
        <f t="shared" si="6"/>
        <v>300</v>
      </c>
      <c r="G51" s="8">
        <f t="shared" si="6"/>
        <v>0</v>
      </c>
      <c r="H51" s="82">
        <f t="shared" si="0"/>
        <v>0</v>
      </c>
    </row>
    <row r="52" spans="1:8" outlineLevel="4" x14ac:dyDescent="0.25">
      <c r="A52" s="15" t="s">
        <v>11</v>
      </c>
      <c r="B52" s="16" t="s">
        <v>25</v>
      </c>
      <c r="C52" s="16" t="s">
        <v>26</v>
      </c>
      <c r="D52" s="15"/>
      <c r="E52" s="17" t="s">
        <v>275</v>
      </c>
      <c r="F52" s="8">
        <f t="shared" si="6"/>
        <v>300</v>
      </c>
      <c r="G52" s="8">
        <f t="shared" si="6"/>
        <v>0</v>
      </c>
      <c r="H52" s="82">
        <f t="shared" si="0"/>
        <v>0</v>
      </c>
    </row>
    <row r="53" spans="1:8" ht="25.5" outlineLevel="6" x14ac:dyDescent="0.25">
      <c r="A53" s="15" t="s">
        <v>11</v>
      </c>
      <c r="B53" s="16" t="s">
        <v>25</v>
      </c>
      <c r="C53" s="16" t="s">
        <v>27</v>
      </c>
      <c r="D53" s="15"/>
      <c r="E53" s="17" t="s">
        <v>329</v>
      </c>
      <c r="F53" s="8">
        <f t="shared" si="6"/>
        <v>300</v>
      </c>
      <c r="G53" s="8">
        <f t="shared" si="6"/>
        <v>0</v>
      </c>
      <c r="H53" s="82">
        <f t="shared" si="0"/>
        <v>0</v>
      </c>
    </row>
    <row r="54" spans="1:8" outlineLevel="7" x14ac:dyDescent="0.25">
      <c r="A54" s="15" t="s">
        <v>11</v>
      </c>
      <c r="B54" s="16" t="s">
        <v>25</v>
      </c>
      <c r="C54" s="16" t="s">
        <v>27</v>
      </c>
      <c r="D54" s="15" t="s">
        <v>8</v>
      </c>
      <c r="E54" s="17" t="s">
        <v>316</v>
      </c>
      <c r="F54" s="8">
        <v>300</v>
      </c>
      <c r="G54" s="8">
        <v>0</v>
      </c>
      <c r="H54" s="82">
        <f t="shared" si="0"/>
        <v>0</v>
      </c>
    </row>
    <row r="55" spans="1:8" outlineLevel="2" x14ac:dyDescent="0.25">
      <c r="A55" s="15" t="s">
        <v>11</v>
      </c>
      <c r="B55" s="16" t="s">
        <v>28</v>
      </c>
      <c r="C55" s="16"/>
      <c r="D55" s="15"/>
      <c r="E55" s="17" t="s">
        <v>276</v>
      </c>
      <c r="F55" s="8">
        <f>F56+F65+F82</f>
        <v>5402.8</v>
      </c>
      <c r="G55" s="8">
        <f t="shared" ref="G55" si="7">G56+G65+G82</f>
        <v>1527.6</v>
      </c>
      <c r="H55" s="82">
        <f t="shared" si="0"/>
        <v>28.274228177981787</v>
      </c>
    </row>
    <row r="56" spans="1:8" ht="51" outlineLevel="3" x14ac:dyDescent="0.25">
      <c r="A56" s="15" t="s">
        <v>11</v>
      </c>
      <c r="B56" s="16" t="s">
        <v>28</v>
      </c>
      <c r="C56" s="16" t="s">
        <v>29</v>
      </c>
      <c r="D56" s="15"/>
      <c r="E56" s="17" t="s">
        <v>604</v>
      </c>
      <c r="F56" s="8">
        <f t="shared" ref="F56:G57" si="8">F57</f>
        <v>2590</v>
      </c>
      <c r="G56" s="8">
        <f t="shared" si="8"/>
        <v>1064.7</v>
      </c>
      <c r="H56" s="82">
        <f t="shared" si="0"/>
        <v>41.108108108108112</v>
      </c>
    </row>
    <row r="57" spans="1:8" ht="25.5" outlineLevel="4" x14ac:dyDescent="0.25">
      <c r="A57" s="15" t="s">
        <v>11</v>
      </c>
      <c r="B57" s="16" t="s">
        <v>28</v>
      </c>
      <c r="C57" s="16" t="s">
        <v>30</v>
      </c>
      <c r="D57" s="15"/>
      <c r="E57" s="17" t="s">
        <v>330</v>
      </c>
      <c r="F57" s="8">
        <f t="shared" si="8"/>
        <v>2590</v>
      </c>
      <c r="G57" s="8">
        <f t="shared" si="8"/>
        <v>1064.7</v>
      </c>
      <c r="H57" s="82">
        <f t="shared" si="0"/>
        <v>41.108108108108112</v>
      </c>
    </row>
    <row r="58" spans="1:8" ht="51" outlineLevel="5" x14ac:dyDescent="0.25">
      <c r="A58" s="15" t="s">
        <v>11</v>
      </c>
      <c r="B58" s="16" t="s">
        <v>28</v>
      </c>
      <c r="C58" s="16" t="s">
        <v>31</v>
      </c>
      <c r="D58" s="15"/>
      <c r="E58" s="17" t="s">
        <v>332</v>
      </c>
      <c r="F58" s="8">
        <f>F59+F61+F63</f>
        <v>2590</v>
      </c>
      <c r="G58" s="8">
        <f>G59+G61+G63</f>
        <v>1064.7</v>
      </c>
      <c r="H58" s="82">
        <f t="shared" si="0"/>
        <v>41.108108108108112</v>
      </c>
    </row>
    <row r="59" spans="1:8" ht="38.25" outlineLevel="6" x14ac:dyDescent="0.25">
      <c r="A59" s="15" t="s">
        <v>11</v>
      </c>
      <c r="B59" s="16" t="s">
        <v>28</v>
      </c>
      <c r="C59" s="16" t="s">
        <v>32</v>
      </c>
      <c r="D59" s="15"/>
      <c r="E59" s="17" t="s">
        <v>333</v>
      </c>
      <c r="F59" s="8">
        <f>F60</f>
        <v>100</v>
      </c>
      <c r="G59" s="8">
        <f>G60</f>
        <v>0</v>
      </c>
      <c r="H59" s="82">
        <f t="shared" si="0"/>
        <v>0</v>
      </c>
    </row>
    <row r="60" spans="1:8" ht="25.5" outlineLevel="7" x14ac:dyDescent="0.25">
      <c r="A60" s="15" t="s">
        <v>11</v>
      </c>
      <c r="B60" s="16" t="s">
        <v>28</v>
      </c>
      <c r="C60" s="16" t="s">
        <v>32</v>
      </c>
      <c r="D60" s="15" t="s">
        <v>7</v>
      </c>
      <c r="E60" s="17" t="s">
        <v>315</v>
      </c>
      <c r="F60" s="8">
        <v>100</v>
      </c>
      <c r="G60" s="8">
        <v>0</v>
      </c>
      <c r="H60" s="82">
        <f t="shared" si="0"/>
        <v>0</v>
      </c>
    </row>
    <row r="61" spans="1:8" ht="51" outlineLevel="6" x14ac:dyDescent="0.25">
      <c r="A61" s="15" t="s">
        <v>11</v>
      </c>
      <c r="B61" s="16" t="s">
        <v>28</v>
      </c>
      <c r="C61" s="16" t="s">
        <v>33</v>
      </c>
      <c r="D61" s="15"/>
      <c r="E61" s="17" t="s">
        <v>334</v>
      </c>
      <c r="F61" s="8">
        <f>F62</f>
        <v>150</v>
      </c>
      <c r="G61" s="8">
        <f>G62</f>
        <v>0</v>
      </c>
      <c r="H61" s="82">
        <f t="shared" si="0"/>
        <v>0</v>
      </c>
    </row>
    <row r="62" spans="1:8" ht="25.5" outlineLevel="7" x14ac:dyDescent="0.25">
      <c r="A62" s="15" t="s">
        <v>11</v>
      </c>
      <c r="B62" s="16" t="s">
        <v>28</v>
      </c>
      <c r="C62" s="16" t="s">
        <v>33</v>
      </c>
      <c r="D62" s="15" t="s">
        <v>7</v>
      </c>
      <c r="E62" s="17" t="s">
        <v>315</v>
      </c>
      <c r="F62" s="8">
        <v>150</v>
      </c>
      <c r="G62" s="8">
        <v>0</v>
      </c>
      <c r="H62" s="82">
        <f t="shared" si="0"/>
        <v>0</v>
      </c>
    </row>
    <row r="63" spans="1:8" ht="25.5" outlineLevel="6" x14ac:dyDescent="0.25">
      <c r="A63" s="15" t="s">
        <v>11</v>
      </c>
      <c r="B63" s="16" t="s">
        <v>28</v>
      </c>
      <c r="C63" s="16" t="s">
        <v>34</v>
      </c>
      <c r="D63" s="15"/>
      <c r="E63" s="17" t="s">
        <v>335</v>
      </c>
      <c r="F63" s="8">
        <f>F64</f>
        <v>2340</v>
      </c>
      <c r="G63" s="8">
        <f>G64</f>
        <v>1064.7</v>
      </c>
      <c r="H63" s="82">
        <f t="shared" si="0"/>
        <v>45.5</v>
      </c>
    </row>
    <row r="64" spans="1:8" ht="25.5" outlineLevel="7" x14ac:dyDescent="0.25">
      <c r="A64" s="15" t="s">
        <v>11</v>
      </c>
      <c r="B64" s="16" t="s">
        <v>28</v>
      </c>
      <c r="C64" s="16" t="s">
        <v>34</v>
      </c>
      <c r="D64" s="15" t="s">
        <v>7</v>
      </c>
      <c r="E64" s="17" t="s">
        <v>315</v>
      </c>
      <c r="F64" s="8">
        <v>2340</v>
      </c>
      <c r="G64" s="8">
        <v>1064.7</v>
      </c>
      <c r="H64" s="82">
        <f t="shared" si="0"/>
        <v>45.5</v>
      </c>
    </row>
    <row r="65" spans="1:8" ht="51" outlineLevel="3" x14ac:dyDescent="0.25">
      <c r="A65" s="15" t="s">
        <v>11</v>
      </c>
      <c r="B65" s="16" t="s">
        <v>28</v>
      </c>
      <c r="C65" s="16" t="s">
        <v>13</v>
      </c>
      <c r="D65" s="15"/>
      <c r="E65" s="17" t="s">
        <v>272</v>
      </c>
      <c r="F65" s="8">
        <f>F66+F73</f>
        <v>1375</v>
      </c>
      <c r="G65" s="8">
        <f>G66+G73</f>
        <v>462.9</v>
      </c>
      <c r="H65" s="82">
        <f t="shared" si="0"/>
        <v>33.665454545454544</v>
      </c>
    </row>
    <row r="66" spans="1:8" ht="51" outlineLevel="4" x14ac:dyDescent="0.25">
      <c r="A66" s="15" t="s">
        <v>11</v>
      </c>
      <c r="B66" s="16" t="s">
        <v>28</v>
      </c>
      <c r="C66" s="16" t="s">
        <v>18</v>
      </c>
      <c r="D66" s="15"/>
      <c r="E66" s="17" t="s">
        <v>323</v>
      </c>
      <c r="F66" s="8">
        <f>F67</f>
        <v>487</v>
      </c>
      <c r="G66" s="8">
        <f>G67</f>
        <v>280.2</v>
      </c>
      <c r="H66" s="82">
        <f t="shared" si="0"/>
        <v>57.5359342915811</v>
      </c>
    </row>
    <row r="67" spans="1:8" ht="63.75" outlineLevel="5" x14ac:dyDescent="0.25">
      <c r="A67" s="15" t="s">
        <v>11</v>
      </c>
      <c r="B67" s="16" t="s">
        <v>28</v>
      </c>
      <c r="C67" s="16" t="s">
        <v>19</v>
      </c>
      <c r="D67" s="15"/>
      <c r="E67" s="17" t="s">
        <v>324</v>
      </c>
      <c r="F67" s="8">
        <f>F68+F71</f>
        <v>487</v>
      </c>
      <c r="G67" s="8">
        <f>G68+G71</f>
        <v>280.2</v>
      </c>
      <c r="H67" s="82">
        <f t="shared" si="0"/>
        <v>57.5359342915811</v>
      </c>
    </row>
    <row r="68" spans="1:8" ht="63.75" outlineLevel="6" x14ac:dyDescent="0.25">
      <c r="A68" s="15" t="s">
        <v>11</v>
      </c>
      <c r="B68" s="16" t="s">
        <v>28</v>
      </c>
      <c r="C68" s="16" t="s">
        <v>37</v>
      </c>
      <c r="D68" s="15"/>
      <c r="E68" s="17" t="s">
        <v>339</v>
      </c>
      <c r="F68" s="8">
        <f>F69+F70</f>
        <v>217</v>
      </c>
      <c r="G68" s="8">
        <f>G69+G70</f>
        <v>10.199999999999999</v>
      </c>
      <c r="H68" s="82">
        <f t="shared" si="0"/>
        <v>4.7004608294930872</v>
      </c>
    </row>
    <row r="69" spans="1:8" ht="63.75" outlineLevel="7" x14ac:dyDescent="0.25">
      <c r="A69" s="15" t="s">
        <v>11</v>
      </c>
      <c r="B69" s="16" t="s">
        <v>28</v>
      </c>
      <c r="C69" s="16" t="s">
        <v>37</v>
      </c>
      <c r="D69" s="15" t="s">
        <v>6</v>
      </c>
      <c r="E69" s="17" t="s">
        <v>314</v>
      </c>
      <c r="F69" s="8">
        <v>167.9</v>
      </c>
      <c r="G69" s="8">
        <v>10.199999999999999</v>
      </c>
      <c r="H69" s="82">
        <f t="shared" si="0"/>
        <v>6.0750446694460978</v>
      </c>
    </row>
    <row r="70" spans="1:8" ht="25.5" outlineLevel="7" x14ac:dyDescent="0.25">
      <c r="A70" s="15" t="s">
        <v>11</v>
      </c>
      <c r="B70" s="16" t="s">
        <v>28</v>
      </c>
      <c r="C70" s="16" t="s">
        <v>37</v>
      </c>
      <c r="D70" s="15" t="s">
        <v>7</v>
      </c>
      <c r="E70" s="17" t="s">
        <v>315</v>
      </c>
      <c r="F70" s="8">
        <v>49.1</v>
      </c>
      <c r="G70" s="8">
        <v>0</v>
      </c>
      <c r="H70" s="82">
        <f t="shared" si="0"/>
        <v>0</v>
      </c>
    </row>
    <row r="71" spans="1:8" ht="25.5" outlineLevel="6" x14ac:dyDescent="0.25">
      <c r="A71" s="15" t="s">
        <v>11</v>
      </c>
      <c r="B71" s="16" t="s">
        <v>28</v>
      </c>
      <c r="C71" s="16" t="s">
        <v>38</v>
      </c>
      <c r="D71" s="15"/>
      <c r="E71" s="17" t="s">
        <v>340</v>
      </c>
      <c r="F71" s="8">
        <f>F72</f>
        <v>270</v>
      </c>
      <c r="G71" s="8">
        <f>G72</f>
        <v>270</v>
      </c>
      <c r="H71" s="82">
        <f t="shared" si="0"/>
        <v>100</v>
      </c>
    </row>
    <row r="72" spans="1:8" ht="25.5" outlineLevel="7" x14ac:dyDescent="0.25">
      <c r="A72" s="15" t="s">
        <v>11</v>
      </c>
      <c r="B72" s="16" t="s">
        <v>28</v>
      </c>
      <c r="C72" s="16" t="s">
        <v>38</v>
      </c>
      <c r="D72" s="15" t="s">
        <v>39</v>
      </c>
      <c r="E72" s="17" t="s">
        <v>341</v>
      </c>
      <c r="F72" s="8">
        <f>220+50</f>
        <v>270</v>
      </c>
      <c r="G72" s="8">
        <v>270</v>
      </c>
      <c r="H72" s="82">
        <f t="shared" si="0"/>
        <v>100</v>
      </c>
    </row>
    <row r="73" spans="1:8" ht="38.25" outlineLevel="4" x14ac:dyDescent="0.25">
      <c r="A73" s="15" t="s">
        <v>11</v>
      </c>
      <c r="B73" s="16" t="s">
        <v>28</v>
      </c>
      <c r="C73" s="16" t="s">
        <v>40</v>
      </c>
      <c r="D73" s="15"/>
      <c r="E73" s="17" t="s">
        <v>343</v>
      </c>
      <c r="F73" s="8">
        <f>F74+F79</f>
        <v>888</v>
      </c>
      <c r="G73" s="8">
        <f>G74+G79</f>
        <v>182.7</v>
      </c>
      <c r="H73" s="82">
        <f t="shared" si="0"/>
        <v>20.574324324324323</v>
      </c>
    </row>
    <row r="74" spans="1:8" ht="25.5" outlineLevel="5" x14ac:dyDescent="0.25">
      <c r="A74" s="15" t="s">
        <v>11</v>
      </c>
      <c r="B74" s="16" t="s">
        <v>28</v>
      </c>
      <c r="C74" s="16" t="s">
        <v>41</v>
      </c>
      <c r="D74" s="15"/>
      <c r="E74" s="17" t="s">
        <v>344</v>
      </c>
      <c r="F74" s="8">
        <f>F75+F77</f>
        <v>400</v>
      </c>
      <c r="G74" s="8">
        <f>G75+G77</f>
        <v>77.7</v>
      </c>
      <c r="H74" s="82">
        <f t="shared" si="0"/>
        <v>19.425000000000001</v>
      </c>
    </row>
    <row r="75" spans="1:8" ht="38.25" outlineLevel="6" x14ac:dyDescent="0.25">
      <c r="A75" s="15" t="s">
        <v>11</v>
      </c>
      <c r="B75" s="16" t="s">
        <v>28</v>
      </c>
      <c r="C75" s="16" t="s">
        <v>42</v>
      </c>
      <c r="D75" s="15"/>
      <c r="E75" s="17" t="s">
        <v>345</v>
      </c>
      <c r="F75" s="8">
        <f>F76</f>
        <v>200</v>
      </c>
      <c r="G75" s="8">
        <f>G76</f>
        <v>12.8</v>
      </c>
      <c r="H75" s="82">
        <f t="shared" si="0"/>
        <v>6.4</v>
      </c>
    </row>
    <row r="76" spans="1:8" ht="25.5" outlineLevel="7" x14ac:dyDescent="0.25">
      <c r="A76" s="15" t="s">
        <v>11</v>
      </c>
      <c r="B76" s="16" t="s">
        <v>28</v>
      </c>
      <c r="C76" s="16" t="s">
        <v>42</v>
      </c>
      <c r="D76" s="15" t="s">
        <v>7</v>
      </c>
      <c r="E76" s="17" t="s">
        <v>315</v>
      </c>
      <c r="F76" s="8">
        <v>200</v>
      </c>
      <c r="G76" s="8">
        <v>12.8</v>
      </c>
      <c r="H76" s="82">
        <f t="shared" si="0"/>
        <v>6.4</v>
      </c>
    </row>
    <row r="77" spans="1:8" ht="38.25" outlineLevel="6" x14ac:dyDescent="0.25">
      <c r="A77" s="15" t="s">
        <v>11</v>
      </c>
      <c r="B77" s="16" t="s">
        <v>28</v>
      </c>
      <c r="C77" s="16" t="s">
        <v>43</v>
      </c>
      <c r="D77" s="15"/>
      <c r="E77" s="17" t="s">
        <v>346</v>
      </c>
      <c r="F77" s="8">
        <f>F78</f>
        <v>200</v>
      </c>
      <c r="G77" s="8">
        <f>G78</f>
        <v>64.900000000000006</v>
      </c>
      <c r="H77" s="82">
        <f t="shared" si="0"/>
        <v>32.450000000000003</v>
      </c>
    </row>
    <row r="78" spans="1:8" ht="25.5" outlineLevel="7" x14ac:dyDescent="0.25">
      <c r="A78" s="15" t="s">
        <v>11</v>
      </c>
      <c r="B78" s="16" t="s">
        <v>28</v>
      </c>
      <c r="C78" s="16" t="s">
        <v>43</v>
      </c>
      <c r="D78" s="15" t="s">
        <v>7</v>
      </c>
      <c r="E78" s="17" t="s">
        <v>315</v>
      </c>
      <c r="F78" s="8">
        <v>200</v>
      </c>
      <c r="G78" s="8">
        <v>64.900000000000006</v>
      </c>
      <c r="H78" s="82">
        <f t="shared" si="0"/>
        <v>32.450000000000003</v>
      </c>
    </row>
    <row r="79" spans="1:8" ht="51" outlineLevel="7" x14ac:dyDescent="0.25">
      <c r="A79" s="15" t="s">
        <v>11</v>
      </c>
      <c r="B79" s="16" t="s">
        <v>28</v>
      </c>
      <c r="C79" s="16" t="s">
        <v>137</v>
      </c>
      <c r="D79" s="15"/>
      <c r="E79" s="17" t="s">
        <v>435</v>
      </c>
      <c r="F79" s="8">
        <f t="shared" ref="F79:G80" si="9">F80</f>
        <v>488</v>
      </c>
      <c r="G79" s="8">
        <f t="shared" si="9"/>
        <v>105</v>
      </c>
      <c r="H79" s="82">
        <f t="shared" ref="H79:H142" si="10">G79/F79*100</f>
        <v>21.516393442622949</v>
      </c>
    </row>
    <row r="80" spans="1:8" ht="38.25" outlineLevel="7" x14ac:dyDescent="0.25">
      <c r="A80" s="15" t="s">
        <v>11</v>
      </c>
      <c r="B80" s="16" t="s">
        <v>28</v>
      </c>
      <c r="C80" s="16" t="s">
        <v>145</v>
      </c>
      <c r="D80" s="15"/>
      <c r="E80" s="17" t="s">
        <v>544</v>
      </c>
      <c r="F80" s="8">
        <f t="shared" si="9"/>
        <v>488</v>
      </c>
      <c r="G80" s="8">
        <f t="shared" si="9"/>
        <v>105</v>
      </c>
      <c r="H80" s="82">
        <f t="shared" si="10"/>
        <v>21.516393442622949</v>
      </c>
    </row>
    <row r="81" spans="1:8" outlineLevel="7" x14ac:dyDescent="0.25">
      <c r="A81" s="15" t="s">
        <v>11</v>
      </c>
      <c r="B81" s="16" t="s">
        <v>28</v>
      </c>
      <c r="C81" s="16" t="s">
        <v>145</v>
      </c>
      <c r="D81" s="15" t="s">
        <v>21</v>
      </c>
      <c r="E81" s="17" t="s">
        <v>326</v>
      </c>
      <c r="F81" s="8">
        <v>488</v>
      </c>
      <c r="G81" s="8">
        <v>105</v>
      </c>
      <c r="H81" s="82">
        <f t="shared" si="10"/>
        <v>21.516393442622949</v>
      </c>
    </row>
    <row r="82" spans="1:8" s="12" customFormat="1" ht="38.25" outlineLevel="3" x14ac:dyDescent="0.25">
      <c r="A82" s="15" t="s">
        <v>11</v>
      </c>
      <c r="B82" s="16" t="s">
        <v>28</v>
      </c>
      <c r="C82" s="16" t="s">
        <v>714</v>
      </c>
      <c r="D82" s="15"/>
      <c r="E82" s="52" t="s">
        <v>554</v>
      </c>
      <c r="F82" s="8">
        <f>F83+F87</f>
        <v>1437.8</v>
      </c>
      <c r="G82" s="8">
        <f t="shared" ref="G82" si="11">G83+G87</f>
        <v>0</v>
      </c>
      <c r="H82" s="82">
        <f t="shared" si="10"/>
        <v>0</v>
      </c>
    </row>
    <row r="83" spans="1:8" s="12" customFormat="1" ht="51" outlineLevel="4" x14ac:dyDescent="0.25">
      <c r="A83" s="15" t="s">
        <v>11</v>
      </c>
      <c r="B83" s="16" t="s">
        <v>28</v>
      </c>
      <c r="C83" s="16" t="s">
        <v>715</v>
      </c>
      <c r="D83" s="15"/>
      <c r="E83" s="52" t="s">
        <v>716</v>
      </c>
      <c r="F83" s="8">
        <f>F84</f>
        <v>608</v>
      </c>
      <c r="G83" s="8">
        <f t="shared" ref="G83" si="12">G84</f>
        <v>0</v>
      </c>
      <c r="H83" s="82">
        <f t="shared" si="10"/>
        <v>0</v>
      </c>
    </row>
    <row r="84" spans="1:8" s="12" customFormat="1" ht="25.5" outlineLevel="5" x14ac:dyDescent="0.25">
      <c r="A84" s="15" t="s">
        <v>11</v>
      </c>
      <c r="B84" s="16" t="s">
        <v>28</v>
      </c>
      <c r="C84" s="16" t="s">
        <v>717</v>
      </c>
      <c r="D84" s="15"/>
      <c r="E84" s="52" t="s">
        <v>352</v>
      </c>
      <c r="F84" s="8">
        <f>F85</f>
        <v>608</v>
      </c>
      <c r="G84" s="8">
        <f t="shared" ref="G84" si="13">G85</f>
        <v>0</v>
      </c>
      <c r="H84" s="82">
        <f t="shared" si="10"/>
        <v>0</v>
      </c>
    </row>
    <row r="85" spans="1:8" s="12" customFormat="1" ht="38.25" outlineLevel="6" x14ac:dyDescent="0.25">
      <c r="A85" s="15" t="s">
        <v>11</v>
      </c>
      <c r="B85" s="16" t="s">
        <v>28</v>
      </c>
      <c r="C85" s="16" t="s">
        <v>718</v>
      </c>
      <c r="D85" s="15"/>
      <c r="E85" s="52" t="s">
        <v>719</v>
      </c>
      <c r="F85" s="8">
        <f>F86</f>
        <v>608</v>
      </c>
      <c r="G85" s="8">
        <f t="shared" ref="G85" si="14">G86</f>
        <v>0</v>
      </c>
      <c r="H85" s="82">
        <f t="shared" si="10"/>
        <v>0</v>
      </c>
    </row>
    <row r="86" spans="1:8" s="12" customFormat="1" ht="25.5" outlineLevel="7" x14ac:dyDescent="0.25">
      <c r="A86" s="15" t="s">
        <v>11</v>
      </c>
      <c r="B86" s="16" t="s">
        <v>28</v>
      </c>
      <c r="C86" s="16" t="s">
        <v>718</v>
      </c>
      <c r="D86" s="15" t="s">
        <v>7</v>
      </c>
      <c r="E86" s="52" t="s">
        <v>315</v>
      </c>
      <c r="F86" s="8">
        <v>608</v>
      </c>
      <c r="G86" s="8">
        <v>0</v>
      </c>
      <c r="H86" s="82">
        <f t="shared" si="10"/>
        <v>0</v>
      </c>
    </row>
    <row r="87" spans="1:8" s="12" customFormat="1" ht="51" outlineLevel="4" x14ac:dyDescent="0.25">
      <c r="A87" s="15" t="s">
        <v>11</v>
      </c>
      <c r="B87" s="16" t="s">
        <v>28</v>
      </c>
      <c r="C87" s="16" t="s">
        <v>720</v>
      </c>
      <c r="D87" s="15"/>
      <c r="E87" s="52" t="s">
        <v>556</v>
      </c>
      <c r="F87" s="8">
        <f>F88</f>
        <v>829.8</v>
      </c>
      <c r="G87" s="8">
        <f t="shared" ref="G87" si="15">G88</f>
        <v>0</v>
      </c>
      <c r="H87" s="82">
        <f t="shared" si="10"/>
        <v>0</v>
      </c>
    </row>
    <row r="88" spans="1:8" s="12" customFormat="1" ht="65.25" customHeight="1" outlineLevel="4" x14ac:dyDescent="0.25">
      <c r="A88" s="15" t="s">
        <v>11</v>
      </c>
      <c r="B88" s="16" t="s">
        <v>28</v>
      </c>
      <c r="C88" s="16" t="s">
        <v>721</v>
      </c>
      <c r="D88" s="15"/>
      <c r="E88" s="52" t="s">
        <v>722</v>
      </c>
      <c r="F88" s="8">
        <f>F89</f>
        <v>829.8</v>
      </c>
      <c r="G88" s="8">
        <f t="shared" ref="G88" si="16">G89</f>
        <v>0</v>
      </c>
      <c r="H88" s="82">
        <f t="shared" si="10"/>
        <v>0</v>
      </c>
    </row>
    <row r="89" spans="1:8" s="12" customFormat="1" ht="51" outlineLevel="4" x14ac:dyDescent="0.25">
      <c r="A89" s="15" t="s">
        <v>11</v>
      </c>
      <c r="B89" s="16" t="s">
        <v>28</v>
      </c>
      <c r="C89" s="16" t="s">
        <v>723</v>
      </c>
      <c r="D89" s="15"/>
      <c r="E89" s="52" t="s">
        <v>724</v>
      </c>
      <c r="F89" s="8">
        <f>F90</f>
        <v>829.8</v>
      </c>
      <c r="G89" s="8">
        <f t="shared" ref="G89" si="17">G90</f>
        <v>0</v>
      </c>
      <c r="H89" s="82">
        <f t="shared" si="10"/>
        <v>0</v>
      </c>
    </row>
    <row r="90" spans="1:8" s="12" customFormat="1" ht="25.5" outlineLevel="4" x14ac:dyDescent="0.25">
      <c r="A90" s="15" t="s">
        <v>11</v>
      </c>
      <c r="B90" s="16" t="s">
        <v>28</v>
      </c>
      <c r="C90" s="16" t="s">
        <v>723</v>
      </c>
      <c r="D90" s="15" t="s">
        <v>7</v>
      </c>
      <c r="E90" s="52" t="s">
        <v>315</v>
      </c>
      <c r="F90" s="8">
        <v>829.8</v>
      </c>
      <c r="G90" s="8">
        <v>0</v>
      </c>
      <c r="H90" s="82">
        <f t="shared" si="10"/>
        <v>0</v>
      </c>
    </row>
    <row r="91" spans="1:8" ht="25.5" outlineLevel="1" x14ac:dyDescent="0.25">
      <c r="A91" s="15" t="s">
        <v>11</v>
      </c>
      <c r="B91" s="16" t="s">
        <v>51</v>
      </c>
      <c r="C91" s="16"/>
      <c r="D91" s="15"/>
      <c r="E91" s="17" t="s">
        <v>261</v>
      </c>
      <c r="F91" s="8">
        <f>F92+F98+F124</f>
        <v>3108.2</v>
      </c>
      <c r="G91" s="8">
        <f>G92+G98+G124</f>
        <v>485</v>
      </c>
      <c r="H91" s="82">
        <f t="shared" si="10"/>
        <v>15.60388649379062</v>
      </c>
    </row>
    <row r="92" spans="1:8" outlineLevel="2" x14ac:dyDescent="0.25">
      <c r="A92" s="15" t="s">
        <v>11</v>
      </c>
      <c r="B92" s="16" t="s">
        <v>52</v>
      </c>
      <c r="C92" s="16"/>
      <c r="D92" s="15"/>
      <c r="E92" s="17" t="s">
        <v>279</v>
      </c>
      <c r="F92" s="8">
        <f>F93</f>
        <v>901.5</v>
      </c>
      <c r="G92" s="8">
        <f t="shared" ref="G92:G95" si="18">G93</f>
        <v>150.19999999999999</v>
      </c>
      <c r="H92" s="82">
        <f t="shared" si="10"/>
        <v>16.661120354963948</v>
      </c>
    </row>
    <row r="93" spans="1:8" ht="51" outlineLevel="3" x14ac:dyDescent="0.25">
      <c r="A93" s="15" t="s">
        <v>11</v>
      </c>
      <c r="B93" s="16" t="s">
        <v>52</v>
      </c>
      <c r="C93" s="16" t="s">
        <v>13</v>
      </c>
      <c r="D93" s="15"/>
      <c r="E93" s="17" t="s">
        <v>272</v>
      </c>
      <c r="F93" s="8">
        <f>F94</f>
        <v>901.5</v>
      </c>
      <c r="G93" s="8">
        <f t="shared" si="18"/>
        <v>150.19999999999999</v>
      </c>
      <c r="H93" s="82">
        <f t="shared" si="10"/>
        <v>16.661120354963948</v>
      </c>
    </row>
    <row r="94" spans="1:8" ht="51" outlineLevel="4" x14ac:dyDescent="0.25">
      <c r="A94" s="15" t="s">
        <v>11</v>
      </c>
      <c r="B94" s="16" t="s">
        <v>52</v>
      </c>
      <c r="C94" s="16" t="s">
        <v>18</v>
      </c>
      <c r="D94" s="15"/>
      <c r="E94" s="17" t="s">
        <v>323</v>
      </c>
      <c r="F94" s="8">
        <f>F95</f>
        <v>901.5</v>
      </c>
      <c r="G94" s="8">
        <f t="shared" si="18"/>
        <v>150.19999999999999</v>
      </c>
      <c r="H94" s="82">
        <f t="shared" si="10"/>
        <v>16.661120354963948</v>
      </c>
    </row>
    <row r="95" spans="1:8" ht="63.75" outlineLevel="5" x14ac:dyDescent="0.25">
      <c r="A95" s="15" t="s">
        <v>11</v>
      </c>
      <c r="B95" s="16" t="s">
        <v>52</v>
      </c>
      <c r="C95" s="16" t="s">
        <v>19</v>
      </c>
      <c r="D95" s="15"/>
      <c r="E95" s="17" t="s">
        <v>324</v>
      </c>
      <c r="F95" s="8">
        <f>F96</f>
        <v>901.5</v>
      </c>
      <c r="G95" s="8">
        <f t="shared" si="18"/>
        <v>150.19999999999999</v>
      </c>
      <c r="H95" s="82">
        <f t="shared" si="10"/>
        <v>16.661120354963948</v>
      </c>
    </row>
    <row r="96" spans="1:8" ht="38.25" outlineLevel="6" x14ac:dyDescent="0.25">
      <c r="A96" s="15" t="s">
        <v>11</v>
      </c>
      <c r="B96" s="16" t="s">
        <v>52</v>
      </c>
      <c r="C96" s="16" t="s">
        <v>600</v>
      </c>
      <c r="D96" s="15"/>
      <c r="E96" s="17" t="s">
        <v>361</v>
      </c>
      <c r="F96" s="8">
        <f>F97</f>
        <v>901.5</v>
      </c>
      <c r="G96" s="8">
        <f>G97</f>
        <v>150.19999999999999</v>
      </c>
      <c r="H96" s="82">
        <f t="shared" si="10"/>
        <v>16.661120354963948</v>
      </c>
    </row>
    <row r="97" spans="1:8" ht="63.75" outlineLevel="7" x14ac:dyDescent="0.25">
      <c r="A97" s="15" t="s">
        <v>11</v>
      </c>
      <c r="B97" s="16" t="s">
        <v>52</v>
      </c>
      <c r="C97" s="16" t="s">
        <v>600</v>
      </c>
      <c r="D97" s="15" t="s">
        <v>6</v>
      </c>
      <c r="E97" s="17" t="s">
        <v>314</v>
      </c>
      <c r="F97" s="8">
        <v>901.5</v>
      </c>
      <c r="G97" s="8">
        <v>150.19999999999999</v>
      </c>
      <c r="H97" s="82">
        <f t="shared" si="10"/>
        <v>16.661120354963948</v>
      </c>
    </row>
    <row r="98" spans="1:8" ht="38.25" customHeight="1" outlineLevel="2" x14ac:dyDescent="0.25">
      <c r="A98" s="15" t="s">
        <v>11</v>
      </c>
      <c r="B98" s="16" t="s">
        <v>58</v>
      </c>
      <c r="C98" s="16"/>
      <c r="D98" s="15"/>
      <c r="E98" s="17" t="s">
        <v>645</v>
      </c>
      <c r="F98" s="8">
        <f>F99</f>
        <v>2086.6999999999998</v>
      </c>
      <c r="G98" s="8">
        <f>G99</f>
        <v>334.8</v>
      </c>
      <c r="H98" s="82">
        <f t="shared" si="10"/>
        <v>16.044472133033018</v>
      </c>
    </row>
    <row r="99" spans="1:8" ht="76.5" outlineLevel="3" x14ac:dyDescent="0.25">
      <c r="A99" s="15" t="s">
        <v>11</v>
      </c>
      <c r="B99" s="16" t="s">
        <v>58</v>
      </c>
      <c r="C99" s="16" t="s">
        <v>54</v>
      </c>
      <c r="D99" s="15"/>
      <c r="E99" s="17" t="s">
        <v>280</v>
      </c>
      <c r="F99" s="8">
        <f>F105+F109+F100</f>
        <v>2086.6999999999998</v>
      </c>
      <c r="G99" s="8">
        <f>G105+G109+G100</f>
        <v>334.8</v>
      </c>
      <c r="H99" s="82">
        <f t="shared" si="10"/>
        <v>16.044472133033018</v>
      </c>
    </row>
    <row r="100" spans="1:8" ht="63.75" outlineLevel="4" x14ac:dyDescent="0.25">
      <c r="A100" s="15" t="s">
        <v>11</v>
      </c>
      <c r="B100" s="16" t="s">
        <v>58</v>
      </c>
      <c r="C100" s="16" t="s">
        <v>55</v>
      </c>
      <c r="D100" s="15"/>
      <c r="E100" s="17" t="s">
        <v>362</v>
      </c>
      <c r="F100" s="8">
        <f t="shared" ref="F100:G101" si="19">F101</f>
        <v>1936.6999999999998</v>
      </c>
      <c r="G100" s="8">
        <f t="shared" si="19"/>
        <v>334.8</v>
      </c>
      <c r="H100" s="82">
        <f t="shared" si="10"/>
        <v>17.287137915010071</v>
      </c>
    </row>
    <row r="101" spans="1:8" ht="38.25" outlineLevel="5" x14ac:dyDescent="0.25">
      <c r="A101" s="15" t="s">
        <v>11</v>
      </c>
      <c r="B101" s="16" t="s">
        <v>58</v>
      </c>
      <c r="C101" s="16" t="s">
        <v>56</v>
      </c>
      <c r="D101" s="15"/>
      <c r="E101" s="17" t="s">
        <v>363</v>
      </c>
      <c r="F101" s="8">
        <f t="shared" si="19"/>
        <v>1936.6999999999998</v>
      </c>
      <c r="G101" s="8">
        <f t="shared" si="19"/>
        <v>334.8</v>
      </c>
      <c r="H101" s="82">
        <f t="shared" si="10"/>
        <v>17.287137915010071</v>
      </c>
    </row>
    <row r="102" spans="1:8" ht="25.5" outlineLevel="6" x14ac:dyDescent="0.25">
      <c r="A102" s="15" t="s">
        <v>11</v>
      </c>
      <c r="B102" s="16" t="s">
        <v>58</v>
      </c>
      <c r="C102" s="16" t="s">
        <v>57</v>
      </c>
      <c r="D102" s="15"/>
      <c r="E102" s="17" t="s">
        <v>364</v>
      </c>
      <c r="F102" s="8">
        <f>F103+F104</f>
        <v>1936.6999999999998</v>
      </c>
      <c r="G102" s="8">
        <f>G103+G104</f>
        <v>334.8</v>
      </c>
      <c r="H102" s="82">
        <f t="shared" si="10"/>
        <v>17.287137915010071</v>
      </c>
    </row>
    <row r="103" spans="1:8" ht="63.75" outlineLevel="7" x14ac:dyDescent="0.25">
      <c r="A103" s="15" t="s">
        <v>11</v>
      </c>
      <c r="B103" s="16" t="s">
        <v>58</v>
      </c>
      <c r="C103" s="16" t="s">
        <v>57</v>
      </c>
      <c r="D103" s="15" t="s">
        <v>6</v>
      </c>
      <c r="E103" s="17" t="s">
        <v>314</v>
      </c>
      <c r="F103" s="8">
        <v>1864.6</v>
      </c>
      <c r="G103" s="8">
        <v>333.7</v>
      </c>
      <c r="H103" s="82">
        <f t="shared" si="10"/>
        <v>17.8965998069291</v>
      </c>
    </row>
    <row r="104" spans="1:8" ht="25.5" outlineLevel="7" x14ac:dyDescent="0.25">
      <c r="A104" s="15" t="s">
        <v>11</v>
      </c>
      <c r="B104" s="16" t="s">
        <v>58</v>
      </c>
      <c r="C104" s="16" t="s">
        <v>57</v>
      </c>
      <c r="D104" s="15" t="s">
        <v>7</v>
      </c>
      <c r="E104" s="17" t="s">
        <v>315</v>
      </c>
      <c r="F104" s="8">
        <v>72.099999999999994</v>
      </c>
      <c r="G104" s="8">
        <v>1.1000000000000001</v>
      </c>
      <c r="H104" s="82">
        <f t="shared" si="10"/>
        <v>1.5256588072122055</v>
      </c>
    </row>
    <row r="105" spans="1:8" ht="38.25" outlineLevel="4" x14ac:dyDescent="0.25">
      <c r="A105" s="15" t="s">
        <v>11</v>
      </c>
      <c r="B105" s="16" t="s">
        <v>58</v>
      </c>
      <c r="C105" s="16" t="s">
        <v>59</v>
      </c>
      <c r="D105" s="15"/>
      <c r="E105" s="17" t="s">
        <v>365</v>
      </c>
      <c r="F105" s="8">
        <f t="shared" ref="F105:G107" si="20">F106</f>
        <v>50</v>
      </c>
      <c r="G105" s="8">
        <f t="shared" si="20"/>
        <v>0</v>
      </c>
      <c r="H105" s="82">
        <f t="shared" si="10"/>
        <v>0</v>
      </c>
    </row>
    <row r="106" spans="1:8" ht="51" outlineLevel="5" x14ac:dyDescent="0.25">
      <c r="A106" s="15" t="s">
        <v>11</v>
      </c>
      <c r="B106" s="16" t="s">
        <v>58</v>
      </c>
      <c r="C106" s="16" t="s">
        <v>60</v>
      </c>
      <c r="D106" s="15"/>
      <c r="E106" s="17" t="s">
        <v>366</v>
      </c>
      <c r="F106" s="8">
        <f t="shared" si="20"/>
        <v>50</v>
      </c>
      <c r="G106" s="8">
        <f t="shared" si="20"/>
        <v>0</v>
      </c>
      <c r="H106" s="82">
        <f t="shared" si="10"/>
        <v>0</v>
      </c>
    </row>
    <row r="107" spans="1:8" ht="25.5" outlineLevel="6" x14ac:dyDescent="0.25">
      <c r="A107" s="15" t="s">
        <v>11</v>
      </c>
      <c r="B107" s="16" t="s">
        <v>58</v>
      </c>
      <c r="C107" s="16" t="s">
        <v>61</v>
      </c>
      <c r="D107" s="15"/>
      <c r="E107" s="17" t="s">
        <v>367</v>
      </c>
      <c r="F107" s="8">
        <f t="shared" si="20"/>
        <v>50</v>
      </c>
      <c r="G107" s="8">
        <f t="shared" si="20"/>
        <v>0</v>
      </c>
      <c r="H107" s="82">
        <f t="shared" si="10"/>
        <v>0</v>
      </c>
    </row>
    <row r="108" spans="1:8" ht="25.5" outlineLevel="7" x14ac:dyDescent="0.25">
      <c r="A108" s="15" t="s">
        <v>11</v>
      </c>
      <c r="B108" s="16" t="s">
        <v>58</v>
      </c>
      <c r="C108" s="16" t="s">
        <v>61</v>
      </c>
      <c r="D108" s="15" t="s">
        <v>7</v>
      </c>
      <c r="E108" s="17" t="s">
        <v>315</v>
      </c>
      <c r="F108" s="8">
        <v>50</v>
      </c>
      <c r="G108" s="8">
        <v>0</v>
      </c>
      <c r="H108" s="82">
        <f t="shared" si="10"/>
        <v>0</v>
      </c>
    </row>
    <row r="109" spans="1:8" ht="25.5" outlineLevel="4" x14ac:dyDescent="0.25">
      <c r="A109" s="15" t="s">
        <v>11</v>
      </c>
      <c r="B109" s="16" t="s">
        <v>58</v>
      </c>
      <c r="C109" s="16" t="s">
        <v>62</v>
      </c>
      <c r="D109" s="15"/>
      <c r="E109" s="17" t="s">
        <v>368</v>
      </c>
      <c r="F109" s="8">
        <f>F110+F121</f>
        <v>100</v>
      </c>
      <c r="G109" s="8">
        <f>G110+G121</f>
        <v>0</v>
      </c>
      <c r="H109" s="82">
        <f t="shared" si="10"/>
        <v>0</v>
      </c>
    </row>
    <row r="110" spans="1:8" ht="38.25" outlineLevel="5" x14ac:dyDescent="0.25">
      <c r="A110" s="15" t="s">
        <v>11</v>
      </c>
      <c r="B110" s="16" t="s">
        <v>58</v>
      </c>
      <c r="C110" s="16" t="s">
        <v>63</v>
      </c>
      <c r="D110" s="15"/>
      <c r="E110" s="17" t="s">
        <v>369</v>
      </c>
      <c r="F110" s="8">
        <f>F111+F113+F115+F117+F119</f>
        <v>80</v>
      </c>
      <c r="G110" s="8">
        <f>G111+G113+G115+G117+G119</f>
        <v>0</v>
      </c>
      <c r="H110" s="82">
        <f t="shared" si="10"/>
        <v>0</v>
      </c>
    </row>
    <row r="111" spans="1:8" outlineLevel="6" x14ac:dyDescent="0.25">
      <c r="A111" s="15" t="s">
        <v>11</v>
      </c>
      <c r="B111" s="16" t="s">
        <v>58</v>
      </c>
      <c r="C111" s="16" t="s">
        <v>64</v>
      </c>
      <c r="D111" s="15"/>
      <c r="E111" s="17" t="s">
        <v>370</v>
      </c>
      <c r="F111" s="8">
        <f>F112</f>
        <v>10</v>
      </c>
      <c r="G111" s="8">
        <f>G112</f>
        <v>0</v>
      </c>
      <c r="H111" s="82">
        <f t="shared" si="10"/>
        <v>0</v>
      </c>
    </row>
    <row r="112" spans="1:8" ht="25.5" outlineLevel="7" x14ac:dyDescent="0.25">
      <c r="A112" s="15" t="s">
        <v>11</v>
      </c>
      <c r="B112" s="16" t="s">
        <v>58</v>
      </c>
      <c r="C112" s="16" t="s">
        <v>64</v>
      </c>
      <c r="D112" s="15" t="s">
        <v>7</v>
      </c>
      <c r="E112" s="17" t="s">
        <v>315</v>
      </c>
      <c r="F112" s="8">
        <v>10</v>
      </c>
      <c r="G112" s="8">
        <v>0</v>
      </c>
      <c r="H112" s="82">
        <f t="shared" si="10"/>
        <v>0</v>
      </c>
    </row>
    <row r="113" spans="1:8" outlineLevel="6" x14ac:dyDescent="0.25">
      <c r="A113" s="15" t="s">
        <v>11</v>
      </c>
      <c r="B113" s="16" t="s">
        <v>58</v>
      </c>
      <c r="C113" s="16" t="s">
        <v>65</v>
      </c>
      <c r="D113" s="15"/>
      <c r="E113" s="17" t="s">
        <v>371</v>
      </c>
      <c r="F113" s="8">
        <f>F114</f>
        <v>39</v>
      </c>
      <c r="G113" s="8">
        <f>G114</f>
        <v>0</v>
      </c>
      <c r="H113" s="82">
        <f t="shared" si="10"/>
        <v>0</v>
      </c>
    </row>
    <row r="114" spans="1:8" ht="25.5" outlineLevel="7" x14ac:dyDescent="0.25">
      <c r="A114" s="15" t="s">
        <v>11</v>
      </c>
      <c r="B114" s="16" t="s">
        <v>58</v>
      </c>
      <c r="C114" s="16" t="s">
        <v>65</v>
      </c>
      <c r="D114" s="15" t="s">
        <v>7</v>
      </c>
      <c r="E114" s="17" t="s">
        <v>315</v>
      </c>
      <c r="F114" s="8">
        <v>39</v>
      </c>
      <c r="G114" s="8">
        <v>0</v>
      </c>
      <c r="H114" s="82">
        <f t="shared" si="10"/>
        <v>0</v>
      </c>
    </row>
    <row r="115" spans="1:8" outlineLevel="6" x14ac:dyDescent="0.25">
      <c r="A115" s="15" t="s">
        <v>11</v>
      </c>
      <c r="B115" s="16" t="s">
        <v>58</v>
      </c>
      <c r="C115" s="16" t="s">
        <v>66</v>
      </c>
      <c r="D115" s="15"/>
      <c r="E115" s="17" t="s">
        <v>372</v>
      </c>
      <c r="F115" s="8">
        <f>F116</f>
        <v>25</v>
      </c>
      <c r="G115" s="8">
        <f>G116</f>
        <v>0</v>
      </c>
      <c r="H115" s="82">
        <f t="shared" si="10"/>
        <v>0</v>
      </c>
    </row>
    <row r="116" spans="1:8" ht="25.5" outlineLevel="7" x14ac:dyDescent="0.25">
      <c r="A116" s="15" t="s">
        <v>11</v>
      </c>
      <c r="B116" s="16" t="s">
        <v>58</v>
      </c>
      <c r="C116" s="16" t="s">
        <v>66</v>
      </c>
      <c r="D116" s="15" t="s">
        <v>7</v>
      </c>
      <c r="E116" s="17" t="s">
        <v>315</v>
      </c>
      <c r="F116" s="8">
        <v>25</v>
      </c>
      <c r="G116" s="8">
        <v>0</v>
      </c>
      <c r="H116" s="82">
        <f t="shared" si="10"/>
        <v>0</v>
      </c>
    </row>
    <row r="117" spans="1:8" outlineLevel="6" x14ac:dyDescent="0.25">
      <c r="A117" s="15" t="s">
        <v>11</v>
      </c>
      <c r="B117" s="16" t="s">
        <v>58</v>
      </c>
      <c r="C117" s="16" t="s">
        <v>67</v>
      </c>
      <c r="D117" s="15"/>
      <c r="E117" s="17" t="s">
        <v>373</v>
      </c>
      <c r="F117" s="8">
        <f>F118</f>
        <v>3</v>
      </c>
      <c r="G117" s="8">
        <f>G118</f>
        <v>0</v>
      </c>
      <c r="H117" s="82">
        <f t="shared" si="10"/>
        <v>0</v>
      </c>
    </row>
    <row r="118" spans="1:8" ht="25.5" outlineLevel="7" x14ac:dyDescent="0.25">
      <c r="A118" s="15" t="s">
        <v>11</v>
      </c>
      <c r="B118" s="16" t="s">
        <v>58</v>
      </c>
      <c r="C118" s="16" t="s">
        <v>67</v>
      </c>
      <c r="D118" s="15" t="s">
        <v>7</v>
      </c>
      <c r="E118" s="17" t="s">
        <v>315</v>
      </c>
      <c r="F118" s="8">
        <v>3</v>
      </c>
      <c r="G118" s="8">
        <v>0</v>
      </c>
      <c r="H118" s="82">
        <f t="shared" si="10"/>
        <v>0</v>
      </c>
    </row>
    <row r="119" spans="1:8" outlineLevel="6" x14ac:dyDescent="0.25">
      <c r="A119" s="15" t="s">
        <v>11</v>
      </c>
      <c r="B119" s="16" t="s">
        <v>58</v>
      </c>
      <c r="C119" s="16" t="s">
        <v>68</v>
      </c>
      <c r="D119" s="15"/>
      <c r="E119" s="17" t="s">
        <v>374</v>
      </c>
      <c r="F119" s="8">
        <f>F120</f>
        <v>3</v>
      </c>
      <c r="G119" s="8">
        <f>G120</f>
        <v>0</v>
      </c>
      <c r="H119" s="82">
        <f t="shared" si="10"/>
        <v>0</v>
      </c>
    </row>
    <row r="120" spans="1:8" ht="25.5" outlineLevel="7" x14ac:dyDescent="0.25">
      <c r="A120" s="15" t="s">
        <v>11</v>
      </c>
      <c r="B120" s="16" t="s">
        <v>58</v>
      </c>
      <c r="C120" s="16" t="s">
        <v>68</v>
      </c>
      <c r="D120" s="15" t="s">
        <v>7</v>
      </c>
      <c r="E120" s="17" t="s">
        <v>315</v>
      </c>
      <c r="F120" s="8">
        <v>3</v>
      </c>
      <c r="G120" s="8">
        <v>0</v>
      </c>
      <c r="H120" s="82">
        <f t="shared" si="10"/>
        <v>0</v>
      </c>
    </row>
    <row r="121" spans="1:8" ht="38.25" outlineLevel="5" x14ac:dyDescent="0.25">
      <c r="A121" s="15" t="s">
        <v>11</v>
      </c>
      <c r="B121" s="16" t="s">
        <v>58</v>
      </c>
      <c r="C121" s="16" t="s">
        <v>69</v>
      </c>
      <c r="D121" s="15"/>
      <c r="E121" s="17" t="s">
        <v>375</v>
      </c>
      <c r="F121" s="8">
        <f t="shared" ref="F121:G122" si="21">F122</f>
        <v>20</v>
      </c>
      <c r="G121" s="8">
        <f t="shared" si="21"/>
        <v>0</v>
      </c>
      <c r="H121" s="82">
        <f t="shared" si="10"/>
        <v>0</v>
      </c>
    </row>
    <row r="122" spans="1:8" ht="25.5" outlineLevel="6" x14ac:dyDescent="0.25">
      <c r="A122" s="15" t="s">
        <v>11</v>
      </c>
      <c r="B122" s="16" t="s">
        <v>58</v>
      </c>
      <c r="C122" s="16" t="s">
        <v>70</v>
      </c>
      <c r="D122" s="15"/>
      <c r="E122" s="17" t="s">
        <v>376</v>
      </c>
      <c r="F122" s="8">
        <f t="shared" si="21"/>
        <v>20</v>
      </c>
      <c r="G122" s="8">
        <f t="shared" si="21"/>
        <v>0</v>
      </c>
      <c r="H122" s="82">
        <f t="shared" si="10"/>
        <v>0</v>
      </c>
    </row>
    <row r="123" spans="1:8" ht="25.5" outlineLevel="7" x14ac:dyDescent="0.25">
      <c r="A123" s="15" t="s">
        <v>11</v>
      </c>
      <c r="B123" s="16" t="s">
        <v>58</v>
      </c>
      <c r="C123" s="16" t="s">
        <v>70</v>
      </c>
      <c r="D123" s="15" t="s">
        <v>7</v>
      </c>
      <c r="E123" s="17" t="s">
        <v>315</v>
      </c>
      <c r="F123" s="8">
        <v>20</v>
      </c>
      <c r="G123" s="8">
        <v>0</v>
      </c>
      <c r="H123" s="82">
        <f t="shared" si="10"/>
        <v>0</v>
      </c>
    </row>
    <row r="124" spans="1:8" ht="25.5" outlineLevel="7" x14ac:dyDescent="0.25">
      <c r="A124" s="15" t="s">
        <v>11</v>
      </c>
      <c r="B124" s="16" t="s">
        <v>613</v>
      </c>
      <c r="C124" s="16"/>
      <c r="D124" s="15"/>
      <c r="E124" s="17" t="s">
        <v>618</v>
      </c>
      <c r="F124" s="8">
        <f>F125+F133</f>
        <v>120</v>
      </c>
      <c r="G124" s="8">
        <f>G125+G133</f>
        <v>0</v>
      </c>
      <c r="H124" s="82">
        <f t="shared" si="10"/>
        <v>0</v>
      </c>
    </row>
    <row r="125" spans="1:8" ht="51" outlineLevel="7" x14ac:dyDescent="0.25">
      <c r="A125" s="15" t="s">
        <v>11</v>
      </c>
      <c r="B125" s="16" t="s">
        <v>613</v>
      </c>
      <c r="C125" s="16" t="s">
        <v>44</v>
      </c>
      <c r="D125" s="15"/>
      <c r="E125" s="17" t="s">
        <v>278</v>
      </c>
      <c r="F125" s="8">
        <f>F126</f>
        <v>45</v>
      </c>
      <c r="G125" s="8">
        <f>G126</f>
        <v>0</v>
      </c>
      <c r="H125" s="82">
        <f t="shared" si="10"/>
        <v>0</v>
      </c>
    </row>
    <row r="126" spans="1:8" ht="38.25" outlineLevel="7" x14ac:dyDescent="0.25">
      <c r="A126" s="15" t="s">
        <v>11</v>
      </c>
      <c r="B126" s="16" t="s">
        <v>613</v>
      </c>
      <c r="C126" s="16" t="s">
        <v>45</v>
      </c>
      <c r="D126" s="15"/>
      <c r="E126" s="17" t="s">
        <v>347</v>
      </c>
      <c r="F126" s="8">
        <f>F127+F130</f>
        <v>45</v>
      </c>
      <c r="G126" s="8">
        <f>G127+G130</f>
        <v>0</v>
      </c>
      <c r="H126" s="82">
        <f t="shared" si="10"/>
        <v>0</v>
      </c>
    </row>
    <row r="127" spans="1:8" ht="25.5" outlineLevel="7" x14ac:dyDescent="0.25">
      <c r="A127" s="15" t="s">
        <v>11</v>
      </c>
      <c r="B127" s="16" t="s">
        <v>613</v>
      </c>
      <c r="C127" s="16" t="s">
        <v>46</v>
      </c>
      <c r="D127" s="15"/>
      <c r="E127" s="17" t="s">
        <v>348</v>
      </c>
      <c r="F127" s="8">
        <f t="shared" ref="F127:G128" si="22">F128</f>
        <v>2</v>
      </c>
      <c r="G127" s="8">
        <f t="shared" si="22"/>
        <v>0</v>
      </c>
      <c r="H127" s="82">
        <f t="shared" si="10"/>
        <v>0</v>
      </c>
    </row>
    <row r="128" spans="1:8" ht="25.5" outlineLevel="7" x14ac:dyDescent="0.25">
      <c r="A128" s="15" t="s">
        <v>11</v>
      </c>
      <c r="B128" s="16" t="s">
        <v>613</v>
      </c>
      <c r="C128" s="16" t="s">
        <v>47</v>
      </c>
      <c r="D128" s="15"/>
      <c r="E128" s="17" t="s">
        <v>349</v>
      </c>
      <c r="F128" s="8">
        <f t="shared" si="22"/>
        <v>2</v>
      </c>
      <c r="G128" s="8">
        <f t="shared" si="22"/>
        <v>0</v>
      </c>
      <c r="H128" s="82">
        <f t="shared" si="10"/>
        <v>0</v>
      </c>
    </row>
    <row r="129" spans="1:8" ht="25.5" outlineLevel="7" x14ac:dyDescent="0.25">
      <c r="A129" s="15" t="s">
        <v>11</v>
      </c>
      <c r="B129" s="16" t="s">
        <v>613</v>
      </c>
      <c r="C129" s="16" t="s">
        <v>47</v>
      </c>
      <c r="D129" s="15" t="s">
        <v>7</v>
      </c>
      <c r="E129" s="17" t="s">
        <v>315</v>
      </c>
      <c r="F129" s="8">
        <v>2</v>
      </c>
      <c r="G129" s="8">
        <v>0</v>
      </c>
      <c r="H129" s="82">
        <f t="shared" si="10"/>
        <v>0</v>
      </c>
    </row>
    <row r="130" spans="1:8" ht="25.5" outlineLevel="7" x14ac:dyDescent="0.25">
      <c r="A130" s="15" t="s">
        <v>11</v>
      </c>
      <c r="B130" s="16" t="s">
        <v>613</v>
      </c>
      <c r="C130" s="16" t="s">
        <v>48</v>
      </c>
      <c r="D130" s="15"/>
      <c r="E130" s="17" t="s">
        <v>350</v>
      </c>
      <c r="F130" s="8">
        <f t="shared" ref="F130:G131" si="23">F131</f>
        <v>43</v>
      </c>
      <c r="G130" s="8">
        <f t="shared" si="23"/>
        <v>0</v>
      </c>
      <c r="H130" s="82">
        <f t="shared" si="10"/>
        <v>0</v>
      </c>
    </row>
    <row r="131" spans="1:8" ht="25.5" outlineLevel="7" x14ac:dyDescent="0.25">
      <c r="A131" s="15" t="s">
        <v>11</v>
      </c>
      <c r="B131" s="16" t="s">
        <v>613</v>
      </c>
      <c r="C131" s="16" t="s">
        <v>49</v>
      </c>
      <c r="D131" s="15"/>
      <c r="E131" s="17" t="s">
        <v>726</v>
      </c>
      <c r="F131" s="8">
        <f t="shared" si="23"/>
        <v>43</v>
      </c>
      <c r="G131" s="8">
        <f t="shared" si="23"/>
        <v>0</v>
      </c>
      <c r="H131" s="82">
        <f t="shared" si="10"/>
        <v>0</v>
      </c>
    </row>
    <row r="132" spans="1:8" ht="63.75" outlineLevel="7" x14ac:dyDescent="0.25">
      <c r="A132" s="15" t="s">
        <v>11</v>
      </c>
      <c r="B132" s="16" t="s">
        <v>613</v>
      </c>
      <c r="C132" s="16" t="s">
        <v>49</v>
      </c>
      <c r="D132" s="15">
        <v>100</v>
      </c>
      <c r="E132" s="17" t="s">
        <v>314</v>
      </c>
      <c r="F132" s="8">
        <v>43</v>
      </c>
      <c r="G132" s="8">
        <v>0</v>
      </c>
      <c r="H132" s="82">
        <f t="shared" si="10"/>
        <v>0</v>
      </c>
    </row>
    <row r="133" spans="1:8" ht="51" outlineLevel="7" x14ac:dyDescent="0.25">
      <c r="A133" s="15" t="s">
        <v>11</v>
      </c>
      <c r="B133" s="16" t="s">
        <v>613</v>
      </c>
      <c r="C133" s="16" t="s">
        <v>614</v>
      </c>
      <c r="D133" s="15"/>
      <c r="E133" s="17" t="s">
        <v>619</v>
      </c>
      <c r="F133" s="8">
        <f t="shared" ref="F133:G136" si="24">F134</f>
        <v>75</v>
      </c>
      <c r="G133" s="8">
        <f t="shared" si="24"/>
        <v>0</v>
      </c>
      <c r="H133" s="82">
        <f t="shared" si="10"/>
        <v>0</v>
      </c>
    </row>
    <row r="134" spans="1:8" ht="76.5" outlineLevel="7" x14ac:dyDescent="0.25">
      <c r="A134" s="15" t="s">
        <v>11</v>
      </c>
      <c r="B134" s="16" t="s">
        <v>613</v>
      </c>
      <c r="C134" s="16" t="s">
        <v>615</v>
      </c>
      <c r="D134" s="15"/>
      <c r="E134" s="17" t="s">
        <v>622</v>
      </c>
      <c r="F134" s="8">
        <f t="shared" si="24"/>
        <v>75</v>
      </c>
      <c r="G134" s="8">
        <f t="shared" si="24"/>
        <v>0</v>
      </c>
      <c r="H134" s="82">
        <f t="shared" si="10"/>
        <v>0</v>
      </c>
    </row>
    <row r="135" spans="1:8" ht="25.5" outlineLevel="7" x14ac:dyDescent="0.25">
      <c r="A135" s="15" t="s">
        <v>11</v>
      </c>
      <c r="B135" s="16" t="s">
        <v>613</v>
      </c>
      <c r="C135" s="16" t="s">
        <v>616</v>
      </c>
      <c r="D135" s="15"/>
      <c r="E135" s="17" t="s">
        <v>620</v>
      </c>
      <c r="F135" s="8">
        <f t="shared" si="24"/>
        <v>75</v>
      </c>
      <c r="G135" s="8">
        <f t="shared" si="24"/>
        <v>0</v>
      </c>
      <c r="H135" s="82">
        <f t="shared" si="10"/>
        <v>0</v>
      </c>
    </row>
    <row r="136" spans="1:8" ht="25.5" outlineLevel="7" x14ac:dyDescent="0.25">
      <c r="A136" s="15" t="s">
        <v>11</v>
      </c>
      <c r="B136" s="16" t="s">
        <v>613</v>
      </c>
      <c r="C136" s="16" t="s">
        <v>617</v>
      </c>
      <c r="D136" s="15"/>
      <c r="E136" s="17" t="s">
        <v>621</v>
      </c>
      <c r="F136" s="8">
        <f t="shared" si="24"/>
        <v>75</v>
      </c>
      <c r="G136" s="8">
        <f t="shared" si="24"/>
        <v>0</v>
      </c>
      <c r="H136" s="82">
        <f t="shared" si="10"/>
        <v>0</v>
      </c>
    </row>
    <row r="137" spans="1:8" ht="25.5" outlineLevel="7" x14ac:dyDescent="0.25">
      <c r="A137" s="15" t="s">
        <v>11</v>
      </c>
      <c r="B137" s="16" t="s">
        <v>613</v>
      </c>
      <c r="C137" s="16" t="s">
        <v>617</v>
      </c>
      <c r="D137" s="15">
        <v>200</v>
      </c>
      <c r="E137" s="17" t="s">
        <v>315</v>
      </c>
      <c r="F137" s="8">
        <v>75</v>
      </c>
      <c r="G137" s="8">
        <v>0</v>
      </c>
      <c r="H137" s="82">
        <f t="shared" si="10"/>
        <v>0</v>
      </c>
    </row>
    <row r="138" spans="1:8" outlineLevel="1" x14ac:dyDescent="0.25">
      <c r="A138" s="15" t="s">
        <v>11</v>
      </c>
      <c r="B138" s="16" t="s">
        <v>71</v>
      </c>
      <c r="C138" s="16"/>
      <c r="D138" s="15"/>
      <c r="E138" s="17" t="s">
        <v>262</v>
      </c>
      <c r="F138" s="8">
        <f>F139+F147+F175</f>
        <v>99093.8</v>
      </c>
      <c r="G138" s="8">
        <f>G139+G147+G175</f>
        <v>8980.0000000000018</v>
      </c>
      <c r="H138" s="82">
        <f t="shared" si="10"/>
        <v>9.0621209399579001</v>
      </c>
    </row>
    <row r="139" spans="1:8" outlineLevel="2" x14ac:dyDescent="0.25">
      <c r="A139" s="15" t="s">
        <v>11</v>
      </c>
      <c r="B139" s="16" t="s">
        <v>76</v>
      </c>
      <c r="C139" s="16"/>
      <c r="D139" s="15"/>
      <c r="E139" s="17" t="s">
        <v>282</v>
      </c>
      <c r="F139" s="8">
        <f>F140</f>
        <v>16344.9</v>
      </c>
      <c r="G139" s="8">
        <f t="shared" ref="G139:G141" si="25">G140</f>
        <v>2913.6000000000004</v>
      </c>
      <c r="H139" s="82">
        <f t="shared" si="10"/>
        <v>17.825743809995782</v>
      </c>
    </row>
    <row r="140" spans="1:8" ht="51" outlineLevel="3" x14ac:dyDescent="0.25">
      <c r="A140" s="15" t="s">
        <v>11</v>
      </c>
      <c r="B140" s="16" t="s">
        <v>76</v>
      </c>
      <c r="C140" s="16" t="s">
        <v>73</v>
      </c>
      <c r="D140" s="15"/>
      <c r="E140" s="17" t="s">
        <v>281</v>
      </c>
      <c r="F140" s="8">
        <f>F141</f>
        <v>16344.9</v>
      </c>
      <c r="G140" s="8">
        <f t="shared" si="25"/>
        <v>2913.6000000000004</v>
      </c>
      <c r="H140" s="82">
        <f t="shared" si="10"/>
        <v>17.825743809995782</v>
      </c>
    </row>
    <row r="141" spans="1:8" ht="25.5" outlineLevel="4" x14ac:dyDescent="0.25">
      <c r="A141" s="15" t="s">
        <v>11</v>
      </c>
      <c r="B141" s="16" t="s">
        <v>76</v>
      </c>
      <c r="C141" s="16" t="s">
        <v>77</v>
      </c>
      <c r="D141" s="15"/>
      <c r="E141" s="17" t="s">
        <v>380</v>
      </c>
      <c r="F141" s="8">
        <f>F142</f>
        <v>16344.9</v>
      </c>
      <c r="G141" s="8">
        <f t="shared" si="25"/>
        <v>2913.6000000000004</v>
      </c>
      <c r="H141" s="82">
        <f t="shared" si="10"/>
        <v>17.825743809995782</v>
      </c>
    </row>
    <row r="142" spans="1:8" ht="25.5" outlineLevel="5" x14ac:dyDescent="0.25">
      <c r="A142" s="15" t="s">
        <v>11</v>
      </c>
      <c r="B142" s="16" t="s">
        <v>76</v>
      </c>
      <c r="C142" s="16" t="s">
        <v>78</v>
      </c>
      <c r="D142" s="15"/>
      <c r="E142" s="17" t="s">
        <v>381</v>
      </c>
      <c r="F142" s="8">
        <f>F143+F145</f>
        <v>16344.9</v>
      </c>
      <c r="G142" s="8">
        <f>G143+G145</f>
        <v>2913.6000000000004</v>
      </c>
      <c r="H142" s="82">
        <f t="shared" si="10"/>
        <v>17.825743809995782</v>
      </c>
    </row>
    <row r="143" spans="1:8" ht="38.25" outlineLevel="6" x14ac:dyDescent="0.25">
      <c r="A143" s="15" t="s">
        <v>11</v>
      </c>
      <c r="B143" s="16" t="s">
        <v>76</v>
      </c>
      <c r="C143" s="16" t="s">
        <v>79</v>
      </c>
      <c r="D143" s="15"/>
      <c r="E143" s="17" t="s">
        <v>382</v>
      </c>
      <c r="F143" s="8">
        <f>F144</f>
        <v>3269</v>
      </c>
      <c r="G143" s="8">
        <f>G144</f>
        <v>582.70000000000005</v>
      </c>
      <c r="H143" s="82">
        <f t="shared" ref="H143:H206" si="26">G143/F143*100</f>
        <v>17.825022942795961</v>
      </c>
    </row>
    <row r="144" spans="1:8" ht="25.5" outlineLevel="7" x14ac:dyDescent="0.25">
      <c r="A144" s="15" t="s">
        <v>11</v>
      </c>
      <c r="B144" s="16" t="s">
        <v>76</v>
      </c>
      <c r="C144" s="16" t="s">
        <v>79</v>
      </c>
      <c r="D144" s="15" t="s">
        <v>7</v>
      </c>
      <c r="E144" s="17" t="s">
        <v>315</v>
      </c>
      <c r="F144" s="8">
        <v>3269</v>
      </c>
      <c r="G144" s="8">
        <v>582.70000000000005</v>
      </c>
      <c r="H144" s="82">
        <f t="shared" si="26"/>
        <v>17.825022942795961</v>
      </c>
    </row>
    <row r="145" spans="1:8" ht="38.25" outlineLevel="7" x14ac:dyDescent="0.25">
      <c r="A145" s="15" t="s">
        <v>11</v>
      </c>
      <c r="B145" s="16" t="s">
        <v>76</v>
      </c>
      <c r="C145" s="16" t="s">
        <v>570</v>
      </c>
      <c r="D145" s="15"/>
      <c r="E145" s="17" t="s">
        <v>382</v>
      </c>
      <c r="F145" s="8">
        <f>F146</f>
        <v>13075.9</v>
      </c>
      <c r="G145" s="8">
        <f>G146</f>
        <v>2330.9</v>
      </c>
      <c r="H145" s="82">
        <f t="shared" si="26"/>
        <v>17.825924028173969</v>
      </c>
    </row>
    <row r="146" spans="1:8" ht="25.5" outlineLevel="7" x14ac:dyDescent="0.25">
      <c r="A146" s="15" t="s">
        <v>11</v>
      </c>
      <c r="B146" s="16" t="s">
        <v>76</v>
      </c>
      <c r="C146" s="16" t="s">
        <v>570</v>
      </c>
      <c r="D146" s="15">
        <v>200</v>
      </c>
      <c r="E146" s="17" t="s">
        <v>315</v>
      </c>
      <c r="F146" s="8">
        <v>13075.9</v>
      </c>
      <c r="G146" s="8">
        <v>2330.9</v>
      </c>
      <c r="H146" s="82">
        <f t="shared" si="26"/>
        <v>17.825924028173969</v>
      </c>
    </row>
    <row r="147" spans="1:8" outlineLevel="2" x14ac:dyDescent="0.25">
      <c r="A147" s="15" t="s">
        <v>11</v>
      </c>
      <c r="B147" s="16" t="s">
        <v>80</v>
      </c>
      <c r="C147" s="16"/>
      <c r="D147" s="15"/>
      <c r="E147" s="17" t="s">
        <v>283</v>
      </c>
      <c r="F147" s="8">
        <f>F148</f>
        <v>82448.900000000009</v>
      </c>
      <c r="G147" s="8">
        <f>G148</f>
        <v>6057.8</v>
      </c>
      <c r="H147" s="82">
        <f t="shared" si="26"/>
        <v>7.3473387758963424</v>
      </c>
    </row>
    <row r="148" spans="1:8" ht="51" outlineLevel="3" x14ac:dyDescent="0.25">
      <c r="A148" s="15" t="s">
        <v>11</v>
      </c>
      <c r="B148" s="16" t="s">
        <v>80</v>
      </c>
      <c r="C148" s="16" t="s">
        <v>73</v>
      </c>
      <c r="D148" s="15"/>
      <c r="E148" s="17" t="s">
        <v>281</v>
      </c>
      <c r="F148" s="8">
        <f>F149+F169</f>
        <v>82448.900000000009</v>
      </c>
      <c r="G148" s="8">
        <f>G149+G169</f>
        <v>6057.8</v>
      </c>
      <c r="H148" s="82">
        <f t="shared" si="26"/>
        <v>7.3473387758963424</v>
      </c>
    </row>
    <row r="149" spans="1:8" ht="25.5" outlineLevel="4" x14ac:dyDescent="0.25">
      <c r="A149" s="15" t="s">
        <v>11</v>
      </c>
      <c r="B149" s="16" t="s">
        <v>80</v>
      </c>
      <c r="C149" s="16" t="s">
        <v>77</v>
      </c>
      <c r="D149" s="15"/>
      <c r="E149" s="17" t="s">
        <v>380</v>
      </c>
      <c r="F149" s="8">
        <f>F150+F159+F164</f>
        <v>79270.900000000009</v>
      </c>
      <c r="G149" s="8">
        <f>G150+G159+G164</f>
        <v>6057.8</v>
      </c>
      <c r="H149" s="82">
        <f t="shared" si="26"/>
        <v>7.6418963327021636</v>
      </c>
    </row>
    <row r="150" spans="1:8" ht="38.25" outlineLevel="5" x14ac:dyDescent="0.25">
      <c r="A150" s="15" t="s">
        <v>11</v>
      </c>
      <c r="B150" s="16" t="s">
        <v>80</v>
      </c>
      <c r="C150" s="16" t="s">
        <v>81</v>
      </c>
      <c r="D150" s="15"/>
      <c r="E150" s="17" t="s">
        <v>383</v>
      </c>
      <c r="F150" s="8">
        <f>F151+F153+F155+F157</f>
        <v>28364.3</v>
      </c>
      <c r="G150" s="8">
        <f>G151+G153+G155+G157</f>
        <v>6057.8</v>
      </c>
      <c r="H150" s="82">
        <f t="shared" si="26"/>
        <v>21.357128503083104</v>
      </c>
    </row>
    <row r="151" spans="1:8" ht="63.75" outlineLevel="6" x14ac:dyDescent="0.25">
      <c r="A151" s="15" t="s">
        <v>11</v>
      </c>
      <c r="B151" s="16" t="s">
        <v>80</v>
      </c>
      <c r="C151" s="16" t="s">
        <v>82</v>
      </c>
      <c r="D151" s="15"/>
      <c r="E151" s="17" t="s">
        <v>384</v>
      </c>
      <c r="F151" s="8">
        <f>F152</f>
        <v>12163.5</v>
      </c>
      <c r="G151" s="8">
        <f>G152</f>
        <v>2060.1</v>
      </c>
      <c r="H151" s="82">
        <f t="shared" si="26"/>
        <v>16.936736958934517</v>
      </c>
    </row>
    <row r="152" spans="1:8" ht="25.5" outlineLevel="7" x14ac:dyDescent="0.25">
      <c r="A152" s="15" t="s">
        <v>11</v>
      </c>
      <c r="B152" s="16" t="s">
        <v>80</v>
      </c>
      <c r="C152" s="16" t="s">
        <v>82</v>
      </c>
      <c r="D152" s="15" t="s">
        <v>7</v>
      </c>
      <c r="E152" s="17" t="s">
        <v>315</v>
      </c>
      <c r="F152" s="8">
        <v>12163.5</v>
      </c>
      <c r="G152" s="8">
        <v>2060.1</v>
      </c>
      <c r="H152" s="82">
        <f t="shared" si="26"/>
        <v>16.936736958934517</v>
      </c>
    </row>
    <row r="153" spans="1:8" ht="38.25" outlineLevel="6" x14ac:dyDescent="0.25">
      <c r="A153" s="15" t="s">
        <v>11</v>
      </c>
      <c r="B153" s="16" t="s">
        <v>80</v>
      </c>
      <c r="C153" s="16" t="s">
        <v>83</v>
      </c>
      <c r="D153" s="15"/>
      <c r="E153" s="17" t="s">
        <v>385</v>
      </c>
      <c r="F153" s="8">
        <f>F154</f>
        <v>8000</v>
      </c>
      <c r="G153" s="8">
        <f>G154</f>
        <v>2000</v>
      </c>
      <c r="H153" s="82">
        <f t="shared" si="26"/>
        <v>25</v>
      </c>
    </row>
    <row r="154" spans="1:8" ht="25.5" outlineLevel="7" x14ac:dyDescent="0.25">
      <c r="A154" s="15" t="s">
        <v>11</v>
      </c>
      <c r="B154" s="16" t="s">
        <v>80</v>
      </c>
      <c r="C154" s="16" t="s">
        <v>83</v>
      </c>
      <c r="D154" s="15" t="s">
        <v>39</v>
      </c>
      <c r="E154" s="17" t="s">
        <v>341</v>
      </c>
      <c r="F154" s="8">
        <f>8000</f>
        <v>8000</v>
      </c>
      <c r="G154" s="8">
        <v>2000</v>
      </c>
      <c r="H154" s="82">
        <f t="shared" si="26"/>
        <v>25</v>
      </c>
    </row>
    <row r="155" spans="1:8" ht="25.5" outlineLevel="6" x14ac:dyDescent="0.25">
      <c r="A155" s="15" t="s">
        <v>11</v>
      </c>
      <c r="B155" s="16" t="s">
        <v>80</v>
      </c>
      <c r="C155" s="16" t="s">
        <v>84</v>
      </c>
      <c r="D155" s="15"/>
      <c r="E155" s="17" t="s">
        <v>386</v>
      </c>
      <c r="F155" s="8">
        <f>F156</f>
        <v>2200.8000000000002</v>
      </c>
      <c r="G155" s="8">
        <f>G156</f>
        <v>271.89999999999998</v>
      </c>
      <c r="H155" s="82">
        <f t="shared" si="26"/>
        <v>12.354598327880769</v>
      </c>
    </row>
    <row r="156" spans="1:8" ht="25.5" outlineLevel="7" x14ac:dyDescent="0.25">
      <c r="A156" s="15" t="s">
        <v>11</v>
      </c>
      <c r="B156" s="16" t="s">
        <v>80</v>
      </c>
      <c r="C156" s="16" t="s">
        <v>84</v>
      </c>
      <c r="D156" s="15" t="s">
        <v>7</v>
      </c>
      <c r="E156" s="17" t="s">
        <v>315</v>
      </c>
      <c r="F156" s="8">
        <v>2200.8000000000002</v>
      </c>
      <c r="G156" s="8">
        <v>271.89999999999998</v>
      </c>
      <c r="H156" s="82">
        <f t="shared" si="26"/>
        <v>12.354598327880769</v>
      </c>
    </row>
    <row r="157" spans="1:8" ht="51" outlineLevel="6" x14ac:dyDescent="0.25">
      <c r="A157" s="15" t="s">
        <v>11</v>
      </c>
      <c r="B157" s="16" t="s">
        <v>80</v>
      </c>
      <c r="C157" s="16" t="s">
        <v>85</v>
      </c>
      <c r="D157" s="15"/>
      <c r="E157" s="17" t="s">
        <v>387</v>
      </c>
      <c r="F157" s="8">
        <f>F158</f>
        <v>6000</v>
      </c>
      <c r="G157" s="8">
        <f>G158</f>
        <v>1725.8</v>
      </c>
      <c r="H157" s="82">
        <f t="shared" si="26"/>
        <v>28.763333333333335</v>
      </c>
    </row>
    <row r="158" spans="1:8" ht="25.5" outlineLevel="7" x14ac:dyDescent="0.25">
      <c r="A158" s="15" t="s">
        <v>11</v>
      </c>
      <c r="B158" s="16" t="s">
        <v>80</v>
      </c>
      <c r="C158" s="16" t="s">
        <v>85</v>
      </c>
      <c r="D158" s="15" t="s">
        <v>7</v>
      </c>
      <c r="E158" s="17" t="s">
        <v>315</v>
      </c>
      <c r="F158" s="8">
        <f>5000+1000</f>
        <v>6000</v>
      </c>
      <c r="G158" s="8">
        <v>1725.8</v>
      </c>
      <c r="H158" s="82">
        <f t="shared" si="26"/>
        <v>28.763333333333335</v>
      </c>
    </row>
    <row r="159" spans="1:8" ht="25.5" outlineLevel="5" x14ac:dyDescent="0.25">
      <c r="A159" s="15" t="s">
        <v>11</v>
      </c>
      <c r="B159" s="16" t="s">
        <v>80</v>
      </c>
      <c r="C159" s="16" t="s">
        <v>86</v>
      </c>
      <c r="D159" s="15"/>
      <c r="E159" s="17" t="s">
        <v>635</v>
      </c>
      <c r="F159" s="8">
        <f>F162+F160</f>
        <v>46433.600000000006</v>
      </c>
      <c r="G159" s="8">
        <f>G162+G160</f>
        <v>0</v>
      </c>
      <c r="H159" s="82">
        <f t="shared" si="26"/>
        <v>0</v>
      </c>
    </row>
    <row r="160" spans="1:8" ht="25.5" outlineLevel="5" x14ac:dyDescent="0.25">
      <c r="A160" s="15" t="s">
        <v>11</v>
      </c>
      <c r="B160" s="16" t="s">
        <v>80</v>
      </c>
      <c r="C160" s="16" t="s">
        <v>571</v>
      </c>
      <c r="D160" s="15"/>
      <c r="E160" s="17" t="s">
        <v>605</v>
      </c>
      <c r="F160" s="8">
        <f>F161</f>
        <v>37146.9</v>
      </c>
      <c r="G160" s="8">
        <f>G161</f>
        <v>0</v>
      </c>
      <c r="H160" s="82">
        <f t="shared" si="26"/>
        <v>0</v>
      </c>
    </row>
    <row r="161" spans="1:8" ht="25.5" outlineLevel="5" x14ac:dyDescent="0.25">
      <c r="A161" s="15" t="s">
        <v>11</v>
      </c>
      <c r="B161" s="16" t="s">
        <v>80</v>
      </c>
      <c r="C161" s="16" t="s">
        <v>571</v>
      </c>
      <c r="D161" s="15">
        <v>200</v>
      </c>
      <c r="E161" s="17" t="s">
        <v>315</v>
      </c>
      <c r="F161" s="8">
        <f>16323.9+20823</f>
        <v>37146.9</v>
      </c>
      <c r="G161" s="8">
        <v>0</v>
      </c>
      <c r="H161" s="82">
        <f t="shared" si="26"/>
        <v>0</v>
      </c>
    </row>
    <row r="162" spans="1:8" ht="25.5" outlineLevel="6" x14ac:dyDescent="0.25">
      <c r="A162" s="15" t="s">
        <v>11</v>
      </c>
      <c r="B162" s="16" t="s">
        <v>80</v>
      </c>
      <c r="C162" s="16" t="s">
        <v>87</v>
      </c>
      <c r="D162" s="15"/>
      <c r="E162" s="17" t="s">
        <v>606</v>
      </c>
      <c r="F162" s="8">
        <f>F163</f>
        <v>9286.7000000000007</v>
      </c>
      <c r="G162" s="8">
        <f>G163</f>
        <v>0</v>
      </c>
      <c r="H162" s="82">
        <f t="shared" si="26"/>
        <v>0</v>
      </c>
    </row>
    <row r="163" spans="1:8" ht="25.5" outlineLevel="7" x14ac:dyDescent="0.25">
      <c r="A163" s="15" t="s">
        <v>11</v>
      </c>
      <c r="B163" s="16" t="s">
        <v>80</v>
      </c>
      <c r="C163" s="16" t="s">
        <v>87</v>
      </c>
      <c r="D163" s="15" t="s">
        <v>7</v>
      </c>
      <c r="E163" s="17" t="s">
        <v>315</v>
      </c>
      <c r="F163" s="8">
        <f>4081+5205.7</f>
        <v>9286.7000000000007</v>
      </c>
      <c r="G163" s="8">
        <v>0</v>
      </c>
      <c r="H163" s="82">
        <f t="shared" si="26"/>
        <v>0</v>
      </c>
    </row>
    <row r="164" spans="1:8" ht="38.25" outlineLevel="5" x14ac:dyDescent="0.25">
      <c r="A164" s="15" t="s">
        <v>11</v>
      </c>
      <c r="B164" s="16" t="s">
        <v>80</v>
      </c>
      <c r="C164" s="16" t="s">
        <v>88</v>
      </c>
      <c r="D164" s="15"/>
      <c r="E164" s="17" t="s">
        <v>636</v>
      </c>
      <c r="F164" s="8">
        <f>F167+F165</f>
        <v>4473</v>
      </c>
      <c r="G164" s="8">
        <f>G167+G165</f>
        <v>0</v>
      </c>
      <c r="H164" s="82">
        <f t="shared" si="26"/>
        <v>0</v>
      </c>
    </row>
    <row r="165" spans="1:8" ht="25.5" outlineLevel="5" x14ac:dyDescent="0.25">
      <c r="A165" s="15" t="s">
        <v>11</v>
      </c>
      <c r="B165" s="16" t="s">
        <v>80</v>
      </c>
      <c r="C165" s="16" t="s">
        <v>572</v>
      </c>
      <c r="D165" s="15"/>
      <c r="E165" s="17" t="s">
        <v>573</v>
      </c>
      <c r="F165" s="8">
        <f>F166</f>
        <v>3578.4</v>
      </c>
      <c r="G165" s="8">
        <f>G166</f>
        <v>0</v>
      </c>
      <c r="H165" s="82">
        <f t="shared" si="26"/>
        <v>0</v>
      </c>
    </row>
    <row r="166" spans="1:8" ht="25.5" outlineLevel="5" x14ac:dyDescent="0.25">
      <c r="A166" s="15" t="s">
        <v>11</v>
      </c>
      <c r="B166" s="16" t="s">
        <v>80</v>
      </c>
      <c r="C166" s="16" t="s">
        <v>572</v>
      </c>
      <c r="D166" s="15" t="s">
        <v>7</v>
      </c>
      <c r="E166" s="17" t="s">
        <v>315</v>
      </c>
      <c r="F166" s="8">
        <f>1587.5+1990.9</f>
        <v>3578.4</v>
      </c>
      <c r="G166" s="8">
        <v>0</v>
      </c>
      <c r="H166" s="82">
        <f t="shared" si="26"/>
        <v>0</v>
      </c>
    </row>
    <row r="167" spans="1:8" ht="25.5" outlineLevel="6" x14ac:dyDescent="0.25">
      <c r="A167" s="15" t="s">
        <v>11</v>
      </c>
      <c r="B167" s="16" t="s">
        <v>80</v>
      </c>
      <c r="C167" s="16" t="s">
        <v>89</v>
      </c>
      <c r="D167" s="15"/>
      <c r="E167" s="17" t="s">
        <v>390</v>
      </c>
      <c r="F167" s="8">
        <f>F168</f>
        <v>894.59999999999991</v>
      </c>
      <c r="G167" s="8">
        <f>G168</f>
        <v>0</v>
      </c>
      <c r="H167" s="82">
        <f t="shared" si="26"/>
        <v>0</v>
      </c>
    </row>
    <row r="168" spans="1:8" ht="25.5" outlineLevel="7" x14ac:dyDescent="0.25">
      <c r="A168" s="15" t="s">
        <v>11</v>
      </c>
      <c r="B168" s="16" t="s">
        <v>80</v>
      </c>
      <c r="C168" s="16" t="s">
        <v>89</v>
      </c>
      <c r="D168" s="15" t="s">
        <v>7</v>
      </c>
      <c r="E168" s="17" t="s">
        <v>315</v>
      </c>
      <c r="F168" s="8">
        <f>396.9+497.7</f>
        <v>894.59999999999991</v>
      </c>
      <c r="G168" s="8">
        <v>0</v>
      </c>
      <c r="H168" s="82">
        <f t="shared" si="26"/>
        <v>0</v>
      </c>
    </row>
    <row r="169" spans="1:8" ht="25.5" outlineLevel="4" x14ac:dyDescent="0.25">
      <c r="A169" s="15" t="s">
        <v>11</v>
      </c>
      <c r="B169" s="16" t="s">
        <v>80</v>
      </c>
      <c r="C169" s="16" t="s">
        <v>90</v>
      </c>
      <c r="D169" s="15"/>
      <c r="E169" s="17" t="s">
        <v>391</v>
      </c>
      <c r="F169" s="8">
        <f>F170</f>
        <v>3177.9999999999995</v>
      </c>
      <c r="G169" s="8">
        <f>G170</f>
        <v>0</v>
      </c>
      <c r="H169" s="82">
        <f t="shared" si="26"/>
        <v>0</v>
      </c>
    </row>
    <row r="170" spans="1:8" ht="51" outlineLevel="5" x14ac:dyDescent="0.25">
      <c r="A170" s="15" t="s">
        <v>11</v>
      </c>
      <c r="B170" s="16" t="s">
        <v>80</v>
      </c>
      <c r="C170" s="16" t="s">
        <v>91</v>
      </c>
      <c r="D170" s="15"/>
      <c r="E170" s="17" t="s">
        <v>637</v>
      </c>
      <c r="F170" s="8">
        <f>F171+F173</f>
        <v>3177.9999999999995</v>
      </c>
      <c r="G170" s="8">
        <f>G171+G173</f>
        <v>0</v>
      </c>
      <c r="H170" s="82">
        <f t="shared" si="26"/>
        <v>0</v>
      </c>
    </row>
    <row r="171" spans="1:8" ht="38.25" outlineLevel="5" x14ac:dyDescent="0.25">
      <c r="A171" s="15" t="s">
        <v>11</v>
      </c>
      <c r="B171" s="16" t="s">
        <v>80</v>
      </c>
      <c r="C171" s="16" t="s">
        <v>574</v>
      </c>
      <c r="D171" s="15"/>
      <c r="E171" s="17" t="s">
        <v>575</v>
      </c>
      <c r="F171" s="8">
        <f>F172</f>
        <v>2542.3999999999996</v>
      </c>
      <c r="G171" s="8">
        <f>G172</f>
        <v>0</v>
      </c>
      <c r="H171" s="82">
        <f t="shared" si="26"/>
        <v>0</v>
      </c>
    </row>
    <row r="172" spans="1:8" ht="25.5" outlineLevel="5" x14ac:dyDescent="0.25">
      <c r="A172" s="15" t="s">
        <v>11</v>
      </c>
      <c r="B172" s="16" t="s">
        <v>80</v>
      </c>
      <c r="C172" s="16" t="s">
        <v>574</v>
      </c>
      <c r="D172" s="15" t="s">
        <v>7</v>
      </c>
      <c r="E172" s="17" t="s">
        <v>315</v>
      </c>
      <c r="F172" s="8">
        <f>957.8+1584.6</f>
        <v>2542.3999999999996</v>
      </c>
      <c r="G172" s="8">
        <v>0</v>
      </c>
      <c r="H172" s="82">
        <f t="shared" si="26"/>
        <v>0</v>
      </c>
    </row>
    <row r="173" spans="1:8" ht="38.25" outlineLevel="6" x14ac:dyDescent="0.25">
      <c r="A173" s="15" t="s">
        <v>11</v>
      </c>
      <c r="B173" s="16" t="s">
        <v>80</v>
      </c>
      <c r="C173" s="16" t="s">
        <v>92</v>
      </c>
      <c r="D173" s="15"/>
      <c r="E173" s="17" t="s">
        <v>394</v>
      </c>
      <c r="F173" s="8">
        <f>F174</f>
        <v>635.6</v>
      </c>
      <c r="G173" s="8">
        <f>G174</f>
        <v>0</v>
      </c>
      <c r="H173" s="82">
        <f t="shared" si="26"/>
        <v>0</v>
      </c>
    </row>
    <row r="174" spans="1:8" ht="25.5" outlineLevel="7" x14ac:dyDescent="0.25">
      <c r="A174" s="15" t="s">
        <v>11</v>
      </c>
      <c r="B174" s="16" t="s">
        <v>80</v>
      </c>
      <c r="C174" s="16" t="s">
        <v>92</v>
      </c>
      <c r="D174" s="15" t="s">
        <v>7</v>
      </c>
      <c r="E174" s="17" t="s">
        <v>315</v>
      </c>
      <c r="F174" s="8">
        <f>239.5+396.1</f>
        <v>635.6</v>
      </c>
      <c r="G174" s="8">
        <v>0</v>
      </c>
      <c r="H174" s="82">
        <f t="shared" si="26"/>
        <v>0</v>
      </c>
    </row>
    <row r="175" spans="1:8" outlineLevel="2" x14ac:dyDescent="0.25">
      <c r="A175" s="15" t="s">
        <v>11</v>
      </c>
      <c r="B175" s="16" t="s">
        <v>94</v>
      </c>
      <c r="C175" s="16"/>
      <c r="D175" s="15"/>
      <c r="E175" s="17" t="s">
        <v>284</v>
      </c>
      <c r="F175" s="8">
        <f>F176</f>
        <v>300</v>
      </c>
      <c r="G175" s="8">
        <f>G176</f>
        <v>8.6</v>
      </c>
      <c r="H175" s="82">
        <f t="shared" si="26"/>
        <v>2.8666666666666667</v>
      </c>
    </row>
    <row r="176" spans="1:8" ht="51" outlineLevel="3" x14ac:dyDescent="0.25">
      <c r="A176" s="15" t="s">
        <v>11</v>
      </c>
      <c r="B176" s="16" t="s">
        <v>94</v>
      </c>
      <c r="C176" s="16" t="s">
        <v>29</v>
      </c>
      <c r="D176" s="15"/>
      <c r="E176" s="17" t="s">
        <v>604</v>
      </c>
      <c r="F176" s="8">
        <f>F177</f>
        <v>300</v>
      </c>
      <c r="G176" s="8">
        <f t="shared" ref="G176:G178" si="27">G177</f>
        <v>8.6</v>
      </c>
      <c r="H176" s="82">
        <f t="shared" si="26"/>
        <v>2.8666666666666667</v>
      </c>
    </row>
    <row r="177" spans="1:8" ht="25.5" outlineLevel="4" x14ac:dyDescent="0.25">
      <c r="A177" s="15" t="s">
        <v>11</v>
      </c>
      <c r="B177" s="16" t="s">
        <v>94</v>
      </c>
      <c r="C177" s="16" t="s">
        <v>35</v>
      </c>
      <c r="D177" s="15"/>
      <c r="E177" s="17" t="s">
        <v>336</v>
      </c>
      <c r="F177" s="8">
        <f>F178</f>
        <v>300</v>
      </c>
      <c r="G177" s="8">
        <f t="shared" si="27"/>
        <v>8.6</v>
      </c>
      <c r="H177" s="82">
        <f t="shared" si="26"/>
        <v>2.8666666666666667</v>
      </c>
    </row>
    <row r="178" spans="1:8" ht="51" outlineLevel="5" x14ac:dyDescent="0.25">
      <c r="A178" s="15" t="s">
        <v>11</v>
      </c>
      <c r="B178" s="16" t="s">
        <v>94</v>
      </c>
      <c r="C178" s="16" t="s">
        <v>36</v>
      </c>
      <c r="D178" s="15"/>
      <c r="E178" s="17" t="s">
        <v>337</v>
      </c>
      <c r="F178" s="8">
        <f>F179</f>
        <v>300</v>
      </c>
      <c r="G178" s="8">
        <f t="shared" si="27"/>
        <v>8.6</v>
      </c>
      <c r="H178" s="82">
        <f t="shared" si="26"/>
        <v>2.8666666666666667</v>
      </c>
    </row>
    <row r="179" spans="1:8" ht="25.5" outlineLevel="6" x14ac:dyDescent="0.25">
      <c r="A179" s="15" t="s">
        <v>11</v>
      </c>
      <c r="B179" s="16" t="s">
        <v>94</v>
      </c>
      <c r="C179" s="16" t="s">
        <v>95</v>
      </c>
      <c r="D179" s="15"/>
      <c r="E179" s="17" t="s">
        <v>398</v>
      </c>
      <c r="F179" s="8">
        <f>F180</f>
        <v>300</v>
      </c>
      <c r="G179" s="8">
        <f>G180</f>
        <v>8.6</v>
      </c>
      <c r="H179" s="82">
        <f t="shared" si="26"/>
        <v>2.8666666666666667</v>
      </c>
    </row>
    <row r="180" spans="1:8" ht="25.5" outlineLevel="7" x14ac:dyDescent="0.25">
      <c r="A180" s="15" t="s">
        <v>11</v>
      </c>
      <c r="B180" s="16" t="s">
        <v>94</v>
      </c>
      <c r="C180" s="16" t="s">
        <v>95</v>
      </c>
      <c r="D180" s="15" t="s">
        <v>7</v>
      </c>
      <c r="E180" s="17" t="s">
        <v>315</v>
      </c>
      <c r="F180" s="8">
        <v>300</v>
      </c>
      <c r="G180" s="8">
        <v>8.6</v>
      </c>
      <c r="H180" s="82">
        <f t="shared" si="26"/>
        <v>2.8666666666666667</v>
      </c>
    </row>
    <row r="181" spans="1:8" outlineLevel="1" x14ac:dyDescent="0.25">
      <c r="A181" s="15" t="s">
        <v>11</v>
      </c>
      <c r="B181" s="16" t="s">
        <v>96</v>
      </c>
      <c r="C181" s="16"/>
      <c r="D181" s="15"/>
      <c r="E181" s="17" t="s">
        <v>263</v>
      </c>
      <c r="F181" s="8">
        <f>F182+F195+F221+F269</f>
        <v>130882.29999999999</v>
      </c>
      <c r="G181" s="8">
        <f>G182+G195+G221+G269</f>
        <v>11603.099999999999</v>
      </c>
      <c r="H181" s="82">
        <f t="shared" si="26"/>
        <v>8.865293473601854</v>
      </c>
    </row>
    <row r="182" spans="1:8" outlineLevel="2" x14ac:dyDescent="0.25">
      <c r="A182" s="15" t="s">
        <v>11</v>
      </c>
      <c r="B182" s="16" t="s">
        <v>97</v>
      </c>
      <c r="C182" s="16"/>
      <c r="D182" s="15"/>
      <c r="E182" s="17" t="s">
        <v>285</v>
      </c>
      <c r="F182" s="8">
        <f>F183+F190</f>
        <v>2200</v>
      </c>
      <c r="G182" s="8">
        <f>G183+G190</f>
        <v>225.8</v>
      </c>
      <c r="H182" s="82">
        <f t="shared" si="26"/>
        <v>10.263636363636364</v>
      </c>
    </row>
    <row r="183" spans="1:8" ht="51" outlineLevel="3" x14ac:dyDescent="0.25">
      <c r="A183" s="15" t="s">
        <v>11</v>
      </c>
      <c r="B183" s="16" t="s">
        <v>97</v>
      </c>
      <c r="C183" s="16" t="s">
        <v>73</v>
      </c>
      <c r="D183" s="15"/>
      <c r="E183" s="17" t="s">
        <v>281</v>
      </c>
      <c r="F183" s="8">
        <f t="shared" ref="F183:G184" si="28">F184</f>
        <v>2000</v>
      </c>
      <c r="G183" s="8">
        <f t="shared" si="28"/>
        <v>225.8</v>
      </c>
      <c r="H183" s="82">
        <f t="shared" si="26"/>
        <v>11.29</v>
      </c>
    </row>
    <row r="184" spans="1:8" ht="25.5" outlineLevel="4" x14ac:dyDescent="0.25">
      <c r="A184" s="15" t="s">
        <v>11</v>
      </c>
      <c r="B184" s="16" t="s">
        <v>97</v>
      </c>
      <c r="C184" s="16" t="s">
        <v>98</v>
      </c>
      <c r="D184" s="15"/>
      <c r="E184" s="17" t="s">
        <v>400</v>
      </c>
      <c r="F184" s="8">
        <f t="shared" si="28"/>
        <v>2000</v>
      </c>
      <c r="G184" s="8">
        <f t="shared" si="28"/>
        <v>225.8</v>
      </c>
      <c r="H184" s="82">
        <f t="shared" si="26"/>
        <v>11.29</v>
      </c>
    </row>
    <row r="185" spans="1:8" ht="38.25" outlineLevel="5" x14ac:dyDescent="0.25">
      <c r="A185" s="15" t="s">
        <v>11</v>
      </c>
      <c r="B185" s="16" t="s">
        <v>97</v>
      </c>
      <c r="C185" s="16" t="s">
        <v>99</v>
      </c>
      <c r="D185" s="15"/>
      <c r="E185" s="17" t="s">
        <v>401</v>
      </c>
      <c r="F185" s="8">
        <f>F186+F188</f>
        <v>2000</v>
      </c>
      <c r="G185" s="8">
        <f>G186+G188</f>
        <v>225.8</v>
      </c>
      <c r="H185" s="82">
        <f t="shared" si="26"/>
        <v>11.29</v>
      </c>
    </row>
    <row r="186" spans="1:8" ht="25.5" outlineLevel="6" x14ac:dyDescent="0.25">
      <c r="A186" s="15" t="s">
        <v>11</v>
      </c>
      <c r="B186" s="16" t="s">
        <v>97</v>
      </c>
      <c r="C186" s="16" t="s">
        <v>667</v>
      </c>
      <c r="D186" s="15"/>
      <c r="E186" s="17" t="s">
        <v>666</v>
      </c>
      <c r="F186" s="8">
        <f>F187</f>
        <v>1000</v>
      </c>
      <c r="G186" s="8">
        <f>G187</f>
        <v>225.3</v>
      </c>
      <c r="H186" s="82">
        <f t="shared" si="26"/>
        <v>22.53</v>
      </c>
    </row>
    <row r="187" spans="1:8" ht="25.5" outlineLevel="7" x14ac:dyDescent="0.25">
      <c r="A187" s="15" t="s">
        <v>11</v>
      </c>
      <c r="B187" s="16" t="s">
        <v>97</v>
      </c>
      <c r="C187" s="16" t="s">
        <v>667</v>
      </c>
      <c r="D187" s="15">
        <v>200</v>
      </c>
      <c r="E187" s="17" t="s">
        <v>315</v>
      </c>
      <c r="F187" s="8">
        <v>1000</v>
      </c>
      <c r="G187" s="8">
        <v>225.3</v>
      </c>
      <c r="H187" s="82">
        <f t="shared" si="26"/>
        <v>22.53</v>
      </c>
    </row>
    <row r="188" spans="1:8" ht="38.25" outlineLevel="6" x14ac:dyDescent="0.25">
      <c r="A188" s="15" t="s">
        <v>11</v>
      </c>
      <c r="B188" s="16" t="s">
        <v>97</v>
      </c>
      <c r="C188" s="16" t="s">
        <v>100</v>
      </c>
      <c r="D188" s="15"/>
      <c r="E188" s="17" t="s">
        <v>403</v>
      </c>
      <c r="F188" s="8">
        <f>F189</f>
        <v>1000</v>
      </c>
      <c r="G188" s="8">
        <f>G189</f>
        <v>0.5</v>
      </c>
      <c r="H188" s="82">
        <f t="shared" si="26"/>
        <v>0.05</v>
      </c>
    </row>
    <row r="189" spans="1:8" ht="25.5" outlineLevel="7" x14ac:dyDescent="0.25">
      <c r="A189" s="15" t="s">
        <v>11</v>
      </c>
      <c r="B189" s="16" t="s">
        <v>97</v>
      </c>
      <c r="C189" s="16" t="s">
        <v>100</v>
      </c>
      <c r="D189" s="15" t="s">
        <v>7</v>
      </c>
      <c r="E189" s="17" t="s">
        <v>315</v>
      </c>
      <c r="F189" s="8">
        <v>1000</v>
      </c>
      <c r="G189" s="8">
        <v>0.5</v>
      </c>
      <c r="H189" s="82">
        <f t="shared" si="26"/>
        <v>0.05</v>
      </c>
    </row>
    <row r="190" spans="1:8" ht="38.25" outlineLevel="3" x14ac:dyDescent="0.25">
      <c r="A190" s="15" t="s">
        <v>11</v>
      </c>
      <c r="B190" s="16" t="s">
        <v>97</v>
      </c>
      <c r="C190" s="16" t="s">
        <v>101</v>
      </c>
      <c r="D190" s="15"/>
      <c r="E190" s="17" t="s">
        <v>680</v>
      </c>
      <c r="F190" s="8">
        <f t="shared" ref="F190:G193" si="29">F191</f>
        <v>200</v>
      </c>
      <c r="G190" s="8">
        <f t="shared" si="29"/>
        <v>0</v>
      </c>
      <c r="H190" s="82">
        <f t="shared" si="26"/>
        <v>0</v>
      </c>
    </row>
    <row r="191" spans="1:8" ht="25.5" outlineLevel="4" x14ac:dyDescent="0.25">
      <c r="A191" s="15" t="s">
        <v>11</v>
      </c>
      <c r="B191" s="16" t="s">
        <v>97</v>
      </c>
      <c r="C191" s="16" t="s">
        <v>102</v>
      </c>
      <c r="D191" s="15"/>
      <c r="E191" s="17" t="s">
        <v>625</v>
      </c>
      <c r="F191" s="8">
        <f t="shared" si="29"/>
        <v>200</v>
      </c>
      <c r="G191" s="8">
        <f t="shared" si="29"/>
        <v>0</v>
      </c>
      <c r="H191" s="82">
        <f t="shared" si="26"/>
        <v>0</v>
      </c>
    </row>
    <row r="192" spans="1:8" ht="25.5" outlineLevel="5" x14ac:dyDescent="0.25">
      <c r="A192" s="15" t="s">
        <v>11</v>
      </c>
      <c r="B192" s="16" t="s">
        <v>97</v>
      </c>
      <c r="C192" s="16" t="s">
        <v>103</v>
      </c>
      <c r="D192" s="15"/>
      <c r="E192" s="17" t="s">
        <v>626</v>
      </c>
      <c r="F192" s="8">
        <f t="shared" si="29"/>
        <v>200</v>
      </c>
      <c r="G192" s="8">
        <f t="shared" si="29"/>
        <v>0</v>
      </c>
      <c r="H192" s="82">
        <f t="shared" si="26"/>
        <v>0</v>
      </c>
    </row>
    <row r="193" spans="1:8" ht="38.25" outlineLevel="6" x14ac:dyDescent="0.25">
      <c r="A193" s="15" t="s">
        <v>11</v>
      </c>
      <c r="B193" s="16" t="s">
        <v>97</v>
      </c>
      <c r="C193" s="16" t="s">
        <v>104</v>
      </c>
      <c r="D193" s="15"/>
      <c r="E193" s="17" t="s">
        <v>563</v>
      </c>
      <c r="F193" s="8">
        <f t="shared" si="29"/>
        <v>200</v>
      </c>
      <c r="G193" s="8">
        <f t="shared" si="29"/>
        <v>0</v>
      </c>
      <c r="H193" s="82">
        <f t="shared" si="26"/>
        <v>0</v>
      </c>
    </row>
    <row r="194" spans="1:8" ht="25.5" outlineLevel="7" x14ac:dyDescent="0.25">
      <c r="A194" s="15" t="s">
        <v>11</v>
      </c>
      <c r="B194" s="16" t="s">
        <v>97</v>
      </c>
      <c r="C194" s="16" t="s">
        <v>104</v>
      </c>
      <c r="D194" s="15" t="s">
        <v>7</v>
      </c>
      <c r="E194" s="17" t="s">
        <v>315</v>
      </c>
      <c r="F194" s="8">
        <v>200</v>
      </c>
      <c r="G194" s="8">
        <v>0</v>
      </c>
      <c r="H194" s="82">
        <f t="shared" si="26"/>
        <v>0</v>
      </c>
    </row>
    <row r="195" spans="1:8" outlineLevel="2" x14ac:dyDescent="0.25">
      <c r="A195" s="15" t="s">
        <v>11</v>
      </c>
      <c r="B195" s="16" t="s">
        <v>106</v>
      </c>
      <c r="C195" s="16"/>
      <c r="D195" s="15"/>
      <c r="E195" s="17" t="s">
        <v>287</v>
      </c>
      <c r="F195" s="8">
        <f t="shared" ref="F195:G196" si="30">F196</f>
        <v>12650.4</v>
      </c>
      <c r="G195" s="8">
        <f t="shared" si="30"/>
        <v>662.8</v>
      </c>
      <c r="H195" s="82">
        <f t="shared" si="26"/>
        <v>5.2393600202365143</v>
      </c>
    </row>
    <row r="196" spans="1:8" ht="51" outlineLevel="3" x14ac:dyDescent="0.25">
      <c r="A196" s="15" t="s">
        <v>11</v>
      </c>
      <c r="B196" s="16" t="s">
        <v>106</v>
      </c>
      <c r="C196" s="16" t="s">
        <v>73</v>
      </c>
      <c r="D196" s="15"/>
      <c r="E196" s="17" t="s">
        <v>281</v>
      </c>
      <c r="F196" s="8">
        <f t="shared" si="30"/>
        <v>12650.4</v>
      </c>
      <c r="G196" s="8">
        <f t="shared" si="30"/>
        <v>662.8</v>
      </c>
      <c r="H196" s="82">
        <f t="shared" si="26"/>
        <v>5.2393600202365143</v>
      </c>
    </row>
    <row r="197" spans="1:8" ht="25.5" outlineLevel="4" x14ac:dyDescent="0.25">
      <c r="A197" s="15" t="s">
        <v>11</v>
      </c>
      <c r="B197" s="16" t="s">
        <v>106</v>
      </c>
      <c r="C197" s="16" t="s">
        <v>98</v>
      </c>
      <c r="D197" s="15"/>
      <c r="E197" s="17" t="s">
        <v>400</v>
      </c>
      <c r="F197" s="8">
        <f>F198+F203+F216</f>
        <v>12650.4</v>
      </c>
      <c r="G197" s="8">
        <f>G198+G203+G216</f>
        <v>662.8</v>
      </c>
      <c r="H197" s="82">
        <f t="shared" si="26"/>
        <v>5.2393600202365143</v>
      </c>
    </row>
    <row r="198" spans="1:8" ht="27.75" customHeight="1" outlineLevel="5" x14ac:dyDescent="0.25">
      <c r="A198" s="15" t="s">
        <v>11</v>
      </c>
      <c r="B198" s="16" t="s">
        <v>106</v>
      </c>
      <c r="C198" s="16" t="s">
        <v>107</v>
      </c>
      <c r="D198" s="15"/>
      <c r="E198" s="17" t="s">
        <v>409</v>
      </c>
      <c r="F198" s="8">
        <f>F199+F201</f>
        <v>1330</v>
      </c>
      <c r="G198" s="8">
        <f>G199+G201</f>
        <v>0</v>
      </c>
      <c r="H198" s="82">
        <f t="shared" si="26"/>
        <v>0</v>
      </c>
    </row>
    <row r="199" spans="1:8" ht="25.5" outlineLevel="6" x14ac:dyDescent="0.25">
      <c r="A199" s="15" t="s">
        <v>11</v>
      </c>
      <c r="B199" s="16" t="s">
        <v>106</v>
      </c>
      <c r="C199" s="16" t="s">
        <v>108</v>
      </c>
      <c r="D199" s="15"/>
      <c r="E199" s="17" t="s">
        <v>410</v>
      </c>
      <c r="F199" s="8">
        <f>F200</f>
        <v>1000</v>
      </c>
      <c r="G199" s="8">
        <f>G200</f>
        <v>0</v>
      </c>
      <c r="H199" s="82">
        <f t="shared" si="26"/>
        <v>0</v>
      </c>
    </row>
    <row r="200" spans="1:8" ht="25.5" outlineLevel="7" x14ac:dyDescent="0.25">
      <c r="A200" s="15" t="s">
        <v>11</v>
      </c>
      <c r="B200" s="16" t="s">
        <v>106</v>
      </c>
      <c r="C200" s="16" t="s">
        <v>108</v>
      </c>
      <c r="D200" s="15" t="s">
        <v>7</v>
      </c>
      <c r="E200" s="17" t="s">
        <v>315</v>
      </c>
      <c r="F200" s="8">
        <v>1000</v>
      </c>
      <c r="G200" s="8">
        <v>0</v>
      </c>
      <c r="H200" s="82">
        <f t="shared" si="26"/>
        <v>0</v>
      </c>
    </row>
    <row r="201" spans="1:8" outlineLevel="6" x14ac:dyDescent="0.25">
      <c r="A201" s="15" t="s">
        <v>11</v>
      </c>
      <c r="B201" s="16" t="s">
        <v>106</v>
      </c>
      <c r="C201" s="16" t="s">
        <v>109</v>
      </c>
      <c r="D201" s="15"/>
      <c r="E201" s="17" t="s">
        <v>411</v>
      </c>
      <c r="F201" s="8">
        <f>F202</f>
        <v>330</v>
      </c>
      <c r="G201" s="8">
        <f>G202</f>
        <v>0</v>
      </c>
      <c r="H201" s="82">
        <f t="shared" si="26"/>
        <v>0</v>
      </c>
    </row>
    <row r="202" spans="1:8" ht="25.5" outlineLevel="7" x14ac:dyDescent="0.25">
      <c r="A202" s="15" t="s">
        <v>11</v>
      </c>
      <c r="B202" s="16" t="s">
        <v>106</v>
      </c>
      <c r="C202" s="16" t="s">
        <v>109</v>
      </c>
      <c r="D202" s="15" t="s">
        <v>7</v>
      </c>
      <c r="E202" s="17" t="s">
        <v>315</v>
      </c>
      <c r="F202" s="8">
        <v>330</v>
      </c>
      <c r="G202" s="8">
        <v>0</v>
      </c>
      <c r="H202" s="82">
        <f t="shared" si="26"/>
        <v>0</v>
      </c>
    </row>
    <row r="203" spans="1:8" ht="25.5" outlineLevel="5" x14ac:dyDescent="0.25">
      <c r="A203" s="15" t="s">
        <v>11</v>
      </c>
      <c r="B203" s="16" t="s">
        <v>106</v>
      </c>
      <c r="C203" s="16" t="s">
        <v>110</v>
      </c>
      <c r="D203" s="15"/>
      <c r="E203" s="17" t="s">
        <v>412</v>
      </c>
      <c r="F203" s="19">
        <f>F204+F206+F208+F210+F212+F214</f>
        <v>9800</v>
      </c>
      <c r="G203" s="19">
        <f>G204+G206+G208+G210+G212+G214</f>
        <v>576.9</v>
      </c>
      <c r="H203" s="82">
        <f t="shared" si="26"/>
        <v>5.8867346938775507</v>
      </c>
    </row>
    <row r="204" spans="1:8" outlineLevel="6" x14ac:dyDescent="0.25">
      <c r="A204" s="15" t="s">
        <v>11</v>
      </c>
      <c r="B204" s="16" t="s">
        <v>106</v>
      </c>
      <c r="C204" s="16" t="s">
        <v>111</v>
      </c>
      <c r="D204" s="15"/>
      <c r="E204" s="17" t="s">
        <v>413</v>
      </c>
      <c r="F204" s="8">
        <f>F205</f>
        <v>1300</v>
      </c>
      <c r="G204" s="8">
        <f>G205</f>
        <v>0</v>
      </c>
      <c r="H204" s="82">
        <f t="shared" si="26"/>
        <v>0</v>
      </c>
    </row>
    <row r="205" spans="1:8" ht="25.5" outlineLevel="7" x14ac:dyDescent="0.25">
      <c r="A205" s="15" t="s">
        <v>11</v>
      </c>
      <c r="B205" s="16" t="s">
        <v>106</v>
      </c>
      <c r="C205" s="16" t="s">
        <v>111</v>
      </c>
      <c r="D205" s="15" t="s">
        <v>7</v>
      </c>
      <c r="E205" s="17" t="s">
        <v>315</v>
      </c>
      <c r="F205" s="8">
        <f>1000+300</f>
        <v>1300</v>
      </c>
      <c r="G205" s="8">
        <v>0</v>
      </c>
      <c r="H205" s="82">
        <f t="shared" si="26"/>
        <v>0</v>
      </c>
    </row>
    <row r="206" spans="1:8" ht="25.5" outlineLevel="6" x14ac:dyDescent="0.25">
      <c r="A206" s="15" t="s">
        <v>11</v>
      </c>
      <c r="B206" s="16" t="s">
        <v>106</v>
      </c>
      <c r="C206" s="16" t="s">
        <v>112</v>
      </c>
      <c r="D206" s="15"/>
      <c r="E206" s="17" t="s">
        <v>628</v>
      </c>
      <c r="F206" s="8">
        <f>F207</f>
        <v>5000</v>
      </c>
      <c r="G206" s="8">
        <f>G207</f>
        <v>0</v>
      </c>
      <c r="H206" s="82">
        <f t="shared" si="26"/>
        <v>0</v>
      </c>
    </row>
    <row r="207" spans="1:8" ht="25.5" outlineLevel="7" x14ac:dyDescent="0.25">
      <c r="A207" s="15" t="s">
        <v>11</v>
      </c>
      <c r="B207" s="16" t="s">
        <v>106</v>
      </c>
      <c r="C207" s="16" t="s">
        <v>112</v>
      </c>
      <c r="D207" s="15" t="s">
        <v>7</v>
      </c>
      <c r="E207" s="17" t="s">
        <v>315</v>
      </c>
      <c r="F207" s="8">
        <f>2000+3000</f>
        <v>5000</v>
      </c>
      <c r="G207" s="8">
        <v>0</v>
      </c>
      <c r="H207" s="82">
        <f t="shared" ref="H207:H270" si="31">G207/F207*100</f>
        <v>0</v>
      </c>
    </row>
    <row r="208" spans="1:8" ht="38.25" outlineLevel="6" x14ac:dyDescent="0.25">
      <c r="A208" s="15" t="s">
        <v>11</v>
      </c>
      <c r="B208" s="16" t="s">
        <v>106</v>
      </c>
      <c r="C208" s="16" t="s">
        <v>113</v>
      </c>
      <c r="D208" s="15"/>
      <c r="E208" s="17" t="s">
        <v>414</v>
      </c>
      <c r="F208" s="8">
        <f>F209</f>
        <v>300</v>
      </c>
      <c r="G208" s="8">
        <f>G209</f>
        <v>0</v>
      </c>
      <c r="H208" s="82">
        <f t="shared" si="31"/>
        <v>0</v>
      </c>
    </row>
    <row r="209" spans="1:10" ht="25.5" outlineLevel="7" x14ac:dyDescent="0.25">
      <c r="A209" s="15" t="s">
        <v>11</v>
      </c>
      <c r="B209" s="16" t="s">
        <v>106</v>
      </c>
      <c r="C209" s="16" t="s">
        <v>113</v>
      </c>
      <c r="D209" s="15" t="s">
        <v>7</v>
      </c>
      <c r="E209" s="17" t="s">
        <v>315</v>
      </c>
      <c r="F209" s="8">
        <v>300</v>
      </c>
      <c r="G209" s="8">
        <v>0</v>
      </c>
      <c r="H209" s="82">
        <f t="shared" si="31"/>
        <v>0</v>
      </c>
    </row>
    <row r="210" spans="1:10" ht="25.5" outlineLevel="7" x14ac:dyDescent="0.25">
      <c r="A210" s="15" t="s">
        <v>11</v>
      </c>
      <c r="B210" s="16" t="s">
        <v>106</v>
      </c>
      <c r="C210" s="16" t="s">
        <v>608</v>
      </c>
      <c r="D210" s="15"/>
      <c r="E210" s="17" t="s">
        <v>609</v>
      </c>
      <c r="F210" s="8">
        <f>F211</f>
        <v>2000</v>
      </c>
      <c r="G210" s="8">
        <f>G211</f>
        <v>576.9</v>
      </c>
      <c r="H210" s="82">
        <f t="shared" si="31"/>
        <v>28.844999999999999</v>
      </c>
    </row>
    <row r="211" spans="1:10" ht="25.5" outlineLevel="7" x14ac:dyDescent="0.25">
      <c r="A211" s="15" t="s">
        <v>11</v>
      </c>
      <c r="B211" s="16" t="s">
        <v>106</v>
      </c>
      <c r="C211" s="16" t="s">
        <v>608</v>
      </c>
      <c r="D211" s="15">
        <v>200</v>
      </c>
      <c r="E211" s="17" t="s">
        <v>315</v>
      </c>
      <c r="F211" s="8">
        <f>1000+1000</f>
        <v>2000</v>
      </c>
      <c r="G211" s="8">
        <v>576.9</v>
      </c>
      <c r="H211" s="82">
        <f t="shared" si="31"/>
        <v>28.844999999999999</v>
      </c>
    </row>
    <row r="212" spans="1:10" ht="25.5" outlineLevel="7" x14ac:dyDescent="0.25">
      <c r="A212" s="15" t="s">
        <v>11</v>
      </c>
      <c r="B212" s="16" t="s">
        <v>106</v>
      </c>
      <c r="C212" s="16" t="s">
        <v>629</v>
      </c>
      <c r="D212" s="15"/>
      <c r="E212" s="17" t="s">
        <v>630</v>
      </c>
      <c r="F212" s="8">
        <f>F213</f>
        <v>350</v>
      </c>
      <c r="G212" s="8">
        <f>G213</f>
        <v>0</v>
      </c>
      <c r="H212" s="82">
        <f t="shared" si="31"/>
        <v>0</v>
      </c>
    </row>
    <row r="213" spans="1:10" ht="25.5" outlineLevel="7" x14ac:dyDescent="0.25">
      <c r="A213" s="15" t="s">
        <v>11</v>
      </c>
      <c r="B213" s="16" t="s">
        <v>106</v>
      </c>
      <c r="C213" s="16" t="s">
        <v>629</v>
      </c>
      <c r="D213" s="15">
        <v>200</v>
      </c>
      <c r="E213" s="17" t="s">
        <v>315</v>
      </c>
      <c r="F213" s="8">
        <v>350</v>
      </c>
      <c r="G213" s="8">
        <v>0</v>
      </c>
      <c r="H213" s="82">
        <f t="shared" si="31"/>
        <v>0</v>
      </c>
    </row>
    <row r="214" spans="1:10" ht="25.5" outlineLevel="7" x14ac:dyDescent="0.25">
      <c r="A214" s="15" t="s">
        <v>11</v>
      </c>
      <c r="B214" s="16" t="s">
        <v>106</v>
      </c>
      <c r="C214" s="16" t="s">
        <v>640</v>
      </c>
      <c r="D214" s="15"/>
      <c r="E214" s="17" t="s">
        <v>641</v>
      </c>
      <c r="F214" s="8">
        <f>F215</f>
        <v>850</v>
      </c>
      <c r="G214" s="8">
        <f>G215</f>
        <v>0</v>
      </c>
      <c r="H214" s="82">
        <f t="shared" si="31"/>
        <v>0</v>
      </c>
    </row>
    <row r="215" spans="1:10" ht="25.5" outlineLevel="7" x14ac:dyDescent="0.25">
      <c r="A215" s="15" t="s">
        <v>11</v>
      </c>
      <c r="B215" s="16" t="s">
        <v>106</v>
      </c>
      <c r="C215" s="16" t="s">
        <v>640</v>
      </c>
      <c r="D215" s="15">
        <v>200</v>
      </c>
      <c r="E215" s="17" t="s">
        <v>315</v>
      </c>
      <c r="F215" s="8">
        <v>850</v>
      </c>
      <c r="G215" s="8">
        <v>0</v>
      </c>
      <c r="H215" s="82">
        <f t="shared" si="31"/>
        <v>0</v>
      </c>
    </row>
    <row r="216" spans="1:10" ht="25.5" outlineLevel="5" x14ac:dyDescent="0.25">
      <c r="A216" s="15" t="s">
        <v>11</v>
      </c>
      <c r="B216" s="16" t="s">
        <v>106</v>
      </c>
      <c r="C216" s="16" t="s">
        <v>114</v>
      </c>
      <c r="D216" s="15"/>
      <c r="E216" s="17" t="s">
        <v>415</v>
      </c>
      <c r="F216" s="19">
        <f>F219+F217</f>
        <v>1520.4</v>
      </c>
      <c r="G216" s="19">
        <f t="shared" ref="G216" si="32">G219+G217</f>
        <v>85.9</v>
      </c>
      <c r="H216" s="82">
        <f t="shared" si="31"/>
        <v>5.6498289923704288</v>
      </c>
    </row>
    <row r="217" spans="1:10" ht="25.5" outlineLevel="5" x14ac:dyDescent="0.25">
      <c r="A217" s="15" t="s">
        <v>11</v>
      </c>
      <c r="B217" s="16" t="s">
        <v>106</v>
      </c>
      <c r="C217" s="16" t="s">
        <v>704</v>
      </c>
      <c r="D217" s="15"/>
      <c r="E217" s="17" t="s">
        <v>705</v>
      </c>
      <c r="F217" s="19">
        <f>F218</f>
        <v>100</v>
      </c>
      <c r="G217" s="19">
        <f t="shared" ref="G217" si="33">G218</f>
        <v>85.9</v>
      </c>
      <c r="H217" s="82">
        <f t="shared" si="31"/>
        <v>85.9</v>
      </c>
    </row>
    <row r="218" spans="1:10" ht="25.5" outlineLevel="5" x14ac:dyDescent="0.25">
      <c r="A218" s="15" t="s">
        <v>11</v>
      </c>
      <c r="B218" s="16" t="s">
        <v>106</v>
      </c>
      <c r="C218" s="16" t="s">
        <v>704</v>
      </c>
      <c r="D218" s="15">
        <v>200</v>
      </c>
      <c r="E218" s="17" t="s">
        <v>315</v>
      </c>
      <c r="F218" s="19">
        <f>100</f>
        <v>100</v>
      </c>
      <c r="G218" s="19">
        <v>85.9</v>
      </c>
      <c r="H218" s="82">
        <f t="shared" si="31"/>
        <v>85.9</v>
      </c>
    </row>
    <row r="219" spans="1:10" ht="51" outlineLevel="6" x14ac:dyDescent="0.25">
      <c r="A219" s="15" t="s">
        <v>11</v>
      </c>
      <c r="B219" s="16" t="s">
        <v>106</v>
      </c>
      <c r="C219" s="16" t="s">
        <v>601</v>
      </c>
      <c r="D219" s="15"/>
      <c r="E219" s="17" t="s">
        <v>627</v>
      </c>
      <c r="F219" s="8">
        <f t="shared" ref="F219:G219" si="34">F220</f>
        <v>1420.4</v>
      </c>
      <c r="G219" s="8">
        <f t="shared" si="34"/>
        <v>0</v>
      </c>
      <c r="H219" s="82">
        <f t="shared" si="31"/>
        <v>0</v>
      </c>
      <c r="I219" s="62"/>
      <c r="J219" s="62"/>
    </row>
    <row r="220" spans="1:10" ht="25.5" outlineLevel="7" x14ac:dyDescent="0.25">
      <c r="A220" s="15" t="s">
        <v>11</v>
      </c>
      <c r="B220" s="16" t="s">
        <v>106</v>
      </c>
      <c r="C220" s="16" t="s">
        <v>601</v>
      </c>
      <c r="D220" s="15" t="s">
        <v>7</v>
      </c>
      <c r="E220" s="17" t="s">
        <v>315</v>
      </c>
      <c r="F220" s="8">
        <f>1520.4-100</f>
        <v>1420.4</v>
      </c>
      <c r="G220" s="8">
        <v>0</v>
      </c>
      <c r="H220" s="82">
        <f t="shared" si="31"/>
        <v>0</v>
      </c>
      <c r="I220" s="62"/>
      <c r="J220" s="62"/>
    </row>
    <row r="221" spans="1:10" outlineLevel="2" x14ac:dyDescent="0.25">
      <c r="A221" s="15" t="s">
        <v>11</v>
      </c>
      <c r="B221" s="16" t="s">
        <v>115</v>
      </c>
      <c r="C221" s="16"/>
      <c r="D221" s="15"/>
      <c r="E221" s="17" t="s">
        <v>288</v>
      </c>
      <c r="F221" s="8">
        <f>F222+F259</f>
        <v>89496.5</v>
      </c>
      <c r="G221" s="8">
        <f>G222+G259</f>
        <v>4820.3</v>
      </c>
      <c r="H221" s="82">
        <f t="shared" si="31"/>
        <v>5.3860206823730534</v>
      </c>
      <c r="I221" s="62"/>
      <c r="J221" s="62"/>
    </row>
    <row r="222" spans="1:10" ht="51" outlineLevel="3" x14ac:dyDescent="0.25">
      <c r="A222" s="15" t="s">
        <v>11</v>
      </c>
      <c r="B222" s="16" t="s">
        <v>115</v>
      </c>
      <c r="C222" s="16" t="s">
        <v>73</v>
      </c>
      <c r="D222" s="15"/>
      <c r="E222" s="17" t="s">
        <v>281</v>
      </c>
      <c r="F222" s="8">
        <f>F223</f>
        <v>20967.400000000001</v>
      </c>
      <c r="G222" s="8">
        <f>G223</f>
        <v>4653.6000000000004</v>
      </c>
      <c r="H222" s="82">
        <f t="shared" si="31"/>
        <v>22.194454248023121</v>
      </c>
    </row>
    <row r="223" spans="1:10" ht="25.5" outlineLevel="4" x14ac:dyDescent="0.25">
      <c r="A223" s="15" t="s">
        <v>11</v>
      </c>
      <c r="B223" s="16" t="s">
        <v>115</v>
      </c>
      <c r="C223" s="16" t="s">
        <v>74</v>
      </c>
      <c r="D223" s="15"/>
      <c r="E223" s="17" t="s">
        <v>377</v>
      </c>
      <c r="F223" s="8">
        <f>F224+F231+F242</f>
        <v>20967.400000000001</v>
      </c>
      <c r="G223" s="8">
        <f>G224+G231+G242</f>
        <v>4653.6000000000004</v>
      </c>
      <c r="H223" s="82">
        <f t="shared" si="31"/>
        <v>22.194454248023121</v>
      </c>
    </row>
    <row r="224" spans="1:10" ht="16.5" customHeight="1" outlineLevel="5" x14ac:dyDescent="0.25">
      <c r="A224" s="15" t="s">
        <v>11</v>
      </c>
      <c r="B224" s="16" t="s">
        <v>115</v>
      </c>
      <c r="C224" s="16" t="s">
        <v>116</v>
      </c>
      <c r="D224" s="15"/>
      <c r="E224" s="17" t="s">
        <v>417</v>
      </c>
      <c r="F224" s="8">
        <f>F225+F227+F229</f>
        <v>11500</v>
      </c>
      <c r="G224" s="8">
        <f>G225+G227+G229</f>
        <v>3538.8</v>
      </c>
      <c r="H224" s="82">
        <f t="shared" si="31"/>
        <v>30.772173913043481</v>
      </c>
    </row>
    <row r="225" spans="1:8" ht="25.5" outlineLevel="6" x14ac:dyDescent="0.25">
      <c r="A225" s="15" t="s">
        <v>11</v>
      </c>
      <c r="B225" s="16" t="s">
        <v>115</v>
      </c>
      <c r="C225" s="16" t="s">
        <v>117</v>
      </c>
      <c r="D225" s="15"/>
      <c r="E225" s="17" t="s">
        <v>418</v>
      </c>
      <c r="F225" s="8">
        <f>F226</f>
        <v>8500</v>
      </c>
      <c r="G225" s="8">
        <f>G226</f>
        <v>2754.8</v>
      </c>
      <c r="H225" s="82">
        <f t="shared" si="31"/>
        <v>32.409411764705887</v>
      </c>
    </row>
    <row r="226" spans="1:8" ht="25.5" outlineLevel="7" x14ac:dyDescent="0.25">
      <c r="A226" s="15" t="s">
        <v>11</v>
      </c>
      <c r="B226" s="16" t="s">
        <v>115</v>
      </c>
      <c r="C226" s="16" t="s">
        <v>117</v>
      </c>
      <c r="D226" s="15" t="s">
        <v>7</v>
      </c>
      <c r="E226" s="17" t="s">
        <v>315</v>
      </c>
      <c r="F226" s="8">
        <v>8500</v>
      </c>
      <c r="G226" s="8">
        <v>2754.8</v>
      </c>
      <c r="H226" s="82">
        <f t="shared" si="31"/>
        <v>32.409411764705887</v>
      </c>
    </row>
    <row r="227" spans="1:8" ht="25.5" outlineLevel="6" x14ac:dyDescent="0.25">
      <c r="A227" s="15" t="s">
        <v>11</v>
      </c>
      <c r="B227" s="16" t="s">
        <v>115</v>
      </c>
      <c r="C227" s="16" t="s">
        <v>118</v>
      </c>
      <c r="D227" s="15"/>
      <c r="E227" s="17" t="s">
        <v>419</v>
      </c>
      <c r="F227" s="8">
        <f>F228</f>
        <v>1500</v>
      </c>
      <c r="G227" s="8">
        <f>G228</f>
        <v>400</v>
      </c>
      <c r="H227" s="82">
        <f t="shared" si="31"/>
        <v>26.666666666666668</v>
      </c>
    </row>
    <row r="228" spans="1:8" ht="25.5" outlineLevel="7" x14ac:dyDescent="0.25">
      <c r="A228" s="15" t="s">
        <v>11</v>
      </c>
      <c r="B228" s="16" t="s">
        <v>115</v>
      </c>
      <c r="C228" s="16" t="s">
        <v>118</v>
      </c>
      <c r="D228" s="15" t="s">
        <v>39</v>
      </c>
      <c r="E228" s="17" t="s">
        <v>341</v>
      </c>
      <c r="F228" s="8">
        <v>1500</v>
      </c>
      <c r="G228" s="8">
        <v>400</v>
      </c>
      <c r="H228" s="82">
        <f t="shared" si="31"/>
        <v>26.666666666666668</v>
      </c>
    </row>
    <row r="229" spans="1:8" ht="38.25" outlineLevel="6" x14ac:dyDescent="0.25">
      <c r="A229" s="15" t="s">
        <v>11</v>
      </c>
      <c r="B229" s="16" t="s">
        <v>115</v>
      </c>
      <c r="C229" s="16" t="s">
        <v>119</v>
      </c>
      <c r="D229" s="15"/>
      <c r="E229" s="17" t="s">
        <v>420</v>
      </c>
      <c r="F229" s="8">
        <f>F230</f>
        <v>1500</v>
      </c>
      <c r="G229" s="8">
        <f>G230</f>
        <v>384</v>
      </c>
      <c r="H229" s="82">
        <f t="shared" si="31"/>
        <v>25.6</v>
      </c>
    </row>
    <row r="230" spans="1:8" ht="25.5" outlineLevel="7" x14ac:dyDescent="0.25">
      <c r="A230" s="15" t="s">
        <v>11</v>
      </c>
      <c r="B230" s="16" t="s">
        <v>115</v>
      </c>
      <c r="C230" s="16" t="s">
        <v>119</v>
      </c>
      <c r="D230" s="15" t="s">
        <v>7</v>
      </c>
      <c r="E230" s="17" t="s">
        <v>315</v>
      </c>
      <c r="F230" s="8">
        <v>1500</v>
      </c>
      <c r="G230" s="8">
        <v>384</v>
      </c>
      <c r="H230" s="82">
        <f t="shared" si="31"/>
        <v>25.6</v>
      </c>
    </row>
    <row r="231" spans="1:8" ht="25.5" outlineLevel="5" x14ac:dyDescent="0.25">
      <c r="A231" s="15" t="s">
        <v>11</v>
      </c>
      <c r="B231" s="16" t="s">
        <v>115</v>
      </c>
      <c r="C231" s="16" t="s">
        <v>75</v>
      </c>
      <c r="D231" s="15"/>
      <c r="E231" s="17" t="s">
        <v>378</v>
      </c>
      <c r="F231" s="8">
        <f>F232+F234+F236+F238+F240</f>
        <v>6900</v>
      </c>
      <c r="G231" s="8">
        <f>G232+G234+G236+G238+G240</f>
        <v>1019.8</v>
      </c>
      <c r="H231" s="82">
        <f t="shared" si="31"/>
        <v>14.779710144927535</v>
      </c>
    </row>
    <row r="232" spans="1:8" outlineLevel="6" x14ac:dyDescent="0.25">
      <c r="A232" s="51" t="s">
        <v>11</v>
      </c>
      <c r="B232" s="50" t="s">
        <v>115</v>
      </c>
      <c r="C232" s="50" t="s">
        <v>120</v>
      </c>
      <c r="D232" s="51"/>
      <c r="E232" s="52" t="s">
        <v>422</v>
      </c>
      <c r="F232" s="19">
        <f>F233</f>
        <v>5000</v>
      </c>
      <c r="G232" s="8">
        <f>G233</f>
        <v>1000</v>
      </c>
      <c r="H232" s="82">
        <f t="shared" si="31"/>
        <v>20</v>
      </c>
    </row>
    <row r="233" spans="1:8" ht="25.5" outlineLevel="7" x14ac:dyDescent="0.25">
      <c r="A233" s="51" t="s">
        <v>11</v>
      </c>
      <c r="B233" s="50" t="s">
        <v>115</v>
      </c>
      <c r="C233" s="50" t="s">
        <v>120</v>
      </c>
      <c r="D233" s="51" t="s">
        <v>39</v>
      </c>
      <c r="E233" s="52" t="s">
        <v>341</v>
      </c>
      <c r="F233" s="19">
        <v>5000</v>
      </c>
      <c r="G233" s="19">
        <v>1000</v>
      </c>
      <c r="H233" s="82">
        <f t="shared" si="31"/>
        <v>20</v>
      </c>
    </row>
    <row r="234" spans="1:8" ht="25.5" outlineLevel="6" x14ac:dyDescent="0.25">
      <c r="A234" s="15" t="s">
        <v>11</v>
      </c>
      <c r="B234" s="16" t="s">
        <v>115</v>
      </c>
      <c r="C234" s="16" t="s">
        <v>121</v>
      </c>
      <c r="D234" s="15"/>
      <c r="E234" s="17" t="s">
        <v>423</v>
      </c>
      <c r="F234" s="8">
        <f>F235</f>
        <v>300</v>
      </c>
      <c r="G234" s="8">
        <f>G235</f>
        <v>0</v>
      </c>
      <c r="H234" s="82">
        <f t="shared" si="31"/>
        <v>0</v>
      </c>
    </row>
    <row r="235" spans="1:8" ht="25.5" outlineLevel="7" x14ac:dyDescent="0.25">
      <c r="A235" s="15" t="s">
        <v>11</v>
      </c>
      <c r="B235" s="16" t="s">
        <v>115</v>
      </c>
      <c r="C235" s="16" t="s">
        <v>121</v>
      </c>
      <c r="D235" s="15" t="s">
        <v>7</v>
      </c>
      <c r="E235" s="17" t="s">
        <v>315</v>
      </c>
      <c r="F235" s="8">
        <v>300</v>
      </c>
      <c r="G235" s="8">
        <v>0</v>
      </c>
      <c r="H235" s="82">
        <f t="shared" si="31"/>
        <v>0</v>
      </c>
    </row>
    <row r="236" spans="1:8" outlineLevel="6" x14ac:dyDescent="0.25">
      <c r="A236" s="15" t="s">
        <v>11</v>
      </c>
      <c r="B236" s="16" t="s">
        <v>115</v>
      </c>
      <c r="C236" s="16" t="s">
        <v>122</v>
      </c>
      <c r="D236" s="15"/>
      <c r="E236" s="17" t="s">
        <v>425</v>
      </c>
      <c r="F236" s="8">
        <f>F237</f>
        <v>250</v>
      </c>
      <c r="G236" s="8">
        <f>G237</f>
        <v>0</v>
      </c>
      <c r="H236" s="82">
        <f t="shared" si="31"/>
        <v>0</v>
      </c>
    </row>
    <row r="237" spans="1:8" ht="25.5" outlineLevel="7" x14ac:dyDescent="0.25">
      <c r="A237" s="15" t="s">
        <v>11</v>
      </c>
      <c r="B237" s="16" t="s">
        <v>115</v>
      </c>
      <c r="C237" s="16" t="s">
        <v>122</v>
      </c>
      <c r="D237" s="15" t="s">
        <v>7</v>
      </c>
      <c r="E237" s="17" t="s">
        <v>315</v>
      </c>
      <c r="F237" s="8">
        <v>250</v>
      </c>
      <c r="G237" s="8">
        <v>0</v>
      </c>
      <c r="H237" s="82">
        <f t="shared" si="31"/>
        <v>0</v>
      </c>
    </row>
    <row r="238" spans="1:8" ht="38.25" outlineLevel="6" x14ac:dyDescent="0.25">
      <c r="A238" s="15" t="s">
        <v>11</v>
      </c>
      <c r="B238" s="16" t="s">
        <v>115</v>
      </c>
      <c r="C238" s="16" t="s">
        <v>123</v>
      </c>
      <c r="D238" s="15"/>
      <c r="E238" s="17" t="s">
        <v>426</v>
      </c>
      <c r="F238" s="8">
        <f>F239</f>
        <v>1000</v>
      </c>
      <c r="G238" s="8">
        <f>G239</f>
        <v>19.8</v>
      </c>
      <c r="H238" s="82">
        <f t="shared" si="31"/>
        <v>1.9800000000000002</v>
      </c>
    </row>
    <row r="239" spans="1:8" ht="25.5" outlineLevel="7" x14ac:dyDescent="0.25">
      <c r="A239" s="15" t="s">
        <v>11</v>
      </c>
      <c r="B239" s="16" t="s">
        <v>115</v>
      </c>
      <c r="C239" s="16" t="s">
        <v>123</v>
      </c>
      <c r="D239" s="15" t="s">
        <v>7</v>
      </c>
      <c r="E239" s="17" t="s">
        <v>315</v>
      </c>
      <c r="F239" s="8">
        <v>1000</v>
      </c>
      <c r="G239" s="8">
        <v>19.8</v>
      </c>
      <c r="H239" s="82">
        <f t="shared" si="31"/>
        <v>1.9800000000000002</v>
      </c>
    </row>
    <row r="240" spans="1:8" outlineLevel="6" x14ac:dyDescent="0.25">
      <c r="A240" s="15" t="s">
        <v>11</v>
      </c>
      <c r="B240" s="16" t="s">
        <v>115</v>
      </c>
      <c r="C240" s="16" t="s">
        <v>124</v>
      </c>
      <c r="D240" s="15"/>
      <c r="E240" s="17" t="s">
        <v>427</v>
      </c>
      <c r="F240" s="8">
        <f>F241</f>
        <v>350</v>
      </c>
      <c r="G240" s="8">
        <f>G241</f>
        <v>0</v>
      </c>
      <c r="H240" s="82">
        <f t="shared" si="31"/>
        <v>0</v>
      </c>
    </row>
    <row r="241" spans="1:11" ht="25.5" outlineLevel="7" x14ac:dyDescent="0.25">
      <c r="A241" s="15" t="s">
        <v>11</v>
      </c>
      <c r="B241" s="16" t="s">
        <v>115</v>
      </c>
      <c r="C241" s="16" t="s">
        <v>124</v>
      </c>
      <c r="D241" s="15" t="s">
        <v>7</v>
      </c>
      <c r="E241" s="17" t="s">
        <v>315</v>
      </c>
      <c r="F241" s="8">
        <v>350</v>
      </c>
      <c r="G241" s="8">
        <v>0</v>
      </c>
      <c r="H241" s="82">
        <f t="shared" si="31"/>
        <v>0</v>
      </c>
    </row>
    <row r="242" spans="1:11" ht="25.5" outlineLevel="5" x14ac:dyDescent="0.25">
      <c r="A242" s="15" t="s">
        <v>11</v>
      </c>
      <c r="B242" s="16" t="s">
        <v>115</v>
      </c>
      <c r="C242" s="16" t="s">
        <v>93</v>
      </c>
      <c r="D242" s="15"/>
      <c r="E242" s="17" t="s">
        <v>396</v>
      </c>
      <c r="F242" s="8">
        <f>F243+F251+F253+F255+F257+F245+F247+F249</f>
        <v>2567.4</v>
      </c>
      <c r="G242" s="8">
        <f t="shared" ref="G242" si="35">G243+G251+G253+G255+G257+G245+G247+G249</f>
        <v>95</v>
      </c>
      <c r="H242" s="82">
        <f t="shared" si="31"/>
        <v>3.7002414894445743</v>
      </c>
    </row>
    <row r="243" spans="1:11" outlineLevel="5" x14ac:dyDescent="0.25">
      <c r="A243" s="15" t="s">
        <v>11</v>
      </c>
      <c r="B243" s="16" t="s">
        <v>115</v>
      </c>
      <c r="C243" s="16" t="s">
        <v>663</v>
      </c>
      <c r="D243" s="15"/>
      <c r="E243" s="17" t="s">
        <v>664</v>
      </c>
      <c r="F243" s="8">
        <f>F244</f>
        <v>309.60000000000002</v>
      </c>
      <c r="G243" s="8">
        <f>G244</f>
        <v>95</v>
      </c>
      <c r="H243" s="82">
        <f t="shared" si="31"/>
        <v>30.684754521963818</v>
      </c>
    </row>
    <row r="244" spans="1:11" ht="25.5" outlineLevel="5" x14ac:dyDescent="0.25">
      <c r="A244" s="15" t="s">
        <v>11</v>
      </c>
      <c r="B244" s="16" t="s">
        <v>115</v>
      </c>
      <c r="C244" s="16" t="s">
        <v>663</v>
      </c>
      <c r="D244" s="15">
        <v>200</v>
      </c>
      <c r="E244" s="17" t="s">
        <v>315</v>
      </c>
      <c r="F244" s="8">
        <f>300+9.6</f>
        <v>309.60000000000002</v>
      </c>
      <c r="G244" s="8">
        <v>95</v>
      </c>
      <c r="H244" s="82">
        <f t="shared" si="31"/>
        <v>30.684754521963818</v>
      </c>
    </row>
    <row r="245" spans="1:11" ht="51" outlineLevel="7" x14ac:dyDescent="0.25">
      <c r="A245" s="15" t="s">
        <v>11</v>
      </c>
      <c r="B245" s="16" t="s">
        <v>115</v>
      </c>
      <c r="C245" s="68" t="s">
        <v>706</v>
      </c>
      <c r="D245" s="15"/>
      <c r="E245" s="17" t="s">
        <v>709</v>
      </c>
      <c r="F245" s="8">
        <f>F246</f>
        <v>250</v>
      </c>
      <c r="G245" s="8">
        <f t="shared" ref="G245" si="36">G246</f>
        <v>0</v>
      </c>
      <c r="H245" s="82">
        <f t="shared" si="31"/>
        <v>0</v>
      </c>
    </row>
    <row r="246" spans="1:11" ht="25.5" outlineLevel="7" x14ac:dyDescent="0.25">
      <c r="A246" s="15" t="s">
        <v>11</v>
      </c>
      <c r="B246" s="16" t="s">
        <v>115</v>
      </c>
      <c r="C246" s="68" t="s">
        <v>706</v>
      </c>
      <c r="D246" s="15" t="s">
        <v>7</v>
      </c>
      <c r="E246" s="17" t="s">
        <v>315</v>
      </c>
      <c r="F246" s="8">
        <v>250</v>
      </c>
      <c r="G246" s="8">
        <v>0</v>
      </c>
      <c r="H246" s="82">
        <f t="shared" si="31"/>
        <v>0</v>
      </c>
    </row>
    <row r="247" spans="1:11" ht="51" outlineLevel="7" x14ac:dyDescent="0.25">
      <c r="A247" s="15" t="s">
        <v>11</v>
      </c>
      <c r="B247" s="16" t="s">
        <v>115</v>
      </c>
      <c r="C247" s="68" t="s">
        <v>707</v>
      </c>
      <c r="D247" s="15"/>
      <c r="E247" s="17" t="s">
        <v>710</v>
      </c>
      <c r="F247" s="8">
        <f>F248</f>
        <v>1200</v>
      </c>
      <c r="G247" s="8">
        <f t="shared" ref="G247" si="37">G248</f>
        <v>0</v>
      </c>
      <c r="H247" s="82">
        <f t="shared" si="31"/>
        <v>0</v>
      </c>
    </row>
    <row r="248" spans="1:11" ht="25.5" outlineLevel="7" x14ac:dyDescent="0.25">
      <c r="A248" s="15" t="s">
        <v>11</v>
      </c>
      <c r="B248" s="16" t="s">
        <v>115</v>
      </c>
      <c r="C248" s="68" t="s">
        <v>707</v>
      </c>
      <c r="D248" s="15" t="s">
        <v>7</v>
      </c>
      <c r="E248" s="17" t="s">
        <v>315</v>
      </c>
      <c r="F248" s="8">
        <v>1200</v>
      </c>
      <c r="G248" s="8">
        <v>0</v>
      </c>
      <c r="H248" s="82">
        <f t="shared" si="31"/>
        <v>0</v>
      </c>
    </row>
    <row r="249" spans="1:11" ht="63.75" outlineLevel="7" x14ac:dyDescent="0.25">
      <c r="A249" s="15" t="s">
        <v>11</v>
      </c>
      <c r="B249" s="16" t="s">
        <v>115</v>
      </c>
      <c r="C249" s="68" t="s">
        <v>708</v>
      </c>
      <c r="D249" s="61"/>
      <c r="E249" s="67" t="s">
        <v>711</v>
      </c>
      <c r="F249" s="8">
        <f>F250</f>
        <v>310</v>
      </c>
      <c r="G249" s="8">
        <f t="shared" ref="G249" si="38">G250</f>
        <v>0</v>
      </c>
      <c r="H249" s="82">
        <f t="shared" si="31"/>
        <v>0</v>
      </c>
    </row>
    <row r="250" spans="1:11" ht="25.5" outlineLevel="7" x14ac:dyDescent="0.25">
      <c r="A250" s="15" t="s">
        <v>11</v>
      </c>
      <c r="B250" s="16" t="s">
        <v>115</v>
      </c>
      <c r="C250" s="68" t="s">
        <v>708</v>
      </c>
      <c r="D250" s="61" t="s">
        <v>7</v>
      </c>
      <c r="E250" s="67" t="s">
        <v>315</v>
      </c>
      <c r="F250" s="8">
        <v>310</v>
      </c>
      <c r="G250" s="8">
        <v>0</v>
      </c>
      <c r="H250" s="82">
        <f t="shared" si="31"/>
        <v>0</v>
      </c>
    </row>
    <row r="251" spans="1:11" ht="38.25" hidden="1" outlineLevel="6" x14ac:dyDescent="0.25">
      <c r="A251" s="15" t="s">
        <v>11</v>
      </c>
      <c r="B251" s="16" t="s">
        <v>115</v>
      </c>
      <c r="C251" s="61" t="s">
        <v>653</v>
      </c>
      <c r="D251" s="15"/>
      <c r="E251" s="17" t="s">
        <v>652</v>
      </c>
      <c r="F251" s="8">
        <f>F252</f>
        <v>0</v>
      </c>
      <c r="G251" s="8">
        <f>G252</f>
        <v>0</v>
      </c>
      <c r="H251" s="82" t="e">
        <f t="shared" si="31"/>
        <v>#DIV/0!</v>
      </c>
    </row>
    <row r="252" spans="1:11" ht="25.5" hidden="1" outlineLevel="7" x14ac:dyDescent="0.25">
      <c r="A252" s="15" t="s">
        <v>11</v>
      </c>
      <c r="B252" s="16" t="s">
        <v>115</v>
      </c>
      <c r="C252" s="61" t="s">
        <v>653</v>
      </c>
      <c r="D252" s="15" t="s">
        <v>7</v>
      </c>
      <c r="E252" s="17" t="s">
        <v>315</v>
      </c>
      <c r="F252" s="8">
        <v>0</v>
      </c>
      <c r="G252" s="8"/>
      <c r="H252" s="82" t="e">
        <f t="shared" si="31"/>
        <v>#DIV/0!</v>
      </c>
    </row>
    <row r="253" spans="1:11" ht="63.75" outlineLevel="7" x14ac:dyDescent="0.25">
      <c r="A253" s="15" t="s">
        <v>11</v>
      </c>
      <c r="B253" s="16" t="s">
        <v>115</v>
      </c>
      <c r="C253" s="61" t="s">
        <v>689</v>
      </c>
      <c r="D253" s="15"/>
      <c r="E253" s="17" t="s">
        <v>678</v>
      </c>
      <c r="F253" s="8">
        <f>F254</f>
        <v>84.8</v>
      </c>
      <c r="G253" s="8">
        <f>G254</f>
        <v>0</v>
      </c>
      <c r="H253" s="82">
        <f t="shared" si="31"/>
        <v>0</v>
      </c>
      <c r="I253" s="62"/>
      <c r="J253" s="62"/>
      <c r="K253" s="62"/>
    </row>
    <row r="254" spans="1:11" ht="25.5" outlineLevel="7" x14ac:dyDescent="0.25">
      <c r="A254" s="15" t="s">
        <v>11</v>
      </c>
      <c r="B254" s="16" t="s">
        <v>115</v>
      </c>
      <c r="C254" s="61" t="s">
        <v>689</v>
      </c>
      <c r="D254" s="15" t="s">
        <v>7</v>
      </c>
      <c r="E254" s="17" t="s">
        <v>315</v>
      </c>
      <c r="F254" s="8">
        <v>84.8</v>
      </c>
      <c r="G254" s="8">
        <v>0</v>
      </c>
      <c r="H254" s="82">
        <f t="shared" si="31"/>
        <v>0</v>
      </c>
      <c r="I254" s="62"/>
      <c r="J254" s="62"/>
      <c r="K254" s="62"/>
    </row>
    <row r="255" spans="1:11" ht="63.75" outlineLevel="7" x14ac:dyDescent="0.25">
      <c r="A255" s="15" t="s">
        <v>11</v>
      </c>
      <c r="B255" s="16" t="s">
        <v>115</v>
      </c>
      <c r="C255" s="61" t="s">
        <v>690</v>
      </c>
      <c r="D255" s="15"/>
      <c r="E255" s="17" t="s">
        <v>692</v>
      </c>
      <c r="F255" s="8">
        <f>F256</f>
        <v>255.4</v>
      </c>
      <c r="G255" s="8">
        <f>G256</f>
        <v>0</v>
      </c>
      <c r="H255" s="82">
        <f t="shared" si="31"/>
        <v>0</v>
      </c>
      <c r="I255" s="62"/>
      <c r="J255" s="62"/>
      <c r="K255" s="62"/>
    </row>
    <row r="256" spans="1:11" ht="25.5" outlineLevel="7" x14ac:dyDescent="0.25">
      <c r="A256" s="15" t="s">
        <v>11</v>
      </c>
      <c r="B256" s="16" t="s">
        <v>115</v>
      </c>
      <c r="C256" s="61" t="s">
        <v>690</v>
      </c>
      <c r="D256" s="15" t="s">
        <v>7</v>
      </c>
      <c r="E256" s="17" t="s">
        <v>315</v>
      </c>
      <c r="F256" s="8">
        <f>265-9.6</f>
        <v>255.4</v>
      </c>
      <c r="G256" s="8">
        <v>0</v>
      </c>
      <c r="H256" s="82">
        <f t="shared" si="31"/>
        <v>0</v>
      </c>
      <c r="I256" s="62"/>
      <c r="J256" s="62"/>
      <c r="K256" s="62"/>
    </row>
    <row r="257" spans="1:11" ht="76.5" outlineLevel="7" x14ac:dyDescent="0.25">
      <c r="A257" s="15" t="s">
        <v>11</v>
      </c>
      <c r="B257" s="16" t="s">
        <v>115</v>
      </c>
      <c r="C257" s="61" t="s">
        <v>691</v>
      </c>
      <c r="D257" s="61"/>
      <c r="E257" s="67" t="s">
        <v>679</v>
      </c>
      <c r="F257" s="8">
        <f>F258</f>
        <v>157.6</v>
      </c>
      <c r="G257" s="8">
        <f>G258</f>
        <v>0</v>
      </c>
      <c r="H257" s="82">
        <f t="shared" si="31"/>
        <v>0</v>
      </c>
      <c r="I257" s="62"/>
      <c r="J257" s="62"/>
      <c r="K257" s="62"/>
    </row>
    <row r="258" spans="1:11" ht="25.5" outlineLevel="7" x14ac:dyDescent="0.25">
      <c r="A258" s="15" t="s">
        <v>11</v>
      </c>
      <c r="B258" s="16" t="s">
        <v>115</v>
      </c>
      <c r="C258" s="61" t="s">
        <v>691</v>
      </c>
      <c r="D258" s="61" t="s">
        <v>7</v>
      </c>
      <c r="E258" s="67" t="s">
        <v>315</v>
      </c>
      <c r="F258" s="8">
        <v>157.6</v>
      </c>
      <c r="G258" s="8">
        <v>0</v>
      </c>
      <c r="H258" s="82">
        <f t="shared" si="31"/>
        <v>0</v>
      </c>
      <c r="I258" s="62"/>
      <c r="J258" s="62"/>
      <c r="K258" s="62"/>
    </row>
    <row r="259" spans="1:11" ht="40.5" customHeight="1" outlineLevel="3" x14ac:dyDescent="0.25">
      <c r="A259" s="15" t="s">
        <v>11</v>
      </c>
      <c r="B259" s="16" t="s">
        <v>115</v>
      </c>
      <c r="C259" s="16" t="s">
        <v>125</v>
      </c>
      <c r="D259" s="15"/>
      <c r="E259" s="17" t="s">
        <v>289</v>
      </c>
      <c r="F259" s="8">
        <f>F260</f>
        <v>68529.100000000006</v>
      </c>
      <c r="G259" s="8">
        <f>G260</f>
        <v>166.7</v>
      </c>
      <c r="H259" s="82">
        <f t="shared" si="31"/>
        <v>0.24325432553469981</v>
      </c>
      <c r="I259" s="62"/>
      <c r="J259" s="62"/>
      <c r="K259" s="62"/>
    </row>
    <row r="260" spans="1:11" ht="38.25" outlineLevel="4" x14ac:dyDescent="0.25">
      <c r="A260" s="15" t="s">
        <v>11</v>
      </c>
      <c r="B260" s="16" t="s">
        <v>115</v>
      </c>
      <c r="C260" s="16" t="s">
        <v>126</v>
      </c>
      <c r="D260" s="15"/>
      <c r="E260" s="17" t="s">
        <v>430</v>
      </c>
      <c r="F260" s="8">
        <f>F261+F264</f>
        <v>68529.100000000006</v>
      </c>
      <c r="G260" s="8">
        <f>G261+G264</f>
        <v>166.7</v>
      </c>
      <c r="H260" s="82">
        <f t="shared" si="31"/>
        <v>0.24325432553469981</v>
      </c>
    </row>
    <row r="261" spans="1:11" ht="25.5" outlineLevel="5" x14ac:dyDescent="0.25">
      <c r="A261" s="15" t="s">
        <v>11</v>
      </c>
      <c r="B261" s="16" t="s">
        <v>115</v>
      </c>
      <c r="C261" s="16" t="s">
        <v>127</v>
      </c>
      <c r="D261" s="15"/>
      <c r="E261" s="17" t="s">
        <v>538</v>
      </c>
      <c r="F261" s="8">
        <f t="shared" ref="F261:G262" si="39">F262</f>
        <v>875</v>
      </c>
      <c r="G261" s="8">
        <f t="shared" si="39"/>
        <v>166.7</v>
      </c>
      <c r="H261" s="82">
        <f t="shared" si="31"/>
        <v>19.05142857142857</v>
      </c>
    </row>
    <row r="262" spans="1:11" ht="51" outlineLevel="6" x14ac:dyDescent="0.25">
      <c r="A262" s="15" t="s">
        <v>11</v>
      </c>
      <c r="B262" s="16" t="s">
        <v>115</v>
      </c>
      <c r="C262" s="16" t="s">
        <v>128</v>
      </c>
      <c r="D262" s="15"/>
      <c r="E262" s="17" t="s">
        <v>431</v>
      </c>
      <c r="F262" s="8">
        <f t="shared" si="39"/>
        <v>875</v>
      </c>
      <c r="G262" s="8">
        <f t="shared" si="39"/>
        <v>166.7</v>
      </c>
      <c r="H262" s="82">
        <f t="shared" si="31"/>
        <v>19.05142857142857</v>
      </c>
    </row>
    <row r="263" spans="1:11" ht="25.5" outlineLevel="7" x14ac:dyDescent="0.25">
      <c r="A263" s="15" t="s">
        <v>11</v>
      </c>
      <c r="B263" s="16" t="s">
        <v>115</v>
      </c>
      <c r="C263" s="16" t="s">
        <v>128</v>
      </c>
      <c r="D263" s="15" t="s">
        <v>7</v>
      </c>
      <c r="E263" s="17" t="s">
        <v>315</v>
      </c>
      <c r="F263" s="8">
        <f>500+375</f>
        <v>875</v>
      </c>
      <c r="G263" s="8">
        <v>166.7</v>
      </c>
      <c r="H263" s="82">
        <f t="shared" si="31"/>
        <v>19.05142857142857</v>
      </c>
    </row>
    <row r="264" spans="1:11" ht="38.25" outlineLevel="5" x14ac:dyDescent="0.25">
      <c r="A264" s="15" t="s">
        <v>11</v>
      </c>
      <c r="B264" s="16" t="s">
        <v>115</v>
      </c>
      <c r="C264" s="16" t="s">
        <v>129</v>
      </c>
      <c r="D264" s="15"/>
      <c r="E264" s="17" t="s">
        <v>432</v>
      </c>
      <c r="F264" s="8">
        <f>F267+F265</f>
        <v>67654.100000000006</v>
      </c>
      <c r="G264" s="8">
        <f t="shared" ref="G264" si="40">G267+G265</f>
        <v>0</v>
      </c>
      <c r="H264" s="82">
        <f t="shared" si="31"/>
        <v>0</v>
      </c>
    </row>
    <row r="265" spans="1:11" ht="51" customHeight="1" outlineLevel="5" x14ac:dyDescent="0.25">
      <c r="A265" s="15" t="s">
        <v>11</v>
      </c>
      <c r="B265" s="16" t="s">
        <v>115</v>
      </c>
      <c r="C265" s="16" t="s">
        <v>669</v>
      </c>
      <c r="D265" s="15"/>
      <c r="E265" s="17" t="s">
        <v>732</v>
      </c>
      <c r="F265" s="8">
        <f>F266</f>
        <v>55370</v>
      </c>
      <c r="G265" s="8">
        <v>0</v>
      </c>
      <c r="H265" s="82">
        <f t="shared" si="31"/>
        <v>0</v>
      </c>
    </row>
    <row r="266" spans="1:11" ht="25.5" outlineLevel="5" x14ac:dyDescent="0.25">
      <c r="A266" s="15" t="s">
        <v>11</v>
      </c>
      <c r="B266" s="16" t="s">
        <v>115</v>
      </c>
      <c r="C266" s="16" t="s">
        <v>669</v>
      </c>
      <c r="D266" s="15" t="s">
        <v>39</v>
      </c>
      <c r="E266" s="17" t="s">
        <v>341</v>
      </c>
      <c r="F266" s="8">
        <f>50000+5370</f>
        <v>55370</v>
      </c>
      <c r="G266" s="8">
        <v>0</v>
      </c>
      <c r="H266" s="82">
        <f t="shared" si="31"/>
        <v>0</v>
      </c>
    </row>
    <row r="267" spans="1:11" ht="38.25" outlineLevel="6" x14ac:dyDescent="0.25">
      <c r="A267" s="15" t="s">
        <v>11</v>
      </c>
      <c r="B267" s="16" t="s">
        <v>115</v>
      </c>
      <c r="C267" s="16" t="s">
        <v>130</v>
      </c>
      <c r="D267" s="15"/>
      <c r="E267" s="17" t="s">
        <v>433</v>
      </c>
      <c r="F267" s="8">
        <f>F268</f>
        <v>12284.1</v>
      </c>
      <c r="G267" s="8">
        <f>G268</f>
        <v>0</v>
      </c>
      <c r="H267" s="82">
        <f t="shared" si="31"/>
        <v>0</v>
      </c>
    </row>
    <row r="268" spans="1:11" ht="25.5" outlineLevel="7" x14ac:dyDescent="0.25">
      <c r="A268" s="15" t="s">
        <v>11</v>
      </c>
      <c r="B268" s="16" t="s">
        <v>115</v>
      </c>
      <c r="C268" s="16" t="s">
        <v>130</v>
      </c>
      <c r="D268" s="15" t="s">
        <v>7</v>
      </c>
      <c r="E268" s="17" t="s">
        <v>315</v>
      </c>
      <c r="F268" s="8">
        <v>12284.1</v>
      </c>
      <c r="G268" s="8">
        <v>0</v>
      </c>
      <c r="H268" s="82">
        <f t="shared" si="31"/>
        <v>0</v>
      </c>
    </row>
    <row r="269" spans="1:11" ht="25.5" outlineLevel="2" x14ac:dyDescent="0.25">
      <c r="A269" s="15" t="s">
        <v>11</v>
      </c>
      <c r="B269" s="16" t="s">
        <v>131</v>
      </c>
      <c r="C269" s="16"/>
      <c r="D269" s="15"/>
      <c r="E269" s="17" t="s">
        <v>290</v>
      </c>
      <c r="F269" s="8">
        <f>F270+F275</f>
        <v>26535.4</v>
      </c>
      <c r="G269" s="8">
        <f>G270+G275</f>
        <v>5894.2</v>
      </c>
      <c r="H269" s="82">
        <f t="shared" si="31"/>
        <v>22.212591481568015</v>
      </c>
    </row>
    <row r="270" spans="1:11" ht="51" outlineLevel="3" x14ac:dyDescent="0.25">
      <c r="A270" s="15" t="s">
        <v>11</v>
      </c>
      <c r="B270" s="16" t="s">
        <v>131</v>
      </c>
      <c r="C270" s="16" t="s">
        <v>73</v>
      </c>
      <c r="D270" s="15"/>
      <c r="E270" s="17" t="s">
        <v>281</v>
      </c>
      <c r="F270" s="8">
        <f>F271</f>
        <v>18516.2</v>
      </c>
      <c r="G270" s="8">
        <f t="shared" ref="G270:G273" si="41">G271</f>
        <v>4300</v>
      </c>
      <c r="H270" s="82">
        <f t="shared" si="31"/>
        <v>23.22290750802</v>
      </c>
    </row>
    <row r="271" spans="1:11" ht="25.5" outlineLevel="4" x14ac:dyDescent="0.25">
      <c r="A271" s="15" t="s">
        <v>11</v>
      </c>
      <c r="B271" s="16" t="s">
        <v>131</v>
      </c>
      <c r="C271" s="16" t="s">
        <v>98</v>
      </c>
      <c r="D271" s="15"/>
      <c r="E271" s="17" t="s">
        <v>400</v>
      </c>
      <c r="F271" s="8">
        <f>F272</f>
        <v>18516.2</v>
      </c>
      <c r="G271" s="8">
        <f t="shared" si="41"/>
        <v>4300</v>
      </c>
      <c r="H271" s="82">
        <f t="shared" ref="H271:H334" si="42">G271/F271*100</f>
        <v>23.22290750802</v>
      </c>
    </row>
    <row r="272" spans="1:11" ht="25.5" outlineLevel="5" x14ac:dyDescent="0.25">
      <c r="A272" s="15" t="s">
        <v>11</v>
      </c>
      <c r="B272" s="16" t="s">
        <v>131</v>
      </c>
      <c r="C272" s="16" t="s">
        <v>110</v>
      </c>
      <c r="D272" s="15"/>
      <c r="E272" s="17" t="s">
        <v>412</v>
      </c>
      <c r="F272" s="8">
        <f>F273</f>
        <v>18516.2</v>
      </c>
      <c r="G272" s="8">
        <f t="shared" si="41"/>
        <v>4300</v>
      </c>
      <c r="H272" s="82">
        <f t="shared" si="42"/>
        <v>23.22290750802</v>
      </c>
    </row>
    <row r="273" spans="1:8" ht="25.5" outlineLevel="6" x14ac:dyDescent="0.25">
      <c r="A273" s="15" t="s">
        <v>11</v>
      </c>
      <c r="B273" s="16" t="s">
        <v>131</v>
      </c>
      <c r="C273" s="16" t="s">
        <v>132</v>
      </c>
      <c r="D273" s="15"/>
      <c r="E273" s="17" t="s">
        <v>434</v>
      </c>
      <c r="F273" s="8">
        <f>F274</f>
        <v>18516.2</v>
      </c>
      <c r="G273" s="8">
        <f t="shared" si="41"/>
        <v>4300</v>
      </c>
      <c r="H273" s="82">
        <f t="shared" si="42"/>
        <v>23.22290750802</v>
      </c>
    </row>
    <row r="274" spans="1:8" ht="25.5" outlineLevel="7" x14ac:dyDescent="0.25">
      <c r="A274" s="15" t="s">
        <v>11</v>
      </c>
      <c r="B274" s="16" t="s">
        <v>131</v>
      </c>
      <c r="C274" s="16" t="s">
        <v>132</v>
      </c>
      <c r="D274" s="15" t="s">
        <v>39</v>
      </c>
      <c r="E274" s="17" t="s">
        <v>341</v>
      </c>
      <c r="F274" s="8">
        <f>18516.2</f>
        <v>18516.2</v>
      </c>
      <c r="G274" s="8">
        <v>4300</v>
      </c>
      <c r="H274" s="82">
        <f t="shared" si="42"/>
        <v>23.22290750802</v>
      </c>
    </row>
    <row r="275" spans="1:8" outlineLevel="7" x14ac:dyDescent="0.25">
      <c r="A275" s="15" t="s">
        <v>11</v>
      </c>
      <c r="B275" s="16" t="s">
        <v>131</v>
      </c>
      <c r="C275" s="16" t="s">
        <v>3</v>
      </c>
      <c r="D275" s="15"/>
      <c r="E275" s="17" t="s">
        <v>270</v>
      </c>
      <c r="F275" s="8">
        <f t="shared" ref="F275:G276" si="43">F276</f>
        <v>8019.2000000000007</v>
      </c>
      <c r="G275" s="8">
        <f t="shared" si="43"/>
        <v>1594.2</v>
      </c>
      <c r="H275" s="82">
        <f t="shared" si="42"/>
        <v>19.879788507581804</v>
      </c>
    </row>
    <row r="276" spans="1:8" ht="25.5" outlineLevel="7" x14ac:dyDescent="0.25">
      <c r="A276" s="15" t="s">
        <v>11</v>
      </c>
      <c r="B276" s="16" t="s">
        <v>131</v>
      </c>
      <c r="C276" s="16" t="s">
        <v>10</v>
      </c>
      <c r="D276" s="15"/>
      <c r="E276" s="17" t="s">
        <v>317</v>
      </c>
      <c r="F276" s="8">
        <f t="shared" si="43"/>
        <v>8019.2000000000007</v>
      </c>
      <c r="G276" s="8">
        <f t="shared" si="43"/>
        <v>1594.2</v>
      </c>
      <c r="H276" s="82">
        <f t="shared" si="42"/>
        <v>19.879788507581804</v>
      </c>
    </row>
    <row r="277" spans="1:8" ht="25.5" outlineLevel="7" x14ac:dyDescent="0.25">
      <c r="A277" s="15" t="s">
        <v>11</v>
      </c>
      <c r="B277" s="16" t="s">
        <v>131</v>
      </c>
      <c r="C277" s="16" t="s">
        <v>50</v>
      </c>
      <c r="D277" s="15"/>
      <c r="E277" s="17" t="s">
        <v>360</v>
      </c>
      <c r="F277" s="8">
        <f>F278+F279+F280</f>
        <v>8019.2000000000007</v>
      </c>
      <c r="G277" s="8">
        <f>G278+G279+G280</f>
        <v>1594.2</v>
      </c>
      <c r="H277" s="82">
        <f t="shared" si="42"/>
        <v>19.879788507581804</v>
      </c>
    </row>
    <row r="278" spans="1:8" ht="63.75" outlineLevel="7" x14ac:dyDescent="0.25">
      <c r="A278" s="15" t="s">
        <v>11</v>
      </c>
      <c r="B278" s="16" t="s">
        <v>131</v>
      </c>
      <c r="C278" s="16" t="s">
        <v>50</v>
      </c>
      <c r="D278" s="15" t="s">
        <v>6</v>
      </c>
      <c r="E278" s="17" t="s">
        <v>314</v>
      </c>
      <c r="F278" s="8">
        <v>5084.1000000000004</v>
      </c>
      <c r="G278" s="8">
        <v>874.5</v>
      </c>
      <c r="H278" s="82">
        <f t="shared" si="42"/>
        <v>17.200684486929838</v>
      </c>
    </row>
    <row r="279" spans="1:8" ht="25.5" outlineLevel="7" x14ac:dyDescent="0.25">
      <c r="A279" s="15" t="s">
        <v>11</v>
      </c>
      <c r="B279" s="16" t="s">
        <v>131</v>
      </c>
      <c r="C279" s="16" t="s">
        <v>50</v>
      </c>
      <c r="D279" s="15" t="s">
        <v>7</v>
      </c>
      <c r="E279" s="17" t="s">
        <v>315</v>
      </c>
      <c r="F279" s="8">
        <v>2845.1</v>
      </c>
      <c r="G279" s="8">
        <v>714.2</v>
      </c>
      <c r="H279" s="82">
        <f t="shared" si="42"/>
        <v>25.102808337141052</v>
      </c>
    </row>
    <row r="280" spans="1:8" outlineLevel="7" x14ac:dyDescent="0.25">
      <c r="A280" s="15" t="s">
        <v>11</v>
      </c>
      <c r="B280" s="16" t="s">
        <v>131</v>
      </c>
      <c r="C280" s="16" t="s">
        <v>50</v>
      </c>
      <c r="D280" s="15" t="s">
        <v>8</v>
      </c>
      <c r="E280" s="17" t="s">
        <v>316</v>
      </c>
      <c r="F280" s="8">
        <v>90</v>
      </c>
      <c r="G280" s="8">
        <v>5.5</v>
      </c>
      <c r="H280" s="82">
        <f t="shared" si="42"/>
        <v>6.1111111111111107</v>
      </c>
    </row>
    <row r="281" spans="1:8" outlineLevel="1" x14ac:dyDescent="0.25">
      <c r="A281" s="15" t="s">
        <v>11</v>
      </c>
      <c r="B281" s="16" t="s">
        <v>135</v>
      </c>
      <c r="C281" s="16"/>
      <c r="D281" s="15"/>
      <c r="E281" s="17" t="s">
        <v>265</v>
      </c>
      <c r="F281" s="8">
        <f>F282+F288+F304</f>
        <v>8400.7000000000007</v>
      </c>
      <c r="G281" s="8">
        <f>G282+G288+G304</f>
        <v>3293.6</v>
      </c>
      <c r="H281" s="82">
        <f t="shared" si="42"/>
        <v>39.206256621472015</v>
      </c>
    </row>
    <row r="282" spans="1:8" outlineLevel="2" x14ac:dyDescent="0.25">
      <c r="A282" s="15" t="s">
        <v>11</v>
      </c>
      <c r="B282" s="16" t="s">
        <v>136</v>
      </c>
      <c r="C282" s="16"/>
      <c r="D282" s="15"/>
      <c r="E282" s="17" t="s">
        <v>292</v>
      </c>
      <c r="F282" s="8">
        <f t="shared" ref="F282:G283" si="44">F283</f>
        <v>1200</v>
      </c>
      <c r="G282" s="8">
        <f t="shared" si="44"/>
        <v>244.6</v>
      </c>
      <c r="H282" s="82">
        <f t="shared" si="42"/>
        <v>20.383333333333333</v>
      </c>
    </row>
    <row r="283" spans="1:8" ht="51" outlineLevel="3" x14ac:dyDescent="0.25">
      <c r="A283" s="15" t="s">
        <v>11</v>
      </c>
      <c r="B283" s="16" t="s">
        <v>136</v>
      </c>
      <c r="C283" s="16" t="s">
        <v>13</v>
      </c>
      <c r="D283" s="15"/>
      <c r="E283" s="17" t="s">
        <v>272</v>
      </c>
      <c r="F283" s="8">
        <f t="shared" si="44"/>
        <v>1200</v>
      </c>
      <c r="G283" s="8">
        <f t="shared" si="44"/>
        <v>244.6</v>
      </c>
      <c r="H283" s="82">
        <f t="shared" si="42"/>
        <v>20.383333333333333</v>
      </c>
    </row>
    <row r="284" spans="1:8" ht="38.25" outlineLevel="4" x14ac:dyDescent="0.25">
      <c r="A284" s="15" t="s">
        <v>11</v>
      </c>
      <c r="B284" s="16" t="s">
        <v>136</v>
      </c>
      <c r="C284" s="16" t="s">
        <v>40</v>
      </c>
      <c r="D284" s="15"/>
      <c r="E284" s="17" t="s">
        <v>343</v>
      </c>
      <c r="F284" s="8">
        <f>F285</f>
        <v>1200</v>
      </c>
      <c r="G284" s="8">
        <f t="shared" ref="G284:G286" si="45">G285</f>
        <v>244.6</v>
      </c>
      <c r="H284" s="82">
        <f t="shared" si="42"/>
        <v>20.383333333333333</v>
      </c>
    </row>
    <row r="285" spans="1:8" ht="51" outlineLevel="5" x14ac:dyDescent="0.25">
      <c r="A285" s="15" t="s">
        <v>11</v>
      </c>
      <c r="B285" s="16" t="s">
        <v>136</v>
      </c>
      <c r="C285" s="16" t="s">
        <v>137</v>
      </c>
      <c r="D285" s="15"/>
      <c r="E285" s="17" t="s">
        <v>435</v>
      </c>
      <c r="F285" s="8">
        <f>F286</f>
        <v>1200</v>
      </c>
      <c r="G285" s="8">
        <f t="shared" si="45"/>
        <v>244.6</v>
      </c>
      <c r="H285" s="82">
        <f t="shared" si="42"/>
        <v>20.383333333333333</v>
      </c>
    </row>
    <row r="286" spans="1:8" ht="25.5" outlineLevel="6" x14ac:dyDescent="0.25">
      <c r="A286" s="15" t="s">
        <v>11</v>
      </c>
      <c r="B286" s="16" t="s">
        <v>136</v>
      </c>
      <c r="C286" s="16" t="s">
        <v>138</v>
      </c>
      <c r="D286" s="15"/>
      <c r="E286" s="17" t="s">
        <v>436</v>
      </c>
      <c r="F286" s="8">
        <f>F287</f>
        <v>1200</v>
      </c>
      <c r="G286" s="8">
        <f t="shared" si="45"/>
        <v>244.6</v>
      </c>
      <c r="H286" s="82">
        <f t="shared" si="42"/>
        <v>20.383333333333333</v>
      </c>
    </row>
    <row r="287" spans="1:8" outlineLevel="7" x14ac:dyDescent="0.25">
      <c r="A287" s="15" t="s">
        <v>11</v>
      </c>
      <c r="B287" s="16" t="s">
        <v>136</v>
      </c>
      <c r="C287" s="16" t="s">
        <v>138</v>
      </c>
      <c r="D287" s="15" t="s">
        <v>21</v>
      </c>
      <c r="E287" s="17" t="s">
        <v>326</v>
      </c>
      <c r="F287" s="8">
        <v>1200</v>
      </c>
      <c r="G287" s="8">
        <v>244.6</v>
      </c>
      <c r="H287" s="82">
        <f t="shared" si="42"/>
        <v>20.383333333333333</v>
      </c>
    </row>
    <row r="288" spans="1:8" outlineLevel="2" x14ac:dyDescent="0.25">
      <c r="A288" s="15" t="s">
        <v>11</v>
      </c>
      <c r="B288" s="16" t="s">
        <v>139</v>
      </c>
      <c r="C288" s="16"/>
      <c r="D288" s="15"/>
      <c r="E288" s="17" t="s">
        <v>293</v>
      </c>
      <c r="F288" s="8">
        <f>F289+F294+F299</f>
        <v>420</v>
      </c>
      <c r="G288" s="8">
        <f>G289+G294+G299</f>
        <v>25</v>
      </c>
      <c r="H288" s="82">
        <f t="shared" si="42"/>
        <v>5.9523809523809517</v>
      </c>
    </row>
    <row r="289" spans="1:8" ht="51" outlineLevel="3" x14ac:dyDescent="0.25">
      <c r="A289" s="15" t="s">
        <v>11</v>
      </c>
      <c r="B289" s="16" t="s">
        <v>139</v>
      </c>
      <c r="C289" s="16" t="s">
        <v>140</v>
      </c>
      <c r="D289" s="15"/>
      <c r="E289" s="17" t="s">
        <v>294</v>
      </c>
      <c r="F289" s="8">
        <f>F290</f>
        <v>100</v>
      </c>
      <c r="G289" s="8">
        <f t="shared" ref="G289:G292" si="46">G290</f>
        <v>0</v>
      </c>
      <c r="H289" s="82">
        <f t="shared" si="42"/>
        <v>0</v>
      </c>
    </row>
    <row r="290" spans="1:8" ht="25.5" outlineLevel="4" x14ac:dyDescent="0.25">
      <c r="A290" s="15" t="s">
        <v>11</v>
      </c>
      <c r="B290" s="16" t="s">
        <v>139</v>
      </c>
      <c r="C290" s="16" t="s">
        <v>141</v>
      </c>
      <c r="D290" s="15"/>
      <c r="E290" s="17" t="s">
        <v>437</v>
      </c>
      <c r="F290" s="8">
        <f>F291</f>
        <v>100</v>
      </c>
      <c r="G290" s="8">
        <f t="shared" si="46"/>
        <v>0</v>
      </c>
      <c r="H290" s="82">
        <f t="shared" si="42"/>
        <v>0</v>
      </c>
    </row>
    <row r="291" spans="1:8" ht="25.5" outlineLevel="5" x14ac:dyDescent="0.25">
      <c r="A291" s="15" t="s">
        <v>11</v>
      </c>
      <c r="B291" s="16" t="s">
        <v>139</v>
      </c>
      <c r="C291" s="16" t="s">
        <v>142</v>
      </c>
      <c r="D291" s="15"/>
      <c r="E291" s="17" t="s">
        <v>438</v>
      </c>
      <c r="F291" s="8">
        <f>F292</f>
        <v>100</v>
      </c>
      <c r="G291" s="8">
        <f t="shared" si="46"/>
        <v>0</v>
      </c>
      <c r="H291" s="82">
        <f t="shared" si="42"/>
        <v>0</v>
      </c>
    </row>
    <row r="292" spans="1:8" ht="38.25" outlineLevel="6" x14ac:dyDescent="0.25">
      <c r="A292" s="15" t="s">
        <v>11</v>
      </c>
      <c r="B292" s="16" t="s">
        <v>139</v>
      </c>
      <c r="C292" s="16" t="s">
        <v>143</v>
      </c>
      <c r="D292" s="15"/>
      <c r="E292" s="17" t="s">
        <v>439</v>
      </c>
      <c r="F292" s="8">
        <f>F293</f>
        <v>100</v>
      </c>
      <c r="G292" s="8">
        <f t="shared" si="46"/>
        <v>0</v>
      </c>
      <c r="H292" s="82">
        <f t="shared" si="42"/>
        <v>0</v>
      </c>
    </row>
    <row r="293" spans="1:8" outlineLevel="7" x14ac:dyDescent="0.25">
      <c r="A293" s="15" t="s">
        <v>11</v>
      </c>
      <c r="B293" s="16" t="s">
        <v>139</v>
      </c>
      <c r="C293" s="16" t="s">
        <v>143</v>
      </c>
      <c r="D293" s="15" t="s">
        <v>21</v>
      </c>
      <c r="E293" s="17" t="s">
        <v>326</v>
      </c>
      <c r="F293" s="8">
        <v>100</v>
      </c>
      <c r="G293" s="8">
        <v>0</v>
      </c>
      <c r="H293" s="82">
        <f t="shared" si="42"/>
        <v>0</v>
      </c>
    </row>
    <row r="294" spans="1:8" ht="51" outlineLevel="3" x14ac:dyDescent="0.25">
      <c r="A294" s="15" t="s">
        <v>11</v>
      </c>
      <c r="B294" s="16" t="s">
        <v>139</v>
      </c>
      <c r="C294" s="16" t="s">
        <v>13</v>
      </c>
      <c r="D294" s="15"/>
      <c r="E294" s="17" t="s">
        <v>272</v>
      </c>
      <c r="F294" s="8">
        <f>F295</f>
        <v>140</v>
      </c>
      <c r="G294" s="8">
        <f t="shared" ref="G294:G296" si="47">G295</f>
        <v>0</v>
      </c>
      <c r="H294" s="82">
        <f t="shared" si="42"/>
        <v>0</v>
      </c>
    </row>
    <row r="295" spans="1:8" ht="38.25" outlineLevel="4" x14ac:dyDescent="0.25">
      <c r="A295" s="15" t="s">
        <v>11</v>
      </c>
      <c r="B295" s="16" t="s">
        <v>139</v>
      </c>
      <c r="C295" s="16" t="s">
        <v>40</v>
      </c>
      <c r="D295" s="15"/>
      <c r="E295" s="17" t="s">
        <v>343</v>
      </c>
      <c r="F295" s="8">
        <f>F296</f>
        <v>140</v>
      </c>
      <c r="G295" s="8">
        <f t="shared" si="47"/>
        <v>0</v>
      </c>
      <c r="H295" s="82">
        <f t="shared" si="42"/>
        <v>0</v>
      </c>
    </row>
    <row r="296" spans="1:8" ht="51" outlineLevel="5" x14ac:dyDescent="0.25">
      <c r="A296" s="15" t="s">
        <v>11</v>
      </c>
      <c r="B296" s="16" t="s">
        <v>139</v>
      </c>
      <c r="C296" s="16" t="s">
        <v>137</v>
      </c>
      <c r="D296" s="15"/>
      <c r="E296" s="17" t="s">
        <v>435</v>
      </c>
      <c r="F296" s="8">
        <f>F297</f>
        <v>140</v>
      </c>
      <c r="G296" s="8">
        <f t="shared" si="47"/>
        <v>0</v>
      </c>
      <c r="H296" s="82">
        <f t="shared" si="42"/>
        <v>0</v>
      </c>
    </row>
    <row r="297" spans="1:8" ht="25.5" outlineLevel="6" x14ac:dyDescent="0.25">
      <c r="A297" s="15" t="s">
        <v>11</v>
      </c>
      <c r="B297" s="16" t="s">
        <v>139</v>
      </c>
      <c r="C297" s="16" t="s">
        <v>144</v>
      </c>
      <c r="D297" s="15"/>
      <c r="E297" s="17" t="s">
        <v>440</v>
      </c>
      <c r="F297" s="8">
        <f>F298</f>
        <v>140</v>
      </c>
      <c r="G297" s="8">
        <f>G298</f>
        <v>0</v>
      </c>
      <c r="H297" s="82">
        <f t="shared" si="42"/>
        <v>0</v>
      </c>
    </row>
    <row r="298" spans="1:8" outlineLevel="7" x14ac:dyDescent="0.25">
      <c r="A298" s="15" t="s">
        <v>11</v>
      </c>
      <c r="B298" s="16" t="s">
        <v>139</v>
      </c>
      <c r="C298" s="16" t="s">
        <v>144</v>
      </c>
      <c r="D298" s="15" t="s">
        <v>21</v>
      </c>
      <c r="E298" s="17" t="s">
        <v>326</v>
      </c>
      <c r="F298" s="8">
        <v>140</v>
      </c>
      <c r="G298" s="8">
        <v>0</v>
      </c>
      <c r="H298" s="82">
        <f t="shared" si="42"/>
        <v>0</v>
      </c>
    </row>
    <row r="299" spans="1:8" ht="38.25" outlineLevel="3" x14ac:dyDescent="0.25">
      <c r="A299" s="15" t="s">
        <v>11</v>
      </c>
      <c r="B299" s="16" t="s">
        <v>139</v>
      </c>
      <c r="C299" s="16" t="s">
        <v>146</v>
      </c>
      <c r="D299" s="15"/>
      <c r="E299" s="17" t="s">
        <v>295</v>
      </c>
      <c r="F299" s="8">
        <f>F300</f>
        <v>180</v>
      </c>
      <c r="G299" s="8">
        <f>G300</f>
        <v>25</v>
      </c>
      <c r="H299" s="82">
        <f t="shared" si="42"/>
        <v>13.888888888888889</v>
      </c>
    </row>
    <row r="300" spans="1:8" ht="25.5" outlineLevel="4" x14ac:dyDescent="0.25">
      <c r="A300" s="15" t="s">
        <v>11</v>
      </c>
      <c r="B300" s="16" t="s">
        <v>139</v>
      </c>
      <c r="C300" s="16" t="s">
        <v>147</v>
      </c>
      <c r="D300" s="15"/>
      <c r="E300" s="17" t="s">
        <v>683</v>
      </c>
      <c r="F300" s="8">
        <f>F301</f>
        <v>180</v>
      </c>
      <c r="G300" s="8">
        <f t="shared" ref="G300:G302" si="48">G301</f>
        <v>25</v>
      </c>
      <c r="H300" s="82">
        <f t="shared" si="42"/>
        <v>13.888888888888889</v>
      </c>
    </row>
    <row r="301" spans="1:8" ht="25.5" outlineLevel="5" x14ac:dyDescent="0.25">
      <c r="A301" s="15" t="s">
        <v>11</v>
      </c>
      <c r="B301" s="16" t="s">
        <v>139</v>
      </c>
      <c r="C301" s="16" t="s">
        <v>148</v>
      </c>
      <c r="D301" s="15"/>
      <c r="E301" s="17" t="s">
        <v>684</v>
      </c>
      <c r="F301" s="8">
        <f>F302</f>
        <v>180</v>
      </c>
      <c r="G301" s="8">
        <f t="shared" si="48"/>
        <v>25</v>
      </c>
      <c r="H301" s="82">
        <f t="shared" si="42"/>
        <v>13.888888888888889</v>
      </c>
    </row>
    <row r="302" spans="1:8" ht="38.25" outlineLevel="6" x14ac:dyDescent="0.25">
      <c r="A302" s="15" t="s">
        <v>11</v>
      </c>
      <c r="B302" s="16" t="s">
        <v>139</v>
      </c>
      <c r="C302" s="16" t="s">
        <v>149</v>
      </c>
      <c r="D302" s="15"/>
      <c r="E302" s="17" t="s">
        <v>443</v>
      </c>
      <c r="F302" s="8">
        <f>F303</f>
        <v>180</v>
      </c>
      <c r="G302" s="8">
        <f t="shared" si="48"/>
        <v>25</v>
      </c>
      <c r="H302" s="82">
        <f t="shared" si="42"/>
        <v>13.888888888888889</v>
      </c>
    </row>
    <row r="303" spans="1:8" outlineLevel="7" x14ac:dyDescent="0.25">
      <c r="A303" s="15" t="s">
        <v>11</v>
      </c>
      <c r="B303" s="16" t="s">
        <v>139</v>
      </c>
      <c r="C303" s="16" t="s">
        <v>149</v>
      </c>
      <c r="D303" s="15" t="s">
        <v>21</v>
      </c>
      <c r="E303" s="17" t="s">
        <v>326</v>
      </c>
      <c r="F303" s="8">
        <v>180</v>
      </c>
      <c r="G303" s="8">
        <v>25</v>
      </c>
      <c r="H303" s="82">
        <f t="shared" si="42"/>
        <v>13.888888888888889</v>
      </c>
    </row>
    <row r="304" spans="1:8" outlineLevel="2" x14ac:dyDescent="0.25">
      <c r="A304" s="15" t="s">
        <v>11</v>
      </c>
      <c r="B304" s="16" t="s">
        <v>153</v>
      </c>
      <c r="C304" s="16"/>
      <c r="D304" s="15"/>
      <c r="E304" s="17" t="s">
        <v>296</v>
      </c>
      <c r="F304" s="8">
        <f>F305+F315</f>
        <v>6780.7</v>
      </c>
      <c r="G304" s="8">
        <f>G305+G315</f>
        <v>3024</v>
      </c>
      <c r="H304" s="82">
        <f t="shared" si="42"/>
        <v>44.597165484389514</v>
      </c>
    </row>
    <row r="305" spans="1:8" ht="51" outlineLevel="3" x14ac:dyDescent="0.25">
      <c r="A305" s="15" t="s">
        <v>11</v>
      </c>
      <c r="B305" s="16" t="s">
        <v>153</v>
      </c>
      <c r="C305" s="16" t="s">
        <v>154</v>
      </c>
      <c r="D305" s="15"/>
      <c r="E305" s="17" t="s">
        <v>297</v>
      </c>
      <c r="F305" s="8">
        <f>F306</f>
        <v>3756.7</v>
      </c>
      <c r="G305" s="8">
        <f t="shared" ref="G305:G308" si="49">G306</f>
        <v>0</v>
      </c>
      <c r="H305" s="82">
        <f t="shared" si="42"/>
        <v>0</v>
      </c>
    </row>
    <row r="306" spans="1:8" ht="25.5" outlineLevel="4" x14ac:dyDescent="0.25">
      <c r="A306" s="15" t="s">
        <v>11</v>
      </c>
      <c r="B306" s="16" t="s">
        <v>153</v>
      </c>
      <c r="C306" s="16" t="s">
        <v>155</v>
      </c>
      <c r="D306" s="15"/>
      <c r="E306" s="17" t="s">
        <v>591</v>
      </c>
      <c r="F306" s="8">
        <f>F307+F312</f>
        <v>3756.7</v>
      </c>
      <c r="G306" s="8">
        <f>G307+G312</f>
        <v>0</v>
      </c>
      <c r="H306" s="82">
        <f t="shared" si="42"/>
        <v>0</v>
      </c>
    </row>
    <row r="307" spans="1:8" ht="76.5" outlineLevel="5" x14ac:dyDescent="0.25">
      <c r="A307" s="15" t="s">
        <v>11</v>
      </c>
      <c r="B307" s="16" t="s">
        <v>153</v>
      </c>
      <c r="C307" s="16" t="s">
        <v>156</v>
      </c>
      <c r="D307" s="15"/>
      <c r="E307" s="17" t="s">
        <v>448</v>
      </c>
      <c r="F307" s="8">
        <f>F308+F310</f>
        <v>3469.1</v>
      </c>
      <c r="G307" s="8">
        <f>G308+G310</f>
        <v>0</v>
      </c>
      <c r="H307" s="82">
        <f t="shared" si="42"/>
        <v>0</v>
      </c>
    </row>
    <row r="308" spans="1:8" ht="51" outlineLevel="6" x14ac:dyDescent="0.25">
      <c r="A308" s="15" t="s">
        <v>11</v>
      </c>
      <c r="B308" s="16" t="s">
        <v>153</v>
      </c>
      <c r="C308" s="16" t="s">
        <v>157</v>
      </c>
      <c r="D308" s="15"/>
      <c r="E308" s="17" t="s">
        <v>449</v>
      </c>
      <c r="F308" s="8">
        <f>F309</f>
        <v>3469.1</v>
      </c>
      <c r="G308" s="8">
        <f t="shared" si="49"/>
        <v>0</v>
      </c>
      <c r="H308" s="82">
        <f t="shared" si="42"/>
        <v>0</v>
      </c>
    </row>
    <row r="309" spans="1:8" ht="25.5" outlineLevel="7" x14ac:dyDescent="0.25">
      <c r="A309" s="15" t="s">
        <v>11</v>
      </c>
      <c r="B309" s="16" t="s">
        <v>153</v>
      </c>
      <c r="C309" s="16" t="s">
        <v>157</v>
      </c>
      <c r="D309" s="15" t="s">
        <v>105</v>
      </c>
      <c r="E309" s="17" t="s">
        <v>407</v>
      </c>
      <c r="F309" s="8">
        <v>3469.1</v>
      </c>
      <c r="G309" s="8">
        <v>0</v>
      </c>
      <c r="H309" s="82">
        <f t="shared" si="42"/>
        <v>0</v>
      </c>
    </row>
    <row r="310" spans="1:8" ht="51" hidden="1" outlineLevel="7" x14ac:dyDescent="0.25">
      <c r="A310" s="15" t="s">
        <v>11</v>
      </c>
      <c r="B310" s="16" t="s">
        <v>153</v>
      </c>
      <c r="C310" s="16" t="s">
        <v>602</v>
      </c>
      <c r="D310" s="15"/>
      <c r="E310" s="17" t="s">
        <v>449</v>
      </c>
      <c r="F310" s="8">
        <f>F311</f>
        <v>0</v>
      </c>
      <c r="G310" s="8">
        <f>G311</f>
        <v>0</v>
      </c>
      <c r="H310" s="82" t="e">
        <f t="shared" si="42"/>
        <v>#DIV/0!</v>
      </c>
    </row>
    <row r="311" spans="1:8" ht="25.5" hidden="1" outlineLevel="7" x14ac:dyDescent="0.25">
      <c r="A311" s="15" t="s">
        <v>11</v>
      </c>
      <c r="B311" s="16" t="s">
        <v>153</v>
      </c>
      <c r="C311" s="16" t="s">
        <v>602</v>
      </c>
      <c r="D311" s="15" t="s">
        <v>105</v>
      </c>
      <c r="E311" s="17" t="s">
        <v>407</v>
      </c>
      <c r="F311" s="8">
        <v>0</v>
      </c>
      <c r="G311" s="8"/>
      <c r="H311" s="82" t="e">
        <f t="shared" si="42"/>
        <v>#DIV/0!</v>
      </c>
    </row>
    <row r="312" spans="1:8" ht="25.5" outlineLevel="7" x14ac:dyDescent="0.25">
      <c r="A312" s="15" t="s">
        <v>11</v>
      </c>
      <c r="B312" s="16" t="s">
        <v>153</v>
      </c>
      <c r="C312" s="16" t="s">
        <v>564</v>
      </c>
      <c r="D312" s="15"/>
      <c r="E312" s="17" t="s">
        <v>565</v>
      </c>
      <c r="F312" s="8">
        <f t="shared" ref="F312:G313" si="50">F313</f>
        <v>287.60000000000002</v>
      </c>
      <c r="G312" s="8">
        <f t="shared" si="50"/>
        <v>0</v>
      </c>
      <c r="H312" s="82">
        <f t="shared" si="42"/>
        <v>0</v>
      </c>
    </row>
    <row r="313" spans="1:8" ht="38.25" outlineLevel="7" x14ac:dyDescent="0.25">
      <c r="A313" s="15" t="s">
        <v>11</v>
      </c>
      <c r="B313" s="16" t="s">
        <v>153</v>
      </c>
      <c r="C313" s="16" t="s">
        <v>566</v>
      </c>
      <c r="D313" s="15"/>
      <c r="E313" s="17" t="s">
        <v>623</v>
      </c>
      <c r="F313" s="8">
        <f t="shared" si="50"/>
        <v>287.60000000000002</v>
      </c>
      <c r="G313" s="8">
        <f t="shared" si="50"/>
        <v>0</v>
      </c>
      <c r="H313" s="82">
        <f t="shared" si="42"/>
        <v>0</v>
      </c>
    </row>
    <row r="314" spans="1:8" ht="25.5" outlineLevel="7" x14ac:dyDescent="0.25">
      <c r="A314" s="15" t="s">
        <v>11</v>
      </c>
      <c r="B314" s="16" t="s">
        <v>153</v>
      </c>
      <c r="C314" s="16" t="s">
        <v>566</v>
      </c>
      <c r="D314" s="15">
        <v>400</v>
      </c>
      <c r="E314" s="17" t="s">
        <v>407</v>
      </c>
      <c r="F314" s="8">
        <v>287.60000000000002</v>
      </c>
      <c r="G314" s="8">
        <v>0</v>
      </c>
      <c r="H314" s="82">
        <f t="shared" si="42"/>
        <v>0</v>
      </c>
    </row>
    <row r="315" spans="1:8" ht="38.25" outlineLevel="7" x14ac:dyDescent="0.25">
      <c r="A315" s="15" t="s">
        <v>11</v>
      </c>
      <c r="B315" s="16" t="s">
        <v>153</v>
      </c>
      <c r="C315" s="16" t="s">
        <v>146</v>
      </c>
      <c r="D315" s="15"/>
      <c r="E315" s="17" t="s">
        <v>295</v>
      </c>
      <c r="F315" s="8">
        <f t="shared" ref="F315:G318" si="51">F316</f>
        <v>3024</v>
      </c>
      <c r="G315" s="8">
        <f t="shared" si="51"/>
        <v>3024</v>
      </c>
      <c r="H315" s="82">
        <f t="shared" si="42"/>
        <v>100</v>
      </c>
    </row>
    <row r="316" spans="1:8" ht="25.5" outlineLevel="7" x14ac:dyDescent="0.25">
      <c r="A316" s="15" t="s">
        <v>11</v>
      </c>
      <c r="B316" s="16" t="s">
        <v>153</v>
      </c>
      <c r="C316" s="16" t="s">
        <v>150</v>
      </c>
      <c r="D316" s="15"/>
      <c r="E316" s="17" t="s">
        <v>444</v>
      </c>
      <c r="F316" s="8">
        <f t="shared" si="51"/>
        <v>3024</v>
      </c>
      <c r="G316" s="8">
        <f t="shared" si="51"/>
        <v>3024</v>
      </c>
      <c r="H316" s="82">
        <f t="shared" si="42"/>
        <v>100</v>
      </c>
    </row>
    <row r="317" spans="1:8" ht="25.5" outlineLevel="7" x14ac:dyDescent="0.25">
      <c r="A317" s="15" t="s">
        <v>11</v>
      </c>
      <c r="B317" s="16" t="s">
        <v>153</v>
      </c>
      <c r="C317" s="16" t="s">
        <v>151</v>
      </c>
      <c r="D317" s="15"/>
      <c r="E317" s="17" t="s">
        <v>445</v>
      </c>
      <c r="F317" s="8">
        <f t="shared" si="51"/>
        <v>3024</v>
      </c>
      <c r="G317" s="8">
        <f t="shared" si="51"/>
        <v>3024</v>
      </c>
      <c r="H317" s="82">
        <f t="shared" si="42"/>
        <v>100</v>
      </c>
    </row>
    <row r="318" spans="1:8" ht="38.25" outlineLevel="7" x14ac:dyDescent="0.25">
      <c r="A318" s="15" t="s">
        <v>11</v>
      </c>
      <c r="B318" s="16" t="s">
        <v>153</v>
      </c>
      <c r="C318" s="16" t="s">
        <v>152</v>
      </c>
      <c r="D318" s="15"/>
      <c r="E318" s="17" t="s">
        <v>446</v>
      </c>
      <c r="F318" s="8">
        <f t="shared" si="51"/>
        <v>3024</v>
      </c>
      <c r="G318" s="8">
        <f t="shared" si="51"/>
        <v>3024</v>
      </c>
      <c r="H318" s="82">
        <f t="shared" si="42"/>
        <v>100</v>
      </c>
    </row>
    <row r="319" spans="1:8" outlineLevel="7" x14ac:dyDescent="0.25">
      <c r="A319" s="15" t="s">
        <v>11</v>
      </c>
      <c r="B319" s="16" t="s">
        <v>153</v>
      </c>
      <c r="C319" s="16" t="s">
        <v>152</v>
      </c>
      <c r="D319" s="15" t="s">
        <v>21</v>
      </c>
      <c r="E319" s="17" t="s">
        <v>326</v>
      </c>
      <c r="F319" s="8">
        <f>604.8+2419.2</f>
        <v>3024</v>
      </c>
      <c r="G319" s="8">
        <v>3024</v>
      </c>
      <c r="H319" s="82">
        <f t="shared" si="42"/>
        <v>100</v>
      </c>
    </row>
    <row r="320" spans="1:8" outlineLevel="1" x14ac:dyDescent="0.25">
      <c r="A320" s="15" t="s">
        <v>11</v>
      </c>
      <c r="B320" s="16" t="s">
        <v>158</v>
      </c>
      <c r="C320" s="16"/>
      <c r="D320" s="15"/>
      <c r="E320" s="17" t="s">
        <v>266</v>
      </c>
      <c r="F320" s="8">
        <f t="shared" ref="F320:F327" si="52">F321</f>
        <v>2313</v>
      </c>
      <c r="G320" s="8">
        <f t="shared" ref="G320:G322" si="53">G321</f>
        <v>580.5</v>
      </c>
      <c r="H320" s="82">
        <f t="shared" si="42"/>
        <v>25.097276264591439</v>
      </c>
    </row>
    <row r="321" spans="1:8" ht="25.5" outlineLevel="2" x14ac:dyDescent="0.25">
      <c r="A321" s="15" t="s">
        <v>11</v>
      </c>
      <c r="B321" s="16" t="s">
        <v>159</v>
      </c>
      <c r="C321" s="16"/>
      <c r="D321" s="15"/>
      <c r="E321" s="17" t="s">
        <v>298</v>
      </c>
      <c r="F321" s="8">
        <f t="shared" si="52"/>
        <v>2313</v>
      </c>
      <c r="G321" s="8">
        <f t="shared" si="53"/>
        <v>580.5</v>
      </c>
      <c r="H321" s="82">
        <f t="shared" si="42"/>
        <v>25.097276264591439</v>
      </c>
    </row>
    <row r="322" spans="1:8" ht="51" outlineLevel="3" x14ac:dyDescent="0.25">
      <c r="A322" s="15" t="s">
        <v>11</v>
      </c>
      <c r="B322" s="16" t="s">
        <v>159</v>
      </c>
      <c r="C322" s="16" t="s">
        <v>13</v>
      </c>
      <c r="D322" s="15"/>
      <c r="E322" s="17" t="s">
        <v>272</v>
      </c>
      <c r="F322" s="8">
        <f t="shared" si="52"/>
        <v>2313</v>
      </c>
      <c r="G322" s="8">
        <f t="shared" si="53"/>
        <v>580.5</v>
      </c>
      <c r="H322" s="82">
        <f t="shared" si="42"/>
        <v>25.097276264591439</v>
      </c>
    </row>
    <row r="323" spans="1:8" ht="25.5" outlineLevel="4" x14ac:dyDescent="0.25">
      <c r="A323" s="15" t="s">
        <v>11</v>
      </c>
      <c r="B323" s="16" t="s">
        <v>159</v>
      </c>
      <c r="C323" s="16" t="s">
        <v>160</v>
      </c>
      <c r="D323" s="15"/>
      <c r="E323" s="17" t="s">
        <v>450</v>
      </c>
      <c r="F323" s="8">
        <f>F324+F329</f>
        <v>2313</v>
      </c>
      <c r="G323" s="8">
        <f t="shared" ref="G323" si="54">G324+G329</f>
        <v>580.5</v>
      </c>
      <c r="H323" s="82">
        <f t="shared" si="42"/>
        <v>25.097276264591439</v>
      </c>
    </row>
    <row r="324" spans="1:8" outlineLevel="5" x14ac:dyDescent="0.25">
      <c r="A324" s="15" t="s">
        <v>11</v>
      </c>
      <c r="B324" s="16" t="s">
        <v>159</v>
      </c>
      <c r="C324" s="16" t="s">
        <v>161</v>
      </c>
      <c r="D324" s="15"/>
      <c r="E324" s="17" t="s">
        <v>545</v>
      </c>
      <c r="F324" s="8">
        <f>F327+F325</f>
        <v>2198</v>
      </c>
      <c r="G324" s="8">
        <f>G327+G325</f>
        <v>465.5</v>
      </c>
      <c r="H324" s="82">
        <f t="shared" si="42"/>
        <v>21.178343949044589</v>
      </c>
    </row>
    <row r="325" spans="1:8" ht="25.5" outlineLevel="5" x14ac:dyDescent="0.25">
      <c r="A325" s="15" t="s">
        <v>11</v>
      </c>
      <c r="B325" s="16" t="s">
        <v>159</v>
      </c>
      <c r="C325" s="16" t="s">
        <v>576</v>
      </c>
      <c r="D325" s="15"/>
      <c r="E325" s="17" t="s">
        <v>577</v>
      </c>
      <c r="F325" s="8">
        <f>F326</f>
        <v>962.4</v>
      </c>
      <c r="G325" s="8">
        <f>G326</f>
        <v>240.6</v>
      </c>
      <c r="H325" s="82">
        <f t="shared" si="42"/>
        <v>25</v>
      </c>
    </row>
    <row r="326" spans="1:8" ht="25.5" outlineLevel="5" x14ac:dyDescent="0.25">
      <c r="A326" s="15" t="s">
        <v>11</v>
      </c>
      <c r="B326" s="16" t="s">
        <v>159</v>
      </c>
      <c r="C326" s="16" t="s">
        <v>576</v>
      </c>
      <c r="D326" s="15" t="s">
        <v>39</v>
      </c>
      <c r="E326" s="17" t="s">
        <v>341</v>
      </c>
      <c r="F326" s="8">
        <v>962.4</v>
      </c>
      <c r="G326" s="8">
        <v>240.6</v>
      </c>
      <c r="H326" s="82">
        <f t="shared" si="42"/>
        <v>25</v>
      </c>
    </row>
    <row r="327" spans="1:8" outlineLevel="6" x14ac:dyDescent="0.25">
      <c r="A327" s="15" t="s">
        <v>11</v>
      </c>
      <c r="B327" s="16" t="s">
        <v>159</v>
      </c>
      <c r="C327" s="16" t="s">
        <v>162</v>
      </c>
      <c r="D327" s="15"/>
      <c r="E327" s="17" t="s">
        <v>451</v>
      </c>
      <c r="F327" s="8">
        <f t="shared" si="52"/>
        <v>1235.5999999999999</v>
      </c>
      <c r="G327" s="8">
        <f>G328</f>
        <v>224.9</v>
      </c>
      <c r="H327" s="82">
        <f t="shared" si="42"/>
        <v>18.201683392683719</v>
      </c>
    </row>
    <row r="328" spans="1:8" ht="25.5" outlineLevel="7" x14ac:dyDescent="0.25">
      <c r="A328" s="15" t="s">
        <v>11</v>
      </c>
      <c r="B328" s="16" t="s">
        <v>159</v>
      </c>
      <c r="C328" s="16" t="s">
        <v>162</v>
      </c>
      <c r="D328" s="15" t="s">
        <v>39</v>
      </c>
      <c r="E328" s="17" t="s">
        <v>341</v>
      </c>
      <c r="F328" s="8">
        <v>1235.5999999999999</v>
      </c>
      <c r="G328" s="8">
        <v>224.9</v>
      </c>
      <c r="H328" s="82">
        <f t="shared" si="42"/>
        <v>18.201683392683719</v>
      </c>
    </row>
    <row r="329" spans="1:8" ht="25.5" outlineLevel="7" x14ac:dyDescent="0.25">
      <c r="A329" s="15" t="s">
        <v>11</v>
      </c>
      <c r="B329" s="16" t="s">
        <v>159</v>
      </c>
      <c r="C329" s="16" t="s">
        <v>694</v>
      </c>
      <c r="D329" s="15"/>
      <c r="E329" s="17" t="s">
        <v>696</v>
      </c>
      <c r="F329" s="8">
        <f>F332+F330</f>
        <v>115</v>
      </c>
      <c r="G329" s="8">
        <f t="shared" ref="G329" si="55">G332+G330</f>
        <v>115</v>
      </c>
      <c r="H329" s="82">
        <f t="shared" si="42"/>
        <v>100</v>
      </c>
    </row>
    <row r="330" spans="1:8" ht="38.25" outlineLevel="7" x14ac:dyDescent="0.25">
      <c r="A330" s="15">
        <v>802</v>
      </c>
      <c r="B330" s="16" t="s">
        <v>159</v>
      </c>
      <c r="C330" s="16" t="s">
        <v>731</v>
      </c>
      <c r="D330" s="15"/>
      <c r="E330" s="17" t="s">
        <v>697</v>
      </c>
      <c r="F330" s="8">
        <f>F331</f>
        <v>90</v>
      </c>
      <c r="G330" s="8">
        <f>G331</f>
        <v>90</v>
      </c>
      <c r="H330" s="82">
        <f t="shared" si="42"/>
        <v>100</v>
      </c>
    </row>
    <row r="331" spans="1:8" ht="25.5" outlineLevel="7" x14ac:dyDescent="0.25">
      <c r="A331" s="15">
        <v>802</v>
      </c>
      <c r="B331" s="16" t="s">
        <v>159</v>
      </c>
      <c r="C331" s="16" t="s">
        <v>731</v>
      </c>
      <c r="D331" s="15">
        <v>600</v>
      </c>
      <c r="E331" s="17" t="s">
        <v>341</v>
      </c>
      <c r="F331" s="8">
        <v>90</v>
      </c>
      <c r="G331" s="8">
        <v>90</v>
      </c>
      <c r="H331" s="82">
        <f t="shared" si="42"/>
        <v>100</v>
      </c>
    </row>
    <row r="332" spans="1:8" ht="38.25" outlineLevel="7" x14ac:dyDescent="0.25">
      <c r="A332" s="15" t="s">
        <v>11</v>
      </c>
      <c r="B332" s="16" t="s">
        <v>159</v>
      </c>
      <c r="C332" s="16" t="s">
        <v>695</v>
      </c>
      <c r="D332" s="15"/>
      <c r="E332" s="17" t="s">
        <v>697</v>
      </c>
      <c r="F332" s="8">
        <f>F333</f>
        <v>25</v>
      </c>
      <c r="G332" s="8">
        <f t="shared" ref="G332" si="56">G333</f>
        <v>25</v>
      </c>
      <c r="H332" s="82">
        <f t="shared" si="42"/>
        <v>100</v>
      </c>
    </row>
    <row r="333" spans="1:8" ht="25.5" outlineLevel="7" x14ac:dyDescent="0.25">
      <c r="A333" s="15" t="s">
        <v>11</v>
      </c>
      <c r="B333" s="16" t="s">
        <v>159</v>
      </c>
      <c r="C333" s="16" t="s">
        <v>695</v>
      </c>
      <c r="D333" s="15">
        <v>600</v>
      </c>
      <c r="E333" s="17" t="s">
        <v>341</v>
      </c>
      <c r="F333" s="8">
        <f>25</f>
        <v>25</v>
      </c>
      <c r="G333" s="8">
        <v>25</v>
      </c>
      <c r="H333" s="82">
        <f t="shared" si="42"/>
        <v>100</v>
      </c>
    </row>
    <row r="334" spans="1:8" s="3" customFormat="1" ht="25.5" x14ac:dyDescent="0.25">
      <c r="A334" s="20" t="s">
        <v>163</v>
      </c>
      <c r="B334" s="45"/>
      <c r="C334" s="45"/>
      <c r="D334" s="20"/>
      <c r="E334" s="21" t="s">
        <v>257</v>
      </c>
      <c r="F334" s="7">
        <f>F344+F449+F467+F335</f>
        <v>380086.19999999995</v>
      </c>
      <c r="G334" s="7">
        <f t="shared" ref="G334" si="57">G344+G449+G467+G335</f>
        <v>78778.800000000017</v>
      </c>
      <c r="H334" s="81">
        <f t="shared" si="42"/>
        <v>20.72656150104898</v>
      </c>
    </row>
    <row r="335" spans="1:8" s="3" customFormat="1" x14ac:dyDescent="0.25">
      <c r="A335" s="15" t="s">
        <v>163</v>
      </c>
      <c r="B335" s="16" t="s">
        <v>1</v>
      </c>
      <c r="C335" s="16"/>
      <c r="D335" s="15"/>
      <c r="E335" s="17" t="s">
        <v>260</v>
      </c>
      <c r="F335" s="8">
        <f t="shared" ref="F335:G339" si="58">F336</f>
        <v>12771.6</v>
      </c>
      <c r="G335" s="8">
        <f t="shared" si="58"/>
        <v>2711.3</v>
      </c>
      <c r="H335" s="82">
        <f t="shared" ref="H335:H398" si="59">G335/F335*100</f>
        <v>21.229133389708416</v>
      </c>
    </row>
    <row r="336" spans="1:8" s="3" customFormat="1" x14ac:dyDescent="0.25">
      <c r="A336" s="15" t="s">
        <v>163</v>
      </c>
      <c r="B336" s="16" t="s">
        <v>28</v>
      </c>
      <c r="C336" s="16"/>
      <c r="D336" s="15"/>
      <c r="E336" s="17" t="s">
        <v>276</v>
      </c>
      <c r="F336" s="8">
        <f t="shared" si="58"/>
        <v>12771.6</v>
      </c>
      <c r="G336" s="8">
        <f t="shared" si="58"/>
        <v>2711.3</v>
      </c>
      <c r="H336" s="82">
        <f t="shared" si="59"/>
        <v>21.229133389708416</v>
      </c>
    </row>
    <row r="337" spans="1:8" s="3" customFormat="1" ht="38.25" x14ac:dyDescent="0.25">
      <c r="A337" s="15" t="s">
        <v>163</v>
      </c>
      <c r="B337" s="16" t="s">
        <v>28</v>
      </c>
      <c r="C337" s="16" t="s">
        <v>170</v>
      </c>
      <c r="D337" s="15"/>
      <c r="E337" s="17" t="s">
        <v>300</v>
      </c>
      <c r="F337" s="8">
        <f t="shared" si="58"/>
        <v>12771.6</v>
      </c>
      <c r="G337" s="8">
        <f t="shared" si="58"/>
        <v>2711.3</v>
      </c>
      <c r="H337" s="82">
        <f t="shared" si="59"/>
        <v>21.229133389708416</v>
      </c>
    </row>
    <row r="338" spans="1:8" s="3" customFormat="1" ht="38.25" x14ac:dyDescent="0.25">
      <c r="A338" s="15" t="s">
        <v>163</v>
      </c>
      <c r="B338" s="16" t="s">
        <v>28</v>
      </c>
      <c r="C338" s="16" t="s">
        <v>205</v>
      </c>
      <c r="D338" s="15"/>
      <c r="E338" s="17" t="s">
        <v>485</v>
      </c>
      <c r="F338" s="8">
        <f t="shared" si="58"/>
        <v>12771.6</v>
      </c>
      <c r="G338" s="8">
        <f t="shared" si="58"/>
        <v>2711.3</v>
      </c>
      <c r="H338" s="82">
        <f t="shared" si="59"/>
        <v>21.229133389708416</v>
      </c>
    </row>
    <row r="339" spans="1:8" s="3" customFormat="1" ht="25.5" x14ac:dyDescent="0.25">
      <c r="A339" s="15" t="s">
        <v>163</v>
      </c>
      <c r="B339" s="16" t="s">
        <v>28</v>
      </c>
      <c r="C339" s="16" t="s">
        <v>206</v>
      </c>
      <c r="D339" s="15"/>
      <c r="E339" s="17" t="s">
        <v>486</v>
      </c>
      <c r="F339" s="8">
        <f t="shared" si="58"/>
        <v>12771.6</v>
      </c>
      <c r="G339" s="8">
        <f t="shared" si="58"/>
        <v>2711.3</v>
      </c>
      <c r="H339" s="82">
        <f t="shared" si="59"/>
        <v>21.229133389708416</v>
      </c>
    </row>
    <row r="340" spans="1:8" s="3" customFormat="1" ht="25.5" x14ac:dyDescent="0.25">
      <c r="A340" s="15" t="s">
        <v>163</v>
      </c>
      <c r="B340" s="16" t="s">
        <v>28</v>
      </c>
      <c r="C340" s="16" t="s">
        <v>207</v>
      </c>
      <c r="D340" s="15"/>
      <c r="E340" s="17" t="s">
        <v>487</v>
      </c>
      <c r="F340" s="8">
        <f>F341+F342+F343</f>
        <v>12771.6</v>
      </c>
      <c r="G340" s="8">
        <f>G341+G342+G343</f>
        <v>2711.3</v>
      </c>
      <c r="H340" s="82">
        <f t="shared" si="59"/>
        <v>21.229133389708416</v>
      </c>
    </row>
    <row r="341" spans="1:8" s="3" customFormat="1" ht="63.75" x14ac:dyDescent="0.25">
      <c r="A341" s="15" t="s">
        <v>163</v>
      </c>
      <c r="B341" s="16" t="s">
        <v>28</v>
      </c>
      <c r="C341" s="16" t="s">
        <v>207</v>
      </c>
      <c r="D341" s="15" t="s">
        <v>6</v>
      </c>
      <c r="E341" s="17" t="s">
        <v>314</v>
      </c>
      <c r="F341" s="8">
        <f>10793.6+65</f>
        <v>10858.6</v>
      </c>
      <c r="G341" s="8">
        <v>1938.9</v>
      </c>
      <c r="H341" s="82">
        <f t="shared" si="59"/>
        <v>17.855893024883503</v>
      </c>
    </row>
    <row r="342" spans="1:8" s="3" customFormat="1" ht="25.5" x14ac:dyDescent="0.25">
      <c r="A342" s="15" t="s">
        <v>163</v>
      </c>
      <c r="B342" s="16" t="s">
        <v>28</v>
      </c>
      <c r="C342" s="16" t="s">
        <v>207</v>
      </c>
      <c r="D342" s="15" t="s">
        <v>7</v>
      </c>
      <c r="E342" s="17" t="s">
        <v>315</v>
      </c>
      <c r="F342" s="8">
        <v>1905</v>
      </c>
      <c r="G342" s="8">
        <v>770</v>
      </c>
      <c r="H342" s="82">
        <f t="shared" si="59"/>
        <v>40.419947506561684</v>
      </c>
    </row>
    <row r="343" spans="1:8" s="3" customFormat="1" x14ac:dyDescent="0.25">
      <c r="A343" s="15" t="s">
        <v>163</v>
      </c>
      <c r="B343" s="16" t="s">
        <v>28</v>
      </c>
      <c r="C343" s="16" t="s">
        <v>207</v>
      </c>
      <c r="D343" s="15" t="s">
        <v>8</v>
      </c>
      <c r="E343" s="17" t="s">
        <v>316</v>
      </c>
      <c r="F343" s="8">
        <v>8</v>
      </c>
      <c r="G343" s="8">
        <v>2.4</v>
      </c>
      <c r="H343" s="82">
        <f t="shared" si="59"/>
        <v>30</v>
      </c>
    </row>
    <row r="344" spans="1:8" outlineLevel="1" x14ac:dyDescent="0.25">
      <c r="A344" s="15" t="s">
        <v>163</v>
      </c>
      <c r="B344" s="16" t="s">
        <v>168</v>
      </c>
      <c r="C344" s="16"/>
      <c r="D344" s="15"/>
      <c r="E344" s="17" t="s">
        <v>267</v>
      </c>
      <c r="F344" s="8">
        <f>F345+F361+F406+F421+F431+F442</f>
        <v>358221.1</v>
      </c>
      <c r="G344" s="8">
        <f>G345+G361+G406+G421+G431+G442</f>
        <v>74091.700000000012</v>
      </c>
      <c r="H344" s="82">
        <f t="shared" si="59"/>
        <v>20.683231668932965</v>
      </c>
    </row>
    <row r="345" spans="1:8" outlineLevel="2" x14ac:dyDescent="0.25">
      <c r="A345" s="15" t="s">
        <v>163</v>
      </c>
      <c r="B345" s="16" t="s">
        <v>169</v>
      </c>
      <c r="C345" s="16"/>
      <c r="D345" s="15"/>
      <c r="E345" s="17" t="s">
        <v>299</v>
      </c>
      <c r="F345" s="8">
        <f>F346</f>
        <v>116185.79999999999</v>
      </c>
      <c r="G345" s="8">
        <f t="shared" ref="G345:G347" si="60">G346</f>
        <v>22452.699999999997</v>
      </c>
      <c r="H345" s="82">
        <f t="shared" si="59"/>
        <v>19.324822826885899</v>
      </c>
    </row>
    <row r="346" spans="1:8" ht="38.25" outlineLevel="3" x14ac:dyDescent="0.25">
      <c r="A346" s="15" t="s">
        <v>163</v>
      </c>
      <c r="B346" s="16" t="s">
        <v>169</v>
      </c>
      <c r="C346" s="16" t="s">
        <v>170</v>
      </c>
      <c r="D346" s="15"/>
      <c r="E346" s="17" t="s">
        <v>300</v>
      </c>
      <c r="F346" s="8">
        <f>F347</f>
        <v>116185.79999999999</v>
      </c>
      <c r="G346" s="8">
        <f t="shared" si="60"/>
        <v>22452.699999999997</v>
      </c>
      <c r="H346" s="82">
        <f t="shared" si="59"/>
        <v>19.324822826885899</v>
      </c>
    </row>
    <row r="347" spans="1:8" ht="25.5" outlineLevel="4" x14ac:dyDescent="0.25">
      <c r="A347" s="15" t="s">
        <v>163</v>
      </c>
      <c r="B347" s="16" t="s">
        <v>169</v>
      </c>
      <c r="C347" s="16" t="s">
        <v>171</v>
      </c>
      <c r="D347" s="15"/>
      <c r="E347" s="17" t="s">
        <v>455</v>
      </c>
      <c r="F347" s="8">
        <f>F348</f>
        <v>116185.79999999999</v>
      </c>
      <c r="G347" s="8">
        <f t="shared" si="60"/>
        <v>22452.699999999997</v>
      </c>
      <c r="H347" s="82">
        <f t="shared" si="59"/>
        <v>19.324822826885899</v>
      </c>
    </row>
    <row r="348" spans="1:8" ht="25.5" outlineLevel="5" x14ac:dyDescent="0.25">
      <c r="A348" s="15" t="s">
        <v>163</v>
      </c>
      <c r="B348" s="16" t="s">
        <v>169</v>
      </c>
      <c r="C348" s="16" t="s">
        <v>172</v>
      </c>
      <c r="D348" s="15"/>
      <c r="E348" s="17" t="s">
        <v>456</v>
      </c>
      <c r="F348" s="8">
        <f>F351+F353+F355+F359+F349+F357</f>
        <v>116185.79999999999</v>
      </c>
      <c r="G348" s="8">
        <f>G351+G353+G355+G359+G349+G357</f>
        <v>22452.699999999997</v>
      </c>
      <c r="H348" s="82">
        <f t="shared" si="59"/>
        <v>19.324822826885899</v>
      </c>
    </row>
    <row r="349" spans="1:8" s="62" customFormat="1" ht="38.25" outlineLevel="5" x14ac:dyDescent="0.25">
      <c r="A349" s="15" t="s">
        <v>163</v>
      </c>
      <c r="B349" s="16" t="s">
        <v>169</v>
      </c>
      <c r="C349" s="16" t="s">
        <v>648</v>
      </c>
      <c r="D349" s="15"/>
      <c r="E349" s="17" t="s">
        <v>649</v>
      </c>
      <c r="F349" s="8">
        <f>F350</f>
        <v>2997.9</v>
      </c>
      <c r="G349" s="8">
        <f>G350</f>
        <v>0</v>
      </c>
      <c r="H349" s="82">
        <f t="shared" si="59"/>
        <v>0</v>
      </c>
    </row>
    <row r="350" spans="1:8" s="62" customFormat="1" ht="25.5" outlineLevel="5" x14ac:dyDescent="0.25">
      <c r="A350" s="15" t="s">
        <v>163</v>
      </c>
      <c r="B350" s="16" t="s">
        <v>169</v>
      </c>
      <c r="C350" s="16" t="s">
        <v>648</v>
      </c>
      <c r="D350" s="15">
        <v>600</v>
      </c>
      <c r="E350" s="17" t="s">
        <v>341</v>
      </c>
      <c r="F350" s="8">
        <v>2997.9</v>
      </c>
      <c r="G350" s="8">
        <v>0</v>
      </c>
      <c r="H350" s="82">
        <f t="shared" si="59"/>
        <v>0</v>
      </c>
    </row>
    <row r="351" spans="1:8" ht="51" outlineLevel="6" x14ac:dyDescent="0.25">
      <c r="A351" s="15" t="s">
        <v>163</v>
      </c>
      <c r="B351" s="16" t="s">
        <v>169</v>
      </c>
      <c r="C351" s="16" t="s">
        <v>173</v>
      </c>
      <c r="D351" s="15"/>
      <c r="E351" s="17" t="s">
        <v>457</v>
      </c>
      <c r="F351" s="8">
        <f>F352</f>
        <v>54090.2</v>
      </c>
      <c r="G351" s="8">
        <f>G352</f>
        <v>9648.2999999999993</v>
      </c>
      <c r="H351" s="82">
        <f t="shared" si="59"/>
        <v>17.837427112489877</v>
      </c>
    </row>
    <row r="352" spans="1:8" ht="25.5" outlineLevel="7" x14ac:dyDescent="0.25">
      <c r="A352" s="15" t="s">
        <v>163</v>
      </c>
      <c r="B352" s="16" t="s">
        <v>169</v>
      </c>
      <c r="C352" s="16" t="s">
        <v>173</v>
      </c>
      <c r="D352" s="15" t="s">
        <v>39</v>
      </c>
      <c r="E352" s="17" t="s">
        <v>341</v>
      </c>
      <c r="F352" s="8">
        <v>54090.2</v>
      </c>
      <c r="G352" s="8">
        <v>9648.2999999999993</v>
      </c>
      <c r="H352" s="82">
        <f t="shared" si="59"/>
        <v>17.837427112489877</v>
      </c>
    </row>
    <row r="353" spans="1:8" ht="51" outlineLevel="6" x14ac:dyDescent="0.25">
      <c r="A353" s="15" t="s">
        <v>163</v>
      </c>
      <c r="B353" s="16" t="s">
        <v>169</v>
      </c>
      <c r="C353" s="16" t="s">
        <v>174</v>
      </c>
      <c r="D353" s="15"/>
      <c r="E353" s="17" t="s">
        <v>458</v>
      </c>
      <c r="F353" s="8">
        <f>F354</f>
        <v>56557.7</v>
      </c>
      <c r="G353" s="8">
        <f>G354</f>
        <v>12586.5</v>
      </c>
      <c r="H353" s="82">
        <f t="shared" si="59"/>
        <v>22.254264229273822</v>
      </c>
    </row>
    <row r="354" spans="1:8" ht="25.5" outlineLevel="7" x14ac:dyDescent="0.25">
      <c r="A354" s="15" t="s">
        <v>163</v>
      </c>
      <c r="B354" s="16" t="s">
        <v>169</v>
      </c>
      <c r="C354" s="16" t="s">
        <v>174</v>
      </c>
      <c r="D354" s="15" t="s">
        <v>39</v>
      </c>
      <c r="E354" s="17" t="s">
        <v>341</v>
      </c>
      <c r="F354" s="8">
        <f>55840-219.8+70+867.5</f>
        <v>56557.7</v>
      </c>
      <c r="G354" s="8">
        <v>12586.5</v>
      </c>
      <c r="H354" s="82">
        <f t="shared" si="59"/>
        <v>22.254264229273822</v>
      </c>
    </row>
    <row r="355" spans="1:8" ht="25.5" outlineLevel="6" x14ac:dyDescent="0.25">
      <c r="A355" s="15" t="s">
        <v>163</v>
      </c>
      <c r="B355" s="16" t="s">
        <v>169</v>
      </c>
      <c r="C355" s="16" t="s">
        <v>175</v>
      </c>
      <c r="D355" s="15"/>
      <c r="E355" s="17" t="s">
        <v>459</v>
      </c>
      <c r="F355" s="8">
        <f>F356</f>
        <v>1423.1</v>
      </c>
      <c r="G355" s="8">
        <f>G356</f>
        <v>179.8</v>
      </c>
      <c r="H355" s="82">
        <f t="shared" si="59"/>
        <v>12.634389712599257</v>
      </c>
    </row>
    <row r="356" spans="1:8" ht="25.5" outlineLevel="7" x14ac:dyDescent="0.25">
      <c r="A356" s="15" t="s">
        <v>163</v>
      </c>
      <c r="B356" s="16" t="s">
        <v>169</v>
      </c>
      <c r="C356" s="16" t="s">
        <v>175</v>
      </c>
      <c r="D356" s="15" t="s">
        <v>39</v>
      </c>
      <c r="E356" s="17" t="s">
        <v>341</v>
      </c>
      <c r="F356" s="8">
        <v>1423.1</v>
      </c>
      <c r="G356" s="8">
        <v>179.8</v>
      </c>
      <c r="H356" s="82">
        <f t="shared" si="59"/>
        <v>12.634389712599257</v>
      </c>
    </row>
    <row r="357" spans="1:8" ht="25.5" outlineLevel="7" x14ac:dyDescent="0.25">
      <c r="A357" s="15" t="s">
        <v>163</v>
      </c>
      <c r="B357" s="16" t="s">
        <v>169</v>
      </c>
      <c r="C357" s="16" t="s">
        <v>665</v>
      </c>
      <c r="D357" s="15"/>
      <c r="E357" s="17" t="s">
        <v>733</v>
      </c>
      <c r="F357" s="8">
        <f>F358</f>
        <v>100</v>
      </c>
      <c r="G357" s="8">
        <f>G358</f>
        <v>38.1</v>
      </c>
      <c r="H357" s="82">
        <f t="shared" si="59"/>
        <v>38.1</v>
      </c>
    </row>
    <row r="358" spans="1:8" ht="25.5" outlineLevel="7" x14ac:dyDescent="0.25">
      <c r="A358" s="15" t="s">
        <v>163</v>
      </c>
      <c r="B358" s="16" t="s">
        <v>169</v>
      </c>
      <c r="C358" s="16" t="s">
        <v>665</v>
      </c>
      <c r="D358" s="15" t="s">
        <v>39</v>
      </c>
      <c r="E358" s="17" t="s">
        <v>341</v>
      </c>
      <c r="F358" s="8">
        <f>100</f>
        <v>100</v>
      </c>
      <c r="G358" s="8">
        <v>38.1</v>
      </c>
      <c r="H358" s="82">
        <f t="shared" si="59"/>
        <v>38.1</v>
      </c>
    </row>
    <row r="359" spans="1:8" ht="38.25" customHeight="1" outlineLevel="6" x14ac:dyDescent="0.25">
      <c r="A359" s="15" t="s">
        <v>163</v>
      </c>
      <c r="B359" s="16" t="s">
        <v>169</v>
      </c>
      <c r="C359" s="16" t="s">
        <v>176</v>
      </c>
      <c r="D359" s="15"/>
      <c r="E359" s="17" t="s">
        <v>460</v>
      </c>
      <c r="F359" s="8">
        <f>F360</f>
        <v>1016.9000000000001</v>
      </c>
      <c r="G359" s="8">
        <f>G360</f>
        <v>0</v>
      </c>
      <c r="H359" s="82">
        <f t="shared" si="59"/>
        <v>0</v>
      </c>
    </row>
    <row r="360" spans="1:8" ht="25.5" customHeight="1" outlineLevel="7" x14ac:dyDescent="0.25">
      <c r="A360" s="15" t="s">
        <v>163</v>
      </c>
      <c r="B360" s="16" t="s">
        <v>169</v>
      </c>
      <c r="C360" s="16" t="s">
        <v>176</v>
      </c>
      <c r="D360" s="15" t="s">
        <v>39</v>
      </c>
      <c r="E360" s="17" t="s">
        <v>341</v>
      </c>
      <c r="F360" s="8">
        <f>797.1+219.8</f>
        <v>1016.9000000000001</v>
      </c>
      <c r="G360" s="8">
        <v>0</v>
      </c>
      <c r="H360" s="82">
        <f t="shared" si="59"/>
        <v>0</v>
      </c>
    </row>
    <row r="361" spans="1:8" outlineLevel="2" x14ac:dyDescent="0.25">
      <c r="A361" s="15" t="s">
        <v>163</v>
      </c>
      <c r="B361" s="16" t="s">
        <v>177</v>
      </c>
      <c r="C361" s="16"/>
      <c r="D361" s="15"/>
      <c r="E361" s="17" t="s">
        <v>301</v>
      </c>
      <c r="F361" s="8">
        <f>F362+F397</f>
        <v>213091.3</v>
      </c>
      <c r="G361" s="8">
        <f>G362+G397</f>
        <v>45737.100000000006</v>
      </c>
      <c r="H361" s="82">
        <f t="shared" si="59"/>
        <v>21.463616768962414</v>
      </c>
    </row>
    <row r="362" spans="1:8" ht="38.25" outlineLevel="3" x14ac:dyDescent="0.25">
      <c r="A362" s="15" t="s">
        <v>163</v>
      </c>
      <c r="B362" s="16" t="s">
        <v>177</v>
      </c>
      <c r="C362" s="16" t="s">
        <v>170</v>
      </c>
      <c r="D362" s="15"/>
      <c r="E362" s="17" t="s">
        <v>300</v>
      </c>
      <c r="F362" s="8">
        <f>F363</f>
        <v>212891.3</v>
      </c>
      <c r="G362" s="8">
        <f>G363</f>
        <v>45737.100000000006</v>
      </c>
      <c r="H362" s="82">
        <f t="shared" si="59"/>
        <v>21.483780689957744</v>
      </c>
    </row>
    <row r="363" spans="1:8" ht="25.5" outlineLevel="4" x14ac:dyDescent="0.25">
      <c r="A363" s="15" t="s">
        <v>163</v>
      </c>
      <c r="B363" s="16" t="s">
        <v>177</v>
      </c>
      <c r="C363" s="16" t="s">
        <v>178</v>
      </c>
      <c r="D363" s="15"/>
      <c r="E363" s="17" t="s">
        <v>461</v>
      </c>
      <c r="F363" s="8">
        <f>F364+F387+F394</f>
        <v>212891.3</v>
      </c>
      <c r="G363" s="8">
        <f>G364+G387+G394</f>
        <v>45737.100000000006</v>
      </c>
      <c r="H363" s="82">
        <f t="shared" si="59"/>
        <v>21.483780689957744</v>
      </c>
    </row>
    <row r="364" spans="1:8" ht="38.25" outlineLevel="5" x14ac:dyDescent="0.25">
      <c r="A364" s="15" t="s">
        <v>163</v>
      </c>
      <c r="B364" s="16" t="s">
        <v>177</v>
      </c>
      <c r="C364" s="16" t="s">
        <v>179</v>
      </c>
      <c r="D364" s="15"/>
      <c r="E364" s="17" t="s">
        <v>462</v>
      </c>
      <c r="F364" s="8">
        <f>F367+F371+F383+F369+F381+F379+F375+F385+F365+F373+F377</f>
        <v>201847.5</v>
      </c>
      <c r="G364" s="8">
        <f t="shared" ref="G364" si="61">G367+G371+G383+G369+G381+G379+G375+G385+G365+G373+G377</f>
        <v>43477.500000000007</v>
      </c>
      <c r="H364" s="82">
        <f t="shared" si="59"/>
        <v>21.539776316278385</v>
      </c>
    </row>
    <row r="365" spans="1:8" s="62" customFormat="1" ht="38.25" outlineLevel="5" x14ac:dyDescent="0.25">
      <c r="A365" s="15" t="s">
        <v>163</v>
      </c>
      <c r="B365" s="16" t="s">
        <v>177</v>
      </c>
      <c r="C365" s="16" t="s">
        <v>650</v>
      </c>
      <c r="D365" s="15"/>
      <c r="E365" s="17" t="s">
        <v>651</v>
      </c>
      <c r="F365" s="8">
        <f>F366</f>
        <v>5147.8999999999996</v>
      </c>
      <c r="G365" s="8">
        <f>G366</f>
        <v>0</v>
      </c>
      <c r="H365" s="82">
        <f t="shared" si="59"/>
        <v>0</v>
      </c>
    </row>
    <row r="366" spans="1:8" s="62" customFormat="1" ht="25.5" outlineLevel="5" x14ac:dyDescent="0.25">
      <c r="A366" s="15" t="s">
        <v>163</v>
      </c>
      <c r="B366" s="16" t="s">
        <v>177</v>
      </c>
      <c r="C366" s="16" t="s">
        <v>650</v>
      </c>
      <c r="D366" s="15">
        <v>600</v>
      </c>
      <c r="E366" s="17" t="s">
        <v>341</v>
      </c>
      <c r="F366" s="8">
        <f>6505.8-1357.9</f>
        <v>5147.8999999999996</v>
      </c>
      <c r="G366" s="8">
        <v>0</v>
      </c>
      <c r="H366" s="82">
        <f t="shared" si="59"/>
        <v>0</v>
      </c>
    </row>
    <row r="367" spans="1:8" ht="51" outlineLevel="6" x14ac:dyDescent="0.25">
      <c r="A367" s="15" t="s">
        <v>163</v>
      </c>
      <c r="B367" s="16" t="s">
        <v>177</v>
      </c>
      <c r="C367" s="16" t="s">
        <v>180</v>
      </c>
      <c r="D367" s="15"/>
      <c r="E367" s="17" t="s">
        <v>463</v>
      </c>
      <c r="F367" s="8">
        <f>F368</f>
        <v>126273.8</v>
      </c>
      <c r="G367" s="8">
        <f>G368</f>
        <v>25167.5</v>
      </c>
      <c r="H367" s="82">
        <f t="shared" si="59"/>
        <v>19.930896195410291</v>
      </c>
    </row>
    <row r="368" spans="1:8" ht="25.5" outlineLevel="7" x14ac:dyDescent="0.25">
      <c r="A368" s="15" t="s">
        <v>163</v>
      </c>
      <c r="B368" s="16" t="s">
        <v>177</v>
      </c>
      <c r="C368" s="16" t="s">
        <v>180</v>
      </c>
      <c r="D368" s="15" t="s">
        <v>39</v>
      </c>
      <c r="E368" s="17" t="s">
        <v>341</v>
      </c>
      <c r="F368" s="8">
        <f>126282.5-8.7</f>
        <v>126273.8</v>
      </c>
      <c r="G368" s="8">
        <v>25167.5</v>
      </c>
      <c r="H368" s="82">
        <f t="shared" si="59"/>
        <v>19.930896195410291</v>
      </c>
    </row>
    <row r="369" spans="1:8" ht="38.25" outlineLevel="7" x14ac:dyDescent="0.25">
      <c r="A369" s="15" t="s">
        <v>163</v>
      </c>
      <c r="B369" s="16" t="s">
        <v>177</v>
      </c>
      <c r="C369" s="16" t="s">
        <v>578</v>
      </c>
      <c r="D369" s="15"/>
      <c r="E369" s="17" t="s">
        <v>579</v>
      </c>
      <c r="F369" s="8">
        <f>F370</f>
        <v>204.6</v>
      </c>
      <c r="G369" s="8">
        <f>G370</f>
        <v>0</v>
      </c>
      <c r="H369" s="82">
        <f t="shared" si="59"/>
        <v>0</v>
      </c>
    </row>
    <row r="370" spans="1:8" ht="25.5" outlineLevel="7" x14ac:dyDescent="0.25">
      <c r="A370" s="15" t="s">
        <v>163</v>
      </c>
      <c r="B370" s="16" t="s">
        <v>177</v>
      </c>
      <c r="C370" s="16" t="s">
        <v>578</v>
      </c>
      <c r="D370" s="15">
        <v>600</v>
      </c>
      <c r="E370" s="17" t="s">
        <v>341</v>
      </c>
      <c r="F370" s="8">
        <v>204.6</v>
      </c>
      <c r="G370" s="8">
        <v>0</v>
      </c>
      <c r="H370" s="82">
        <f t="shared" si="59"/>
        <v>0</v>
      </c>
    </row>
    <row r="371" spans="1:8" ht="51" outlineLevel="6" x14ac:dyDescent="0.25">
      <c r="A371" s="15" t="s">
        <v>163</v>
      </c>
      <c r="B371" s="16" t="s">
        <v>177</v>
      </c>
      <c r="C371" s="16" t="s">
        <v>181</v>
      </c>
      <c r="D371" s="15"/>
      <c r="E371" s="17" t="s">
        <v>464</v>
      </c>
      <c r="F371" s="8">
        <f>F372</f>
        <v>42768.599999999991</v>
      </c>
      <c r="G371" s="8">
        <f>G372</f>
        <v>13240.1</v>
      </c>
      <c r="H371" s="82">
        <f t="shared" si="59"/>
        <v>30.957524913137213</v>
      </c>
    </row>
    <row r="372" spans="1:8" ht="25.5" outlineLevel="7" x14ac:dyDescent="0.25">
      <c r="A372" s="15" t="s">
        <v>163</v>
      </c>
      <c r="B372" s="16" t="s">
        <v>177</v>
      </c>
      <c r="C372" s="16" t="s">
        <v>181</v>
      </c>
      <c r="D372" s="15" t="s">
        <v>39</v>
      </c>
      <c r="E372" s="17" t="s">
        <v>341</v>
      </c>
      <c r="F372" s="8">
        <f>42606.7-18.9-18.4+130+105.7-36.5</f>
        <v>42768.599999999991</v>
      </c>
      <c r="G372" s="8">
        <v>13240.1</v>
      </c>
      <c r="H372" s="82">
        <f t="shared" si="59"/>
        <v>30.957524913137213</v>
      </c>
    </row>
    <row r="373" spans="1:8" ht="25.5" outlineLevel="7" x14ac:dyDescent="0.25">
      <c r="A373" s="15" t="s">
        <v>163</v>
      </c>
      <c r="B373" s="16" t="s">
        <v>177</v>
      </c>
      <c r="C373" s="16" t="s">
        <v>658</v>
      </c>
      <c r="D373" s="15"/>
      <c r="E373" s="17" t="s">
        <v>734</v>
      </c>
      <c r="F373" s="8">
        <f>F374</f>
        <v>100</v>
      </c>
      <c r="G373" s="8">
        <f>G374</f>
        <v>0</v>
      </c>
      <c r="H373" s="82">
        <f t="shared" si="59"/>
        <v>0</v>
      </c>
    </row>
    <row r="374" spans="1:8" ht="25.5" outlineLevel="7" x14ac:dyDescent="0.25">
      <c r="A374" s="15" t="s">
        <v>163</v>
      </c>
      <c r="B374" s="16" t="s">
        <v>177</v>
      </c>
      <c r="C374" s="16" t="s">
        <v>658</v>
      </c>
      <c r="D374" s="15" t="s">
        <v>39</v>
      </c>
      <c r="E374" s="17" t="s">
        <v>341</v>
      </c>
      <c r="F374" s="8">
        <v>100</v>
      </c>
      <c r="G374" s="8">
        <v>0</v>
      </c>
      <c r="H374" s="82">
        <f t="shared" si="59"/>
        <v>0</v>
      </c>
    </row>
    <row r="375" spans="1:8" ht="63.75" outlineLevel="7" x14ac:dyDescent="0.25">
      <c r="A375" s="15" t="s">
        <v>163</v>
      </c>
      <c r="B375" s="16" t="s">
        <v>177</v>
      </c>
      <c r="C375" s="16" t="s">
        <v>638</v>
      </c>
      <c r="D375" s="15"/>
      <c r="E375" s="17" t="s">
        <v>668</v>
      </c>
      <c r="F375" s="8">
        <f>F376</f>
        <v>1346.4</v>
      </c>
      <c r="G375" s="8">
        <f>G376</f>
        <v>338.8</v>
      </c>
      <c r="H375" s="82">
        <f t="shared" si="59"/>
        <v>25.163398692810457</v>
      </c>
    </row>
    <row r="376" spans="1:8" ht="25.5" outlineLevel="7" x14ac:dyDescent="0.25">
      <c r="A376" s="15" t="s">
        <v>163</v>
      </c>
      <c r="B376" s="16" t="s">
        <v>177</v>
      </c>
      <c r="C376" s="16" t="s">
        <v>638</v>
      </c>
      <c r="D376" s="15">
        <v>600</v>
      </c>
      <c r="E376" s="17" t="s">
        <v>639</v>
      </c>
      <c r="F376" s="8">
        <f>1346.4</f>
        <v>1346.4</v>
      </c>
      <c r="G376" s="8">
        <v>338.8</v>
      </c>
      <c r="H376" s="82">
        <f t="shared" si="59"/>
        <v>25.163398692810457</v>
      </c>
    </row>
    <row r="377" spans="1:8" ht="38.25" outlineLevel="7" x14ac:dyDescent="0.25">
      <c r="A377" s="15" t="s">
        <v>163</v>
      </c>
      <c r="B377" s="16" t="s">
        <v>177</v>
      </c>
      <c r="C377" s="16" t="s">
        <v>712</v>
      </c>
      <c r="D377" s="15"/>
      <c r="E377" s="17" t="s">
        <v>713</v>
      </c>
      <c r="F377" s="8">
        <f>F378</f>
        <v>3420.1</v>
      </c>
      <c r="G377" s="8">
        <f t="shared" ref="G377" si="62">G378</f>
        <v>0</v>
      </c>
      <c r="H377" s="82">
        <f t="shared" si="59"/>
        <v>0</v>
      </c>
    </row>
    <row r="378" spans="1:8" ht="25.5" outlineLevel="7" x14ac:dyDescent="0.25">
      <c r="A378" s="15" t="s">
        <v>163</v>
      </c>
      <c r="B378" s="16" t="s">
        <v>177</v>
      </c>
      <c r="C378" s="16" t="s">
        <v>712</v>
      </c>
      <c r="D378" s="15">
        <v>600</v>
      </c>
      <c r="E378" s="17" t="s">
        <v>341</v>
      </c>
      <c r="F378" s="8">
        <v>3420.1</v>
      </c>
      <c r="G378" s="8">
        <v>0</v>
      </c>
      <c r="H378" s="82">
        <f t="shared" si="59"/>
        <v>0</v>
      </c>
    </row>
    <row r="379" spans="1:8" ht="38.25" outlineLevel="7" x14ac:dyDescent="0.25">
      <c r="A379" s="15" t="s">
        <v>163</v>
      </c>
      <c r="B379" s="16" t="s">
        <v>177</v>
      </c>
      <c r="C379" s="16" t="s">
        <v>634</v>
      </c>
      <c r="D379" s="15"/>
      <c r="E379" s="17" t="s">
        <v>633</v>
      </c>
      <c r="F379" s="8">
        <f>F380</f>
        <v>9843.1</v>
      </c>
      <c r="G379" s="8">
        <f>G380</f>
        <v>2245.3000000000002</v>
      </c>
      <c r="H379" s="82">
        <f t="shared" si="59"/>
        <v>22.810903069155046</v>
      </c>
    </row>
    <row r="380" spans="1:8" ht="25.5" outlineLevel="7" x14ac:dyDescent="0.25">
      <c r="A380" s="15" t="s">
        <v>163</v>
      </c>
      <c r="B380" s="16" t="s">
        <v>177</v>
      </c>
      <c r="C380" s="16" t="s">
        <v>634</v>
      </c>
      <c r="D380" s="15" t="s">
        <v>39</v>
      </c>
      <c r="E380" s="17" t="s">
        <v>341</v>
      </c>
      <c r="F380" s="8">
        <v>9843.1</v>
      </c>
      <c r="G380" s="8">
        <v>2245.3000000000002</v>
      </c>
      <c r="H380" s="82">
        <f t="shared" si="59"/>
        <v>22.810903069155046</v>
      </c>
    </row>
    <row r="381" spans="1:8" ht="51" outlineLevel="7" x14ac:dyDescent="0.25">
      <c r="A381" s="15" t="s">
        <v>163</v>
      </c>
      <c r="B381" s="16" t="s">
        <v>177</v>
      </c>
      <c r="C381" s="16" t="s">
        <v>631</v>
      </c>
      <c r="D381" s="15"/>
      <c r="E381" s="17" t="s">
        <v>632</v>
      </c>
      <c r="F381" s="8">
        <f>F382</f>
        <v>9671.7999999999993</v>
      </c>
      <c r="G381" s="8">
        <f>G382</f>
        <v>2485.8000000000002</v>
      </c>
      <c r="H381" s="82">
        <f t="shared" si="59"/>
        <v>25.701524018279954</v>
      </c>
    </row>
    <row r="382" spans="1:8" ht="25.5" outlineLevel="7" x14ac:dyDescent="0.25">
      <c r="A382" s="15" t="s">
        <v>163</v>
      </c>
      <c r="B382" s="16" t="s">
        <v>177</v>
      </c>
      <c r="C382" s="16" t="s">
        <v>631</v>
      </c>
      <c r="D382" s="15" t="s">
        <v>39</v>
      </c>
      <c r="E382" s="17" t="s">
        <v>341</v>
      </c>
      <c r="F382" s="8">
        <f>9652.9+18.9</f>
        <v>9671.7999999999993</v>
      </c>
      <c r="G382" s="8">
        <v>2485.8000000000002</v>
      </c>
      <c r="H382" s="82">
        <f t="shared" si="59"/>
        <v>25.701524018279954</v>
      </c>
    </row>
    <row r="383" spans="1:8" ht="25.5" outlineLevel="6" x14ac:dyDescent="0.25">
      <c r="A383" s="15" t="s">
        <v>163</v>
      </c>
      <c r="B383" s="16" t="s">
        <v>177</v>
      </c>
      <c r="C383" s="16" t="s">
        <v>182</v>
      </c>
      <c r="D383" s="15"/>
      <c r="E383" s="17" t="s">
        <v>466</v>
      </c>
      <c r="F383" s="8">
        <f>F384</f>
        <v>3029.7</v>
      </c>
      <c r="G383" s="8">
        <f>G384</f>
        <v>0</v>
      </c>
      <c r="H383" s="82">
        <f t="shared" si="59"/>
        <v>0</v>
      </c>
    </row>
    <row r="384" spans="1:8" ht="25.5" outlineLevel="7" x14ac:dyDescent="0.25">
      <c r="A384" s="15" t="s">
        <v>163</v>
      </c>
      <c r="B384" s="16" t="s">
        <v>177</v>
      </c>
      <c r="C384" s="16" t="s">
        <v>182</v>
      </c>
      <c r="D384" s="15" t="s">
        <v>39</v>
      </c>
      <c r="E384" s="17" t="s">
        <v>341</v>
      </c>
      <c r="F384" s="8">
        <f>3029.7</f>
        <v>3029.7</v>
      </c>
      <c r="G384" s="8">
        <v>0</v>
      </c>
      <c r="H384" s="82">
        <f t="shared" si="59"/>
        <v>0</v>
      </c>
    </row>
    <row r="385" spans="1:8" ht="38.25" outlineLevel="7" x14ac:dyDescent="0.25">
      <c r="A385" s="15" t="s">
        <v>163</v>
      </c>
      <c r="B385" s="16" t="s">
        <v>177</v>
      </c>
      <c r="C385" s="16" t="s">
        <v>646</v>
      </c>
      <c r="D385" s="15"/>
      <c r="E385" s="17" t="s">
        <v>647</v>
      </c>
      <c r="F385" s="8">
        <f>F386</f>
        <v>41.5</v>
      </c>
      <c r="G385" s="8">
        <f>G386</f>
        <v>0</v>
      </c>
      <c r="H385" s="82">
        <f t="shared" si="59"/>
        <v>0</v>
      </c>
    </row>
    <row r="386" spans="1:8" ht="25.5" outlineLevel="7" x14ac:dyDescent="0.25">
      <c r="A386" s="15" t="s">
        <v>163</v>
      </c>
      <c r="B386" s="16" t="s">
        <v>177</v>
      </c>
      <c r="C386" s="16" t="s">
        <v>646</v>
      </c>
      <c r="D386" s="15" t="s">
        <v>39</v>
      </c>
      <c r="E386" s="17" t="s">
        <v>341</v>
      </c>
      <c r="F386" s="8">
        <f>23.1+18.4</f>
        <v>41.5</v>
      </c>
      <c r="G386" s="8">
        <v>0</v>
      </c>
      <c r="H386" s="82">
        <f t="shared" si="59"/>
        <v>0</v>
      </c>
    </row>
    <row r="387" spans="1:8" outlineLevel="5" x14ac:dyDescent="0.25">
      <c r="A387" s="15" t="s">
        <v>163</v>
      </c>
      <c r="B387" s="16" t="s">
        <v>177</v>
      </c>
      <c r="C387" s="16" t="s">
        <v>183</v>
      </c>
      <c r="D387" s="15"/>
      <c r="E387" s="17" t="s">
        <v>467</v>
      </c>
      <c r="F387" s="8">
        <f>F390+F392+F388</f>
        <v>11002.800000000001</v>
      </c>
      <c r="G387" s="8">
        <f>G390+G392+G388</f>
        <v>2242.9</v>
      </c>
      <c r="H387" s="82">
        <f t="shared" si="59"/>
        <v>20.384811138982801</v>
      </c>
    </row>
    <row r="388" spans="1:8" ht="114.75" outlineLevel="5" x14ac:dyDescent="0.25">
      <c r="A388" s="15" t="s">
        <v>163</v>
      </c>
      <c r="B388" s="16" t="s">
        <v>177</v>
      </c>
      <c r="C388" s="16" t="s">
        <v>580</v>
      </c>
      <c r="D388" s="15"/>
      <c r="E388" s="17" t="s">
        <v>611</v>
      </c>
      <c r="F388" s="8">
        <f>F389</f>
        <v>1808.7</v>
      </c>
      <c r="G388" s="8">
        <f>G389</f>
        <v>432.5</v>
      </c>
      <c r="H388" s="82">
        <f t="shared" si="59"/>
        <v>23.912202134129483</v>
      </c>
    </row>
    <row r="389" spans="1:8" ht="25.5" outlineLevel="5" x14ac:dyDescent="0.25">
      <c r="A389" s="15" t="s">
        <v>163</v>
      </c>
      <c r="B389" s="16" t="s">
        <v>177</v>
      </c>
      <c r="C389" s="16" t="s">
        <v>580</v>
      </c>
      <c r="D389" s="15">
        <v>600</v>
      </c>
      <c r="E389" s="17" t="s">
        <v>341</v>
      </c>
      <c r="F389" s="8">
        <v>1808.7</v>
      </c>
      <c r="G389" s="8">
        <v>432.5</v>
      </c>
      <c r="H389" s="82">
        <f t="shared" si="59"/>
        <v>23.912202134129483</v>
      </c>
    </row>
    <row r="390" spans="1:8" ht="25.5" outlineLevel="6" x14ac:dyDescent="0.25">
      <c r="A390" s="15" t="s">
        <v>163</v>
      </c>
      <c r="B390" s="16" t="s">
        <v>177</v>
      </c>
      <c r="C390" s="16" t="s">
        <v>184</v>
      </c>
      <c r="D390" s="15"/>
      <c r="E390" s="17" t="s">
        <v>468</v>
      </c>
      <c r="F390" s="8">
        <f>F391</f>
        <v>4394.1000000000004</v>
      </c>
      <c r="G390" s="8">
        <f>G391</f>
        <v>800.3</v>
      </c>
      <c r="H390" s="82">
        <f t="shared" si="59"/>
        <v>18.213058419243982</v>
      </c>
    </row>
    <row r="391" spans="1:8" ht="25.5" outlineLevel="7" x14ac:dyDescent="0.25">
      <c r="A391" s="15" t="s">
        <v>163</v>
      </c>
      <c r="B391" s="16" t="s">
        <v>177</v>
      </c>
      <c r="C391" s="16" t="s">
        <v>184</v>
      </c>
      <c r="D391" s="15" t="s">
        <v>39</v>
      </c>
      <c r="E391" s="17" t="s">
        <v>341</v>
      </c>
      <c r="F391" s="8">
        <f>4300+94.1</f>
        <v>4394.1000000000004</v>
      </c>
      <c r="G391" s="8">
        <v>800.3</v>
      </c>
      <c r="H391" s="82">
        <f t="shared" si="59"/>
        <v>18.213058419243982</v>
      </c>
    </row>
    <row r="392" spans="1:8" ht="25.5" outlineLevel="6" x14ac:dyDescent="0.25">
      <c r="A392" s="15" t="s">
        <v>163</v>
      </c>
      <c r="B392" s="16" t="s">
        <v>177</v>
      </c>
      <c r="C392" s="16" t="s">
        <v>185</v>
      </c>
      <c r="D392" s="15"/>
      <c r="E392" s="17" t="s">
        <v>469</v>
      </c>
      <c r="F392" s="8">
        <f>F393</f>
        <v>4800</v>
      </c>
      <c r="G392" s="8">
        <f>G393</f>
        <v>1010.1</v>
      </c>
      <c r="H392" s="82">
        <f t="shared" si="59"/>
        <v>21.043749999999999</v>
      </c>
    </row>
    <row r="393" spans="1:8" ht="25.5" outlineLevel="7" x14ac:dyDescent="0.25">
      <c r="A393" s="15" t="s">
        <v>163</v>
      </c>
      <c r="B393" s="16" t="s">
        <v>177</v>
      </c>
      <c r="C393" s="16" t="s">
        <v>185</v>
      </c>
      <c r="D393" s="15" t="s">
        <v>39</v>
      </c>
      <c r="E393" s="17" t="s">
        <v>341</v>
      </c>
      <c r="F393" s="8">
        <v>4800</v>
      </c>
      <c r="G393" s="8">
        <v>1010.1</v>
      </c>
      <c r="H393" s="82">
        <f t="shared" si="59"/>
        <v>21.043749999999999</v>
      </c>
    </row>
    <row r="394" spans="1:8" ht="25.5" outlineLevel="7" x14ac:dyDescent="0.25">
      <c r="A394" s="15" t="s">
        <v>163</v>
      </c>
      <c r="B394" s="16" t="s">
        <v>177</v>
      </c>
      <c r="C394" s="16" t="s">
        <v>660</v>
      </c>
      <c r="D394" s="15"/>
      <c r="E394" s="17" t="s">
        <v>661</v>
      </c>
      <c r="F394" s="8">
        <f t="shared" ref="F394:G395" si="63">F395</f>
        <v>41</v>
      </c>
      <c r="G394" s="8">
        <f t="shared" si="63"/>
        <v>16.7</v>
      </c>
      <c r="H394" s="82">
        <f t="shared" si="59"/>
        <v>40.731707317073166</v>
      </c>
    </row>
    <row r="395" spans="1:8" ht="51" outlineLevel="7" x14ac:dyDescent="0.25">
      <c r="A395" s="15" t="s">
        <v>163</v>
      </c>
      <c r="B395" s="16" t="s">
        <v>177</v>
      </c>
      <c r="C395" s="16" t="s">
        <v>659</v>
      </c>
      <c r="D395" s="15"/>
      <c r="E395" s="17" t="s">
        <v>662</v>
      </c>
      <c r="F395" s="8">
        <f t="shared" si="63"/>
        <v>41</v>
      </c>
      <c r="G395" s="8">
        <f t="shared" si="63"/>
        <v>16.7</v>
      </c>
      <c r="H395" s="82">
        <f t="shared" si="59"/>
        <v>40.731707317073166</v>
      </c>
    </row>
    <row r="396" spans="1:8" ht="25.5" outlineLevel="7" x14ac:dyDescent="0.25">
      <c r="A396" s="15" t="s">
        <v>163</v>
      </c>
      <c r="B396" s="16" t="s">
        <v>177</v>
      </c>
      <c r="C396" s="16" t="s">
        <v>659</v>
      </c>
      <c r="D396" s="15">
        <v>600</v>
      </c>
      <c r="E396" s="17" t="s">
        <v>341</v>
      </c>
      <c r="F396" s="8">
        <f>4.5+36.5</f>
        <v>41</v>
      </c>
      <c r="G396" s="8">
        <v>16.7</v>
      </c>
      <c r="H396" s="82">
        <f t="shared" si="59"/>
        <v>40.731707317073166</v>
      </c>
    </row>
    <row r="397" spans="1:8" ht="51" outlineLevel="3" x14ac:dyDescent="0.25">
      <c r="A397" s="15" t="s">
        <v>163</v>
      </c>
      <c r="B397" s="16" t="s">
        <v>177</v>
      </c>
      <c r="C397" s="16" t="s">
        <v>44</v>
      </c>
      <c r="D397" s="15"/>
      <c r="E397" s="17" t="s">
        <v>278</v>
      </c>
      <c r="F397" s="8">
        <f>F398+F402</f>
        <v>200</v>
      </c>
      <c r="G397" s="8">
        <f>G398+G402</f>
        <v>0</v>
      </c>
      <c r="H397" s="82">
        <f t="shared" si="59"/>
        <v>0</v>
      </c>
    </row>
    <row r="398" spans="1:8" ht="25.5" outlineLevel="4" x14ac:dyDescent="0.25">
      <c r="A398" s="15" t="s">
        <v>163</v>
      </c>
      <c r="B398" s="16" t="s">
        <v>177</v>
      </c>
      <c r="C398" s="16" t="s">
        <v>186</v>
      </c>
      <c r="D398" s="15"/>
      <c r="E398" s="17" t="s">
        <v>470</v>
      </c>
      <c r="F398" s="8">
        <f>F399</f>
        <v>150</v>
      </c>
      <c r="G398" s="8">
        <f t="shared" ref="G398:G400" si="64">G399</f>
        <v>0</v>
      </c>
      <c r="H398" s="82">
        <f t="shared" si="59"/>
        <v>0</v>
      </c>
    </row>
    <row r="399" spans="1:8" ht="51" outlineLevel="5" x14ac:dyDescent="0.25">
      <c r="A399" s="15" t="s">
        <v>163</v>
      </c>
      <c r="B399" s="16" t="s">
        <v>177</v>
      </c>
      <c r="C399" s="16" t="s">
        <v>187</v>
      </c>
      <c r="D399" s="15"/>
      <c r="E399" s="17" t="s">
        <v>471</v>
      </c>
      <c r="F399" s="8">
        <f>F400</f>
        <v>150</v>
      </c>
      <c r="G399" s="8">
        <f t="shared" si="64"/>
        <v>0</v>
      </c>
      <c r="H399" s="82">
        <f t="shared" ref="H399:H462" si="65">G399/F399*100</f>
        <v>0</v>
      </c>
    </row>
    <row r="400" spans="1:8" ht="25.5" outlineLevel="6" x14ac:dyDescent="0.25">
      <c r="A400" s="15" t="s">
        <v>163</v>
      </c>
      <c r="B400" s="16" t="s">
        <v>177</v>
      </c>
      <c r="C400" s="16" t="s">
        <v>188</v>
      </c>
      <c r="D400" s="15"/>
      <c r="E400" s="17" t="s">
        <v>472</v>
      </c>
      <c r="F400" s="8">
        <f>F401</f>
        <v>150</v>
      </c>
      <c r="G400" s="8">
        <f t="shared" si="64"/>
        <v>0</v>
      </c>
      <c r="H400" s="82">
        <f t="shared" si="65"/>
        <v>0</v>
      </c>
    </row>
    <row r="401" spans="1:8" ht="25.5" outlineLevel="7" x14ac:dyDescent="0.25">
      <c r="A401" s="15" t="s">
        <v>163</v>
      </c>
      <c r="B401" s="16" t="s">
        <v>177</v>
      </c>
      <c r="C401" s="16" t="s">
        <v>188</v>
      </c>
      <c r="D401" s="15" t="s">
        <v>39</v>
      </c>
      <c r="E401" s="17" t="s">
        <v>341</v>
      </c>
      <c r="F401" s="8">
        <v>150</v>
      </c>
      <c r="G401" s="8">
        <v>0</v>
      </c>
      <c r="H401" s="82">
        <f t="shared" si="65"/>
        <v>0</v>
      </c>
    </row>
    <row r="402" spans="1:8" ht="51" outlineLevel="4" x14ac:dyDescent="0.25">
      <c r="A402" s="15" t="s">
        <v>163</v>
      </c>
      <c r="B402" s="16" t="s">
        <v>177</v>
      </c>
      <c r="C402" s="16" t="s">
        <v>189</v>
      </c>
      <c r="D402" s="15"/>
      <c r="E402" s="17" t="s">
        <v>473</v>
      </c>
      <c r="F402" s="8">
        <f>F403</f>
        <v>50</v>
      </c>
      <c r="G402" s="8">
        <f t="shared" ref="G402:G404" si="66">G403</f>
        <v>0</v>
      </c>
      <c r="H402" s="82">
        <f t="shared" si="65"/>
        <v>0</v>
      </c>
    </row>
    <row r="403" spans="1:8" ht="25.5" outlineLevel="5" x14ac:dyDescent="0.25">
      <c r="A403" s="15" t="s">
        <v>163</v>
      </c>
      <c r="B403" s="16" t="s">
        <v>177</v>
      </c>
      <c r="C403" s="16" t="s">
        <v>190</v>
      </c>
      <c r="D403" s="15"/>
      <c r="E403" s="17" t="s">
        <v>474</v>
      </c>
      <c r="F403" s="8">
        <f>F404</f>
        <v>50</v>
      </c>
      <c r="G403" s="8">
        <f>G404</f>
        <v>0</v>
      </c>
      <c r="H403" s="82">
        <f t="shared" si="65"/>
        <v>0</v>
      </c>
    </row>
    <row r="404" spans="1:8" ht="25.5" outlineLevel="6" x14ac:dyDescent="0.25">
      <c r="A404" s="15" t="s">
        <v>163</v>
      </c>
      <c r="B404" s="16" t="s">
        <v>177</v>
      </c>
      <c r="C404" s="16" t="s">
        <v>191</v>
      </c>
      <c r="D404" s="15"/>
      <c r="E404" s="17" t="s">
        <v>475</v>
      </c>
      <c r="F404" s="8">
        <f>F405</f>
        <v>50</v>
      </c>
      <c r="G404" s="8">
        <f t="shared" si="66"/>
        <v>0</v>
      </c>
      <c r="H404" s="82">
        <f t="shared" si="65"/>
        <v>0</v>
      </c>
    </row>
    <row r="405" spans="1:8" ht="25.5" outlineLevel="7" x14ac:dyDescent="0.25">
      <c r="A405" s="15" t="s">
        <v>163</v>
      </c>
      <c r="B405" s="16" t="s">
        <v>177</v>
      </c>
      <c r="C405" s="16" t="s">
        <v>191</v>
      </c>
      <c r="D405" s="15" t="s">
        <v>39</v>
      </c>
      <c r="E405" s="17" t="s">
        <v>341</v>
      </c>
      <c r="F405" s="8">
        <v>50</v>
      </c>
      <c r="G405" s="8">
        <v>0</v>
      </c>
      <c r="H405" s="82">
        <f t="shared" si="65"/>
        <v>0</v>
      </c>
    </row>
    <row r="406" spans="1:8" outlineLevel="2" x14ac:dyDescent="0.25">
      <c r="A406" s="15" t="s">
        <v>163</v>
      </c>
      <c r="B406" s="16" t="s">
        <v>192</v>
      </c>
      <c r="C406" s="16"/>
      <c r="D406" s="15"/>
      <c r="E406" s="17" t="s">
        <v>302</v>
      </c>
      <c r="F406" s="8">
        <f>F407+F416</f>
        <v>18358.2</v>
      </c>
      <c r="G406" s="8">
        <f t="shared" ref="G406" si="67">G407+G416</f>
        <v>4676.5</v>
      </c>
      <c r="H406" s="82">
        <f t="shared" si="65"/>
        <v>25.473630312339989</v>
      </c>
    </row>
    <row r="407" spans="1:8" ht="38.25" outlineLevel="3" x14ac:dyDescent="0.25">
      <c r="A407" s="15" t="s">
        <v>163</v>
      </c>
      <c r="B407" s="16" t="s">
        <v>192</v>
      </c>
      <c r="C407" s="16" t="s">
        <v>170</v>
      </c>
      <c r="D407" s="15"/>
      <c r="E407" s="17" t="s">
        <v>300</v>
      </c>
      <c r="F407" s="8">
        <f>F408</f>
        <v>18318.2</v>
      </c>
      <c r="G407" s="8">
        <f t="shared" ref="G407:G408" si="68">G408</f>
        <v>4676.5</v>
      </c>
      <c r="H407" s="82">
        <f t="shared" si="65"/>
        <v>25.529255057811355</v>
      </c>
    </row>
    <row r="408" spans="1:8" ht="25.5" outlineLevel="4" x14ac:dyDescent="0.25">
      <c r="A408" s="15" t="s">
        <v>163</v>
      </c>
      <c r="B408" s="16" t="s">
        <v>192</v>
      </c>
      <c r="C408" s="16" t="s">
        <v>193</v>
      </c>
      <c r="D408" s="15"/>
      <c r="E408" s="17" t="s">
        <v>476</v>
      </c>
      <c r="F408" s="8">
        <f>F409</f>
        <v>18318.2</v>
      </c>
      <c r="G408" s="8">
        <f t="shared" si="68"/>
        <v>4676.5</v>
      </c>
      <c r="H408" s="82">
        <f t="shared" si="65"/>
        <v>25.529255057811355</v>
      </c>
    </row>
    <row r="409" spans="1:8" ht="25.5" outlineLevel="5" x14ac:dyDescent="0.25">
      <c r="A409" s="15" t="s">
        <v>163</v>
      </c>
      <c r="B409" s="16" t="s">
        <v>192</v>
      </c>
      <c r="C409" s="16" t="s">
        <v>194</v>
      </c>
      <c r="D409" s="15"/>
      <c r="E409" s="17" t="s">
        <v>477</v>
      </c>
      <c r="F409" s="8">
        <f>F412+F410+F414</f>
        <v>18318.2</v>
      </c>
      <c r="G409" s="8">
        <f>G412+G410+G414</f>
        <v>4676.5</v>
      </c>
      <c r="H409" s="82">
        <f t="shared" si="65"/>
        <v>25.529255057811355</v>
      </c>
    </row>
    <row r="410" spans="1:8" ht="51" outlineLevel="5" x14ac:dyDescent="0.25">
      <c r="A410" s="15" t="s">
        <v>163</v>
      </c>
      <c r="B410" s="15" t="s">
        <v>192</v>
      </c>
      <c r="C410" s="16" t="s">
        <v>585</v>
      </c>
      <c r="D410" s="16"/>
      <c r="E410" s="17" t="s">
        <v>586</v>
      </c>
      <c r="F410" s="8">
        <f>F411</f>
        <v>3081.3</v>
      </c>
      <c r="G410" s="8">
        <f>G411</f>
        <v>924.4</v>
      </c>
      <c r="H410" s="82">
        <f t="shared" si="65"/>
        <v>30.000324538344202</v>
      </c>
    </row>
    <row r="411" spans="1:8" ht="25.5" outlineLevel="5" x14ac:dyDescent="0.25">
      <c r="A411" s="15" t="s">
        <v>163</v>
      </c>
      <c r="B411" s="15" t="s">
        <v>192</v>
      </c>
      <c r="C411" s="16" t="s">
        <v>585</v>
      </c>
      <c r="D411" s="16" t="s">
        <v>39</v>
      </c>
      <c r="E411" s="17" t="s">
        <v>341</v>
      </c>
      <c r="F411" s="8">
        <v>3081.3</v>
      </c>
      <c r="G411" s="8">
        <v>924.4</v>
      </c>
      <c r="H411" s="82">
        <f t="shared" si="65"/>
        <v>30.000324538344202</v>
      </c>
    </row>
    <row r="412" spans="1:8" ht="38.25" outlineLevel="6" x14ac:dyDescent="0.25">
      <c r="A412" s="15" t="s">
        <v>163</v>
      </c>
      <c r="B412" s="16" t="s">
        <v>192</v>
      </c>
      <c r="C412" s="16" t="s">
        <v>195</v>
      </c>
      <c r="D412" s="15"/>
      <c r="E412" s="17" t="s">
        <v>612</v>
      </c>
      <c r="F412" s="8">
        <f>F413</f>
        <v>15205.7</v>
      </c>
      <c r="G412" s="8">
        <f>G413</f>
        <v>3752.1</v>
      </c>
      <c r="H412" s="82">
        <f t="shared" si="65"/>
        <v>24.675615065403104</v>
      </c>
    </row>
    <row r="413" spans="1:8" ht="25.5" outlineLevel="7" x14ac:dyDescent="0.25">
      <c r="A413" s="15" t="s">
        <v>163</v>
      </c>
      <c r="B413" s="16" t="s">
        <v>192</v>
      </c>
      <c r="C413" s="16" t="s">
        <v>195</v>
      </c>
      <c r="D413" s="15" t="s">
        <v>39</v>
      </c>
      <c r="E413" s="17" t="s">
        <v>341</v>
      </c>
      <c r="F413" s="8">
        <f>15150+55.7</f>
        <v>15205.7</v>
      </c>
      <c r="G413" s="8">
        <v>3752.1</v>
      </c>
      <c r="H413" s="82">
        <f t="shared" si="65"/>
        <v>24.675615065403104</v>
      </c>
    </row>
    <row r="414" spans="1:8" ht="38.25" outlineLevel="7" x14ac:dyDescent="0.25">
      <c r="A414" s="15" t="s">
        <v>163</v>
      </c>
      <c r="B414" s="16" t="s">
        <v>192</v>
      </c>
      <c r="C414" s="16" t="s">
        <v>596</v>
      </c>
      <c r="D414" s="15"/>
      <c r="E414" s="17" t="s">
        <v>595</v>
      </c>
      <c r="F414" s="8">
        <f>F415</f>
        <v>31.2</v>
      </c>
      <c r="G414" s="8">
        <f>G415</f>
        <v>0</v>
      </c>
      <c r="H414" s="82">
        <f t="shared" si="65"/>
        <v>0</v>
      </c>
    </row>
    <row r="415" spans="1:8" ht="25.5" outlineLevel="7" x14ac:dyDescent="0.25">
      <c r="A415" s="15" t="s">
        <v>163</v>
      </c>
      <c r="B415" s="16" t="s">
        <v>192</v>
      </c>
      <c r="C415" s="16" t="s">
        <v>596</v>
      </c>
      <c r="D415" s="15" t="s">
        <v>39</v>
      </c>
      <c r="E415" s="17" t="s">
        <v>341</v>
      </c>
      <c r="F415" s="8">
        <v>31.2</v>
      </c>
      <c r="G415" s="8">
        <v>0</v>
      </c>
      <c r="H415" s="82">
        <f t="shared" si="65"/>
        <v>0</v>
      </c>
    </row>
    <row r="416" spans="1:8" ht="51" outlineLevel="3" x14ac:dyDescent="0.25">
      <c r="A416" s="15" t="s">
        <v>163</v>
      </c>
      <c r="B416" s="16" t="s">
        <v>192</v>
      </c>
      <c r="C416" s="16" t="s">
        <v>154</v>
      </c>
      <c r="D416" s="15"/>
      <c r="E416" s="17" t="s">
        <v>297</v>
      </c>
      <c r="F416" s="8">
        <f t="shared" ref="F416:G419" si="69">F417</f>
        <v>40</v>
      </c>
      <c r="G416" s="8">
        <f t="shared" si="69"/>
        <v>0</v>
      </c>
      <c r="H416" s="82">
        <f t="shared" si="65"/>
        <v>0</v>
      </c>
    </row>
    <row r="417" spans="1:8" ht="25.5" outlineLevel="4" x14ac:dyDescent="0.25">
      <c r="A417" s="15" t="s">
        <v>163</v>
      </c>
      <c r="B417" s="16" t="s">
        <v>192</v>
      </c>
      <c r="C417" s="16" t="s">
        <v>165</v>
      </c>
      <c r="D417" s="15"/>
      <c r="E417" s="17" t="s">
        <v>452</v>
      </c>
      <c r="F417" s="8">
        <f t="shared" si="69"/>
        <v>40</v>
      </c>
      <c r="G417" s="8">
        <f t="shared" si="69"/>
        <v>0</v>
      </c>
      <c r="H417" s="82">
        <f t="shared" si="65"/>
        <v>0</v>
      </c>
    </row>
    <row r="418" spans="1:8" ht="38.25" outlineLevel="5" x14ac:dyDescent="0.25">
      <c r="A418" s="15" t="s">
        <v>163</v>
      </c>
      <c r="B418" s="16" t="s">
        <v>192</v>
      </c>
      <c r="C418" s="16" t="s">
        <v>166</v>
      </c>
      <c r="D418" s="15"/>
      <c r="E418" s="17" t="s">
        <v>453</v>
      </c>
      <c r="F418" s="8">
        <f t="shared" si="69"/>
        <v>40</v>
      </c>
      <c r="G418" s="8">
        <f t="shared" si="69"/>
        <v>0</v>
      </c>
      <c r="H418" s="82">
        <f t="shared" si="65"/>
        <v>0</v>
      </c>
    </row>
    <row r="419" spans="1:8" ht="25.5" outlineLevel="6" x14ac:dyDescent="0.25">
      <c r="A419" s="15" t="s">
        <v>163</v>
      </c>
      <c r="B419" s="16" t="s">
        <v>192</v>
      </c>
      <c r="C419" s="16" t="s">
        <v>167</v>
      </c>
      <c r="D419" s="15"/>
      <c r="E419" s="17" t="s">
        <v>454</v>
      </c>
      <c r="F419" s="8">
        <f t="shared" si="69"/>
        <v>40</v>
      </c>
      <c r="G419" s="8">
        <f t="shared" si="69"/>
        <v>0</v>
      </c>
      <c r="H419" s="82">
        <f t="shared" si="65"/>
        <v>0</v>
      </c>
    </row>
    <row r="420" spans="1:8" ht="25.5" outlineLevel="7" x14ac:dyDescent="0.25">
      <c r="A420" s="15" t="s">
        <v>163</v>
      </c>
      <c r="B420" s="16" t="s">
        <v>192</v>
      </c>
      <c r="C420" s="16" t="s">
        <v>167</v>
      </c>
      <c r="D420" s="15" t="s">
        <v>39</v>
      </c>
      <c r="E420" s="17" t="s">
        <v>341</v>
      </c>
      <c r="F420" s="8">
        <v>40</v>
      </c>
      <c r="G420" s="8">
        <v>0</v>
      </c>
      <c r="H420" s="82">
        <f t="shared" si="65"/>
        <v>0</v>
      </c>
    </row>
    <row r="421" spans="1:8" ht="25.5" outlineLevel="2" x14ac:dyDescent="0.25">
      <c r="A421" s="15" t="s">
        <v>163</v>
      </c>
      <c r="B421" s="16" t="s">
        <v>196</v>
      </c>
      <c r="C421" s="16"/>
      <c r="D421" s="15"/>
      <c r="E421" s="17" t="s">
        <v>303</v>
      </c>
      <c r="F421" s="8">
        <f>F422</f>
        <v>100</v>
      </c>
      <c r="G421" s="8">
        <f t="shared" ref="G421:G425" si="70">G422</f>
        <v>0</v>
      </c>
      <c r="H421" s="82">
        <f t="shared" si="65"/>
        <v>0</v>
      </c>
    </row>
    <row r="422" spans="1:8" ht="38.25" outlineLevel="3" x14ac:dyDescent="0.25">
      <c r="A422" s="15" t="s">
        <v>163</v>
      </c>
      <c r="B422" s="16" t="s">
        <v>196</v>
      </c>
      <c r="C422" s="16" t="s">
        <v>170</v>
      </c>
      <c r="D422" s="15"/>
      <c r="E422" s="17" t="s">
        <v>300</v>
      </c>
      <c r="F422" s="8">
        <f>F423+F427</f>
        <v>100</v>
      </c>
      <c r="G422" s="8">
        <f>G423+G427</f>
        <v>0</v>
      </c>
      <c r="H422" s="82">
        <f t="shared" si="65"/>
        <v>0</v>
      </c>
    </row>
    <row r="423" spans="1:8" ht="25.5" outlineLevel="4" x14ac:dyDescent="0.25">
      <c r="A423" s="15" t="s">
        <v>163</v>
      </c>
      <c r="B423" s="16" t="s">
        <v>196</v>
      </c>
      <c r="C423" s="16" t="s">
        <v>171</v>
      </c>
      <c r="D423" s="15"/>
      <c r="E423" s="17" t="s">
        <v>455</v>
      </c>
      <c r="F423" s="8">
        <f>F424</f>
        <v>50</v>
      </c>
      <c r="G423" s="8">
        <f t="shared" si="70"/>
        <v>0</v>
      </c>
      <c r="H423" s="82">
        <f t="shared" si="65"/>
        <v>0</v>
      </c>
    </row>
    <row r="424" spans="1:8" ht="25.5" outlineLevel="5" x14ac:dyDescent="0.25">
      <c r="A424" s="15" t="s">
        <v>163</v>
      </c>
      <c r="B424" s="16" t="s">
        <v>196</v>
      </c>
      <c r="C424" s="16" t="s">
        <v>197</v>
      </c>
      <c r="D424" s="15"/>
      <c r="E424" s="17" t="s">
        <v>479</v>
      </c>
      <c r="F424" s="8">
        <f>F425</f>
        <v>50</v>
      </c>
      <c r="G424" s="8">
        <f t="shared" si="70"/>
        <v>0</v>
      </c>
      <c r="H424" s="82">
        <f t="shared" si="65"/>
        <v>0</v>
      </c>
    </row>
    <row r="425" spans="1:8" ht="25.5" outlineLevel="6" x14ac:dyDescent="0.25">
      <c r="A425" s="15" t="s">
        <v>163</v>
      </c>
      <c r="B425" s="16" t="s">
        <v>196</v>
      </c>
      <c r="C425" s="16" t="s">
        <v>198</v>
      </c>
      <c r="D425" s="15"/>
      <c r="E425" s="17" t="s">
        <v>480</v>
      </c>
      <c r="F425" s="8">
        <f>F426</f>
        <v>50</v>
      </c>
      <c r="G425" s="8">
        <f t="shared" si="70"/>
        <v>0</v>
      </c>
      <c r="H425" s="82">
        <f t="shared" si="65"/>
        <v>0</v>
      </c>
    </row>
    <row r="426" spans="1:8" ht="25.5" outlineLevel="7" x14ac:dyDescent="0.25">
      <c r="A426" s="15" t="s">
        <v>163</v>
      </c>
      <c r="B426" s="16" t="s">
        <v>196</v>
      </c>
      <c r="C426" s="16" t="s">
        <v>198</v>
      </c>
      <c r="D426" s="15" t="s">
        <v>39</v>
      </c>
      <c r="E426" s="17" t="s">
        <v>341</v>
      </c>
      <c r="F426" s="8">
        <v>50</v>
      </c>
      <c r="G426" s="8">
        <v>0</v>
      </c>
      <c r="H426" s="82">
        <f t="shared" si="65"/>
        <v>0</v>
      </c>
    </row>
    <row r="427" spans="1:8" ht="25.5" outlineLevel="4" x14ac:dyDescent="0.25">
      <c r="A427" s="15" t="s">
        <v>163</v>
      </c>
      <c r="B427" s="16" t="s">
        <v>196</v>
      </c>
      <c r="C427" s="16" t="s">
        <v>178</v>
      </c>
      <c r="D427" s="15"/>
      <c r="E427" s="17" t="s">
        <v>461</v>
      </c>
      <c r="F427" s="8">
        <f>F428</f>
        <v>50</v>
      </c>
      <c r="G427" s="8">
        <f t="shared" ref="G427:G429" si="71">G428</f>
        <v>0</v>
      </c>
      <c r="H427" s="82">
        <f t="shared" si="65"/>
        <v>0</v>
      </c>
    </row>
    <row r="428" spans="1:8" ht="38.25" outlineLevel="5" x14ac:dyDescent="0.25">
      <c r="A428" s="15" t="s">
        <v>163</v>
      </c>
      <c r="B428" s="16" t="s">
        <v>196</v>
      </c>
      <c r="C428" s="16" t="s">
        <v>179</v>
      </c>
      <c r="D428" s="15"/>
      <c r="E428" s="17" t="s">
        <v>462</v>
      </c>
      <c r="F428" s="8">
        <f>F429</f>
        <v>50</v>
      </c>
      <c r="G428" s="8">
        <f t="shared" si="71"/>
        <v>0</v>
      </c>
      <c r="H428" s="82">
        <f t="shared" si="65"/>
        <v>0</v>
      </c>
    </row>
    <row r="429" spans="1:8" outlineLevel="6" x14ac:dyDescent="0.25">
      <c r="A429" s="15" t="s">
        <v>163</v>
      </c>
      <c r="B429" s="16" t="s">
        <v>196</v>
      </c>
      <c r="C429" s="16" t="s">
        <v>199</v>
      </c>
      <c r="D429" s="15"/>
      <c r="E429" s="17" t="s">
        <v>481</v>
      </c>
      <c r="F429" s="8">
        <f>F430</f>
        <v>50</v>
      </c>
      <c r="G429" s="8">
        <f t="shared" si="71"/>
        <v>0</v>
      </c>
      <c r="H429" s="82">
        <f t="shared" si="65"/>
        <v>0</v>
      </c>
    </row>
    <row r="430" spans="1:8" ht="25.5" outlineLevel="7" x14ac:dyDescent="0.25">
      <c r="A430" s="15" t="s">
        <v>163</v>
      </c>
      <c r="B430" s="16" t="s">
        <v>196</v>
      </c>
      <c r="C430" s="16" t="s">
        <v>199</v>
      </c>
      <c r="D430" s="15" t="s">
        <v>39</v>
      </c>
      <c r="E430" s="17" t="s">
        <v>341</v>
      </c>
      <c r="F430" s="8">
        <v>50</v>
      </c>
      <c r="G430" s="8">
        <v>0</v>
      </c>
      <c r="H430" s="82">
        <f t="shared" si="65"/>
        <v>0</v>
      </c>
    </row>
    <row r="431" spans="1:8" outlineLevel="2" x14ac:dyDescent="0.25">
      <c r="A431" s="15" t="s">
        <v>163</v>
      </c>
      <c r="B431" s="16" t="s">
        <v>200</v>
      </c>
      <c r="C431" s="16"/>
      <c r="D431" s="15"/>
      <c r="E431" s="17" t="s">
        <v>304</v>
      </c>
      <c r="F431" s="8">
        <f t="shared" ref="F431:G432" si="72">F432</f>
        <v>5757.7</v>
      </c>
      <c r="G431" s="8">
        <f t="shared" si="72"/>
        <v>468.3</v>
      </c>
      <c r="H431" s="82">
        <f t="shared" si="65"/>
        <v>8.1334560675269643</v>
      </c>
    </row>
    <row r="432" spans="1:8" ht="38.25" outlineLevel="3" x14ac:dyDescent="0.25">
      <c r="A432" s="15" t="s">
        <v>163</v>
      </c>
      <c r="B432" s="16" t="s">
        <v>200</v>
      </c>
      <c r="C432" s="16" t="s">
        <v>170</v>
      </c>
      <c r="D432" s="15"/>
      <c r="E432" s="17" t="s">
        <v>300</v>
      </c>
      <c r="F432" s="8">
        <f t="shared" si="72"/>
        <v>5757.7</v>
      </c>
      <c r="G432" s="8">
        <f t="shared" si="72"/>
        <v>468.3</v>
      </c>
      <c r="H432" s="82">
        <f t="shared" si="65"/>
        <v>8.1334560675269643</v>
      </c>
    </row>
    <row r="433" spans="1:8" ht="25.5" outlineLevel="4" x14ac:dyDescent="0.25">
      <c r="A433" s="15" t="s">
        <v>163</v>
      </c>
      <c r="B433" s="16" t="s">
        <v>200</v>
      </c>
      <c r="C433" s="16" t="s">
        <v>201</v>
      </c>
      <c r="D433" s="15"/>
      <c r="E433" s="17" t="s">
        <v>482</v>
      </c>
      <c r="F433" s="8">
        <f>F434+F437</f>
        <v>5757.7</v>
      </c>
      <c r="G433" s="8">
        <f>G434+G437</f>
        <v>468.3</v>
      </c>
      <c r="H433" s="82">
        <f t="shared" si="65"/>
        <v>8.1334560675269643</v>
      </c>
    </row>
    <row r="434" spans="1:8" ht="25.5" outlineLevel="5" x14ac:dyDescent="0.25">
      <c r="A434" s="15" t="s">
        <v>163</v>
      </c>
      <c r="B434" s="16" t="s">
        <v>200</v>
      </c>
      <c r="C434" s="16" t="s">
        <v>202</v>
      </c>
      <c r="D434" s="15"/>
      <c r="E434" s="17" t="s">
        <v>483</v>
      </c>
      <c r="F434" s="8">
        <f t="shared" ref="F434:G435" si="73">F435</f>
        <v>4073</v>
      </c>
      <c r="G434" s="8">
        <f t="shared" si="73"/>
        <v>468.3</v>
      </c>
      <c r="H434" s="82">
        <f t="shared" si="65"/>
        <v>11.497667566904003</v>
      </c>
    </row>
    <row r="435" spans="1:8" ht="38.25" outlineLevel="6" x14ac:dyDescent="0.25">
      <c r="A435" s="15" t="s">
        <v>163</v>
      </c>
      <c r="B435" s="16" t="s">
        <v>200</v>
      </c>
      <c r="C435" s="16" t="s">
        <v>203</v>
      </c>
      <c r="D435" s="15"/>
      <c r="E435" s="17" t="s">
        <v>484</v>
      </c>
      <c r="F435" s="8">
        <f t="shared" si="73"/>
        <v>4073</v>
      </c>
      <c r="G435" s="8">
        <f t="shared" si="73"/>
        <v>468.3</v>
      </c>
      <c r="H435" s="82">
        <f t="shared" si="65"/>
        <v>11.497667566904003</v>
      </c>
    </row>
    <row r="436" spans="1:8" ht="25.5" outlineLevel="7" x14ac:dyDescent="0.25">
      <c r="A436" s="15" t="s">
        <v>163</v>
      </c>
      <c r="B436" s="16" t="s">
        <v>200</v>
      </c>
      <c r="C436" s="16" t="s">
        <v>203</v>
      </c>
      <c r="D436" s="15" t="s">
        <v>39</v>
      </c>
      <c r="E436" s="17" t="s">
        <v>341</v>
      </c>
      <c r="F436" s="8">
        <f>3700+373</f>
        <v>4073</v>
      </c>
      <c r="G436" s="8">
        <v>468.3</v>
      </c>
      <c r="H436" s="82">
        <f t="shared" si="65"/>
        <v>11.497667566904003</v>
      </c>
    </row>
    <row r="437" spans="1:8" outlineLevel="7" x14ac:dyDescent="0.25">
      <c r="A437" s="15" t="s">
        <v>163</v>
      </c>
      <c r="B437" s="16" t="s">
        <v>200</v>
      </c>
      <c r="C437" s="16" t="s">
        <v>582</v>
      </c>
      <c r="D437" s="16"/>
      <c r="E437" s="17" t="s">
        <v>583</v>
      </c>
      <c r="F437" s="8">
        <f>F440+F438</f>
        <v>1684.7</v>
      </c>
      <c r="G437" s="8">
        <f>G440+G438</f>
        <v>0</v>
      </c>
      <c r="H437" s="82">
        <f t="shared" si="65"/>
        <v>0</v>
      </c>
    </row>
    <row r="438" spans="1:8" ht="25.5" outlineLevel="7" x14ac:dyDescent="0.25">
      <c r="A438" s="15" t="s">
        <v>163</v>
      </c>
      <c r="B438" s="16" t="s">
        <v>200</v>
      </c>
      <c r="C438" s="16" t="s">
        <v>598</v>
      </c>
      <c r="D438" s="16"/>
      <c r="E438" s="17" t="s">
        <v>599</v>
      </c>
      <c r="F438" s="8">
        <f>F439</f>
        <v>175.2</v>
      </c>
      <c r="G438" s="8">
        <f>G439</f>
        <v>0</v>
      </c>
      <c r="H438" s="82">
        <f t="shared" si="65"/>
        <v>0</v>
      </c>
    </row>
    <row r="439" spans="1:8" ht="25.5" outlineLevel="7" x14ac:dyDescent="0.25">
      <c r="A439" s="15" t="s">
        <v>163</v>
      </c>
      <c r="B439" s="16" t="s">
        <v>200</v>
      </c>
      <c r="C439" s="16" t="s">
        <v>598</v>
      </c>
      <c r="D439" s="16" t="s">
        <v>39</v>
      </c>
      <c r="E439" s="17" t="s">
        <v>341</v>
      </c>
      <c r="F439" s="8">
        <v>175.2</v>
      </c>
      <c r="G439" s="8">
        <v>0</v>
      </c>
      <c r="H439" s="82">
        <f t="shared" si="65"/>
        <v>0</v>
      </c>
    </row>
    <row r="440" spans="1:8" ht="51" outlineLevel="7" x14ac:dyDescent="0.25">
      <c r="A440" s="15" t="s">
        <v>163</v>
      </c>
      <c r="B440" s="16" t="s">
        <v>200</v>
      </c>
      <c r="C440" s="16" t="s">
        <v>581</v>
      </c>
      <c r="D440" s="16"/>
      <c r="E440" s="17" t="s">
        <v>584</v>
      </c>
      <c r="F440" s="8">
        <f>F441</f>
        <v>1509.5</v>
      </c>
      <c r="G440" s="8">
        <f>G441</f>
        <v>0</v>
      </c>
      <c r="H440" s="82">
        <f t="shared" si="65"/>
        <v>0</v>
      </c>
    </row>
    <row r="441" spans="1:8" ht="25.5" outlineLevel="7" x14ac:dyDescent="0.25">
      <c r="A441" s="15" t="s">
        <v>163</v>
      </c>
      <c r="B441" s="16" t="s">
        <v>200</v>
      </c>
      <c r="C441" s="16" t="s">
        <v>581</v>
      </c>
      <c r="D441" s="16" t="s">
        <v>39</v>
      </c>
      <c r="E441" s="17" t="s">
        <v>341</v>
      </c>
      <c r="F441" s="8">
        <v>1509.5</v>
      </c>
      <c r="G441" s="8">
        <v>0</v>
      </c>
      <c r="H441" s="82">
        <f t="shared" si="65"/>
        <v>0</v>
      </c>
    </row>
    <row r="442" spans="1:8" outlineLevel="2" x14ac:dyDescent="0.25">
      <c r="A442" s="15" t="s">
        <v>163</v>
      </c>
      <c r="B442" s="16" t="s">
        <v>204</v>
      </c>
      <c r="C442" s="16"/>
      <c r="D442" s="15"/>
      <c r="E442" s="17" t="s">
        <v>305</v>
      </c>
      <c r="F442" s="8">
        <f>F443</f>
        <v>4728.1000000000004</v>
      </c>
      <c r="G442" s="8">
        <f t="shared" ref="G442:G445" si="74">G443</f>
        <v>757.1</v>
      </c>
      <c r="H442" s="82">
        <f t="shared" si="65"/>
        <v>16.01277468750661</v>
      </c>
    </row>
    <row r="443" spans="1:8" ht="38.25" outlineLevel="3" x14ac:dyDescent="0.25">
      <c r="A443" s="15" t="s">
        <v>163</v>
      </c>
      <c r="B443" s="16" t="s">
        <v>204</v>
      </c>
      <c r="C443" s="16" t="s">
        <v>170</v>
      </c>
      <c r="D443" s="15"/>
      <c r="E443" s="17" t="s">
        <v>300</v>
      </c>
      <c r="F443" s="8">
        <f>F444</f>
        <v>4728.1000000000004</v>
      </c>
      <c r="G443" s="8">
        <f t="shared" si="74"/>
        <v>757.1</v>
      </c>
      <c r="H443" s="82">
        <f t="shared" si="65"/>
        <v>16.01277468750661</v>
      </c>
    </row>
    <row r="444" spans="1:8" ht="38.25" outlineLevel="4" x14ac:dyDescent="0.25">
      <c r="A444" s="15" t="s">
        <v>163</v>
      </c>
      <c r="B444" s="16" t="s">
        <v>204</v>
      </c>
      <c r="C444" s="16" t="s">
        <v>205</v>
      </c>
      <c r="D444" s="15"/>
      <c r="E444" s="17" t="s">
        <v>485</v>
      </c>
      <c r="F444" s="8">
        <f>F445</f>
        <v>4728.1000000000004</v>
      </c>
      <c r="G444" s="8">
        <f t="shared" si="74"/>
        <v>757.1</v>
      </c>
      <c r="H444" s="82">
        <f t="shared" si="65"/>
        <v>16.01277468750661</v>
      </c>
    </row>
    <row r="445" spans="1:8" ht="25.5" outlineLevel="5" x14ac:dyDescent="0.25">
      <c r="A445" s="15" t="s">
        <v>163</v>
      </c>
      <c r="B445" s="16" t="s">
        <v>204</v>
      </c>
      <c r="C445" s="16" t="s">
        <v>206</v>
      </c>
      <c r="D445" s="15"/>
      <c r="E445" s="17" t="s">
        <v>486</v>
      </c>
      <c r="F445" s="8">
        <f>F446</f>
        <v>4728.1000000000004</v>
      </c>
      <c r="G445" s="8">
        <f t="shared" si="74"/>
        <v>757.1</v>
      </c>
      <c r="H445" s="82">
        <f t="shared" si="65"/>
        <v>16.01277468750661</v>
      </c>
    </row>
    <row r="446" spans="1:8" ht="38.25" outlineLevel="6" x14ac:dyDescent="0.25">
      <c r="A446" s="15" t="s">
        <v>163</v>
      </c>
      <c r="B446" s="16" t="s">
        <v>204</v>
      </c>
      <c r="C446" s="16" t="s">
        <v>208</v>
      </c>
      <c r="D446" s="15"/>
      <c r="E446" s="17" t="s">
        <v>488</v>
      </c>
      <c r="F446" s="8">
        <f>F447+F448</f>
        <v>4728.1000000000004</v>
      </c>
      <c r="G446" s="8">
        <f>G447+G448</f>
        <v>757.1</v>
      </c>
      <c r="H446" s="82">
        <f t="shared" si="65"/>
        <v>16.01277468750661</v>
      </c>
    </row>
    <row r="447" spans="1:8" ht="63.75" outlineLevel="7" x14ac:dyDescent="0.25">
      <c r="A447" s="15" t="s">
        <v>163</v>
      </c>
      <c r="B447" s="16" t="s">
        <v>204</v>
      </c>
      <c r="C447" s="16" t="s">
        <v>208</v>
      </c>
      <c r="D447" s="15" t="s">
        <v>6</v>
      </c>
      <c r="E447" s="17" t="s">
        <v>314</v>
      </c>
      <c r="F447" s="8">
        <v>4679</v>
      </c>
      <c r="G447" s="8">
        <v>754</v>
      </c>
      <c r="H447" s="82">
        <f t="shared" si="65"/>
        <v>16.114554391964095</v>
      </c>
    </row>
    <row r="448" spans="1:8" ht="25.5" outlineLevel="7" x14ac:dyDescent="0.25">
      <c r="A448" s="15" t="s">
        <v>163</v>
      </c>
      <c r="B448" s="16" t="s">
        <v>204</v>
      </c>
      <c r="C448" s="16" t="s">
        <v>208</v>
      </c>
      <c r="D448" s="15" t="s">
        <v>7</v>
      </c>
      <c r="E448" s="17" t="s">
        <v>315</v>
      </c>
      <c r="F448" s="8">
        <v>49.1</v>
      </c>
      <c r="G448" s="8">
        <v>3.1</v>
      </c>
      <c r="H448" s="82">
        <f t="shared" si="65"/>
        <v>6.313645621181263</v>
      </c>
    </row>
    <row r="449" spans="1:8" outlineLevel="1" x14ac:dyDescent="0.25">
      <c r="A449" s="15" t="s">
        <v>163</v>
      </c>
      <c r="B449" s="16" t="s">
        <v>135</v>
      </c>
      <c r="C449" s="16"/>
      <c r="D449" s="15"/>
      <c r="E449" s="17" t="s">
        <v>265</v>
      </c>
      <c r="F449" s="8">
        <f>F450+F460</f>
        <v>6608.9000000000005</v>
      </c>
      <c r="G449" s="8">
        <f>G450+G460</f>
        <v>1258.5</v>
      </c>
      <c r="H449" s="82">
        <f t="shared" si="65"/>
        <v>19.042503291016658</v>
      </c>
    </row>
    <row r="450" spans="1:8" outlineLevel="2" x14ac:dyDescent="0.25">
      <c r="A450" s="15" t="s">
        <v>163</v>
      </c>
      <c r="B450" s="16" t="s">
        <v>139</v>
      </c>
      <c r="C450" s="16"/>
      <c r="D450" s="15"/>
      <c r="E450" s="17" t="s">
        <v>293</v>
      </c>
      <c r="F450" s="8">
        <f>F451</f>
        <v>1386</v>
      </c>
      <c r="G450" s="8">
        <f>G451</f>
        <v>345.6</v>
      </c>
      <c r="H450" s="82">
        <f t="shared" si="65"/>
        <v>24.935064935064936</v>
      </c>
    </row>
    <row r="451" spans="1:8" ht="38.25" outlineLevel="3" x14ac:dyDescent="0.25">
      <c r="A451" s="15" t="s">
        <v>163</v>
      </c>
      <c r="B451" s="16" t="s">
        <v>139</v>
      </c>
      <c r="C451" s="16" t="s">
        <v>170</v>
      </c>
      <c r="D451" s="15"/>
      <c r="E451" s="17" t="s">
        <v>300</v>
      </c>
      <c r="F451" s="8">
        <f>F452+F457</f>
        <v>1386</v>
      </c>
      <c r="G451" s="8">
        <f>G452+G457</f>
        <v>345.6</v>
      </c>
      <c r="H451" s="82">
        <f t="shared" si="65"/>
        <v>24.935064935064936</v>
      </c>
    </row>
    <row r="452" spans="1:8" ht="25.5" outlineLevel="4" x14ac:dyDescent="0.25">
      <c r="A452" s="15" t="s">
        <v>163</v>
      </c>
      <c r="B452" s="16" t="s">
        <v>139</v>
      </c>
      <c r="C452" s="16" t="s">
        <v>171</v>
      </c>
      <c r="D452" s="15"/>
      <c r="E452" s="17" t="s">
        <v>455</v>
      </c>
      <c r="F452" s="8">
        <f>F453</f>
        <v>315</v>
      </c>
      <c r="G452" s="8">
        <f t="shared" ref="G452:G454" si="75">G453</f>
        <v>72</v>
      </c>
      <c r="H452" s="82">
        <f t="shared" si="65"/>
        <v>22.857142857142858</v>
      </c>
    </row>
    <row r="453" spans="1:8" ht="25.5" outlineLevel="5" x14ac:dyDescent="0.25">
      <c r="A453" s="15" t="s">
        <v>163</v>
      </c>
      <c r="B453" s="16" t="s">
        <v>139</v>
      </c>
      <c r="C453" s="16" t="s">
        <v>197</v>
      </c>
      <c r="D453" s="15"/>
      <c r="E453" s="17" t="s">
        <v>479</v>
      </c>
      <c r="F453" s="8">
        <f>F454</f>
        <v>315</v>
      </c>
      <c r="G453" s="8">
        <f t="shared" si="75"/>
        <v>72</v>
      </c>
      <c r="H453" s="82">
        <f t="shared" si="65"/>
        <v>22.857142857142858</v>
      </c>
    </row>
    <row r="454" spans="1:8" ht="63.75" outlineLevel="6" x14ac:dyDescent="0.25">
      <c r="A454" s="15" t="s">
        <v>163</v>
      </c>
      <c r="B454" s="16" t="s">
        <v>139</v>
      </c>
      <c r="C454" s="16" t="s">
        <v>209</v>
      </c>
      <c r="D454" s="15"/>
      <c r="E454" s="17" t="s">
        <v>489</v>
      </c>
      <c r="F454" s="8">
        <f>F455</f>
        <v>315</v>
      </c>
      <c r="G454" s="8">
        <f t="shared" si="75"/>
        <v>72</v>
      </c>
      <c r="H454" s="82">
        <f t="shared" si="65"/>
        <v>22.857142857142858</v>
      </c>
    </row>
    <row r="455" spans="1:8" outlineLevel="7" x14ac:dyDescent="0.25">
      <c r="A455" s="15" t="s">
        <v>163</v>
      </c>
      <c r="B455" s="16" t="s">
        <v>139</v>
      </c>
      <c r="C455" s="16" t="s">
        <v>209</v>
      </c>
      <c r="D455" s="15" t="s">
        <v>21</v>
      </c>
      <c r="E455" s="17" t="s">
        <v>326</v>
      </c>
      <c r="F455" s="8">
        <v>315</v>
      </c>
      <c r="G455" s="8">
        <v>72</v>
      </c>
      <c r="H455" s="82">
        <f t="shared" si="65"/>
        <v>22.857142857142858</v>
      </c>
    </row>
    <row r="456" spans="1:8" ht="25.5" outlineLevel="4" x14ac:dyDescent="0.25">
      <c r="A456" s="15" t="s">
        <v>163</v>
      </c>
      <c r="B456" s="16" t="s">
        <v>139</v>
      </c>
      <c r="C456" s="16" t="s">
        <v>178</v>
      </c>
      <c r="D456" s="15"/>
      <c r="E456" s="17" t="s">
        <v>461</v>
      </c>
      <c r="F456" s="8">
        <f>F457</f>
        <v>1071</v>
      </c>
      <c r="G456" s="8">
        <f t="shared" ref="G456:G458" si="76">G457</f>
        <v>273.60000000000002</v>
      </c>
      <c r="H456" s="82">
        <f t="shared" si="65"/>
        <v>25.546218487394963</v>
      </c>
    </row>
    <row r="457" spans="1:8" ht="38.25" outlineLevel="5" x14ac:dyDescent="0.25">
      <c r="A457" s="15" t="s">
        <v>163</v>
      </c>
      <c r="B457" s="16" t="s">
        <v>139</v>
      </c>
      <c r="C457" s="16" t="s">
        <v>179</v>
      </c>
      <c r="D457" s="15"/>
      <c r="E457" s="17" t="s">
        <v>462</v>
      </c>
      <c r="F457" s="8">
        <f>F458</f>
        <v>1071</v>
      </c>
      <c r="G457" s="8">
        <f t="shared" si="76"/>
        <v>273.60000000000002</v>
      </c>
      <c r="H457" s="82">
        <f t="shared" si="65"/>
        <v>25.546218487394963</v>
      </c>
    </row>
    <row r="458" spans="1:8" ht="63.75" outlineLevel="6" x14ac:dyDescent="0.25">
      <c r="A458" s="15" t="s">
        <v>163</v>
      </c>
      <c r="B458" s="16" t="s">
        <v>139</v>
      </c>
      <c r="C458" s="16" t="s">
        <v>210</v>
      </c>
      <c r="D458" s="15"/>
      <c r="E458" s="17" t="s">
        <v>489</v>
      </c>
      <c r="F458" s="8">
        <f>F459</f>
        <v>1071</v>
      </c>
      <c r="G458" s="8">
        <f t="shared" si="76"/>
        <v>273.60000000000002</v>
      </c>
      <c r="H458" s="82">
        <f t="shared" si="65"/>
        <v>25.546218487394963</v>
      </c>
    </row>
    <row r="459" spans="1:8" outlineLevel="7" x14ac:dyDescent="0.25">
      <c r="A459" s="15" t="s">
        <v>163</v>
      </c>
      <c r="B459" s="16" t="s">
        <v>139</v>
      </c>
      <c r="C459" s="16" t="s">
        <v>210</v>
      </c>
      <c r="D459" s="15" t="s">
        <v>21</v>
      </c>
      <c r="E459" s="17" t="s">
        <v>326</v>
      </c>
      <c r="F459" s="8">
        <v>1071</v>
      </c>
      <c r="G459" s="8">
        <v>273.60000000000002</v>
      </c>
      <c r="H459" s="82">
        <f t="shared" si="65"/>
        <v>25.546218487394963</v>
      </c>
    </row>
    <row r="460" spans="1:8" outlineLevel="2" x14ac:dyDescent="0.25">
      <c r="A460" s="15" t="s">
        <v>163</v>
      </c>
      <c r="B460" s="16" t="s">
        <v>153</v>
      </c>
      <c r="C460" s="16"/>
      <c r="D460" s="15"/>
      <c r="E460" s="17" t="s">
        <v>296</v>
      </c>
      <c r="F460" s="8">
        <f>F461</f>
        <v>5222.9000000000005</v>
      </c>
      <c r="G460" s="8">
        <f t="shared" ref="G460:G463" si="77">G461</f>
        <v>912.9</v>
      </c>
      <c r="H460" s="82">
        <f t="shared" si="65"/>
        <v>17.478795305290163</v>
      </c>
    </row>
    <row r="461" spans="1:8" ht="38.25" outlineLevel="3" x14ac:dyDescent="0.25">
      <c r="A461" s="15" t="s">
        <v>163</v>
      </c>
      <c r="B461" s="16" t="s">
        <v>153</v>
      </c>
      <c r="C461" s="16" t="s">
        <v>170</v>
      </c>
      <c r="D461" s="15"/>
      <c r="E461" s="17" t="s">
        <v>300</v>
      </c>
      <c r="F461" s="8">
        <f>F462</f>
        <v>5222.9000000000005</v>
      </c>
      <c r="G461" s="8">
        <f t="shared" si="77"/>
        <v>912.9</v>
      </c>
      <c r="H461" s="82">
        <f t="shared" si="65"/>
        <v>17.478795305290163</v>
      </c>
    </row>
    <row r="462" spans="1:8" ht="25.5" outlineLevel="4" x14ac:dyDescent="0.25">
      <c r="A462" s="15" t="s">
        <v>163</v>
      </c>
      <c r="B462" s="16" t="s">
        <v>153</v>
      </c>
      <c r="C462" s="16" t="s">
        <v>171</v>
      </c>
      <c r="D462" s="15"/>
      <c r="E462" s="17" t="s">
        <v>455</v>
      </c>
      <c r="F462" s="8">
        <f>F463</f>
        <v>5222.9000000000005</v>
      </c>
      <c r="G462" s="8">
        <f t="shared" si="77"/>
        <v>912.9</v>
      </c>
      <c r="H462" s="82">
        <f t="shared" si="65"/>
        <v>17.478795305290163</v>
      </c>
    </row>
    <row r="463" spans="1:8" ht="25.5" outlineLevel="5" x14ac:dyDescent="0.25">
      <c r="A463" s="15" t="s">
        <v>163</v>
      </c>
      <c r="B463" s="16" t="s">
        <v>153</v>
      </c>
      <c r="C463" s="16" t="s">
        <v>172</v>
      </c>
      <c r="D463" s="15"/>
      <c r="E463" s="17" t="s">
        <v>456</v>
      </c>
      <c r="F463" s="8">
        <f>F464</f>
        <v>5222.9000000000005</v>
      </c>
      <c r="G463" s="8">
        <f t="shared" si="77"/>
        <v>912.9</v>
      </c>
      <c r="H463" s="82">
        <f t="shared" ref="H463:H526" si="78">G463/F463*100</f>
        <v>17.478795305290163</v>
      </c>
    </row>
    <row r="464" spans="1:8" ht="51" outlineLevel="6" x14ac:dyDescent="0.25">
      <c r="A464" s="15" t="s">
        <v>163</v>
      </c>
      <c r="B464" s="16" t="s">
        <v>153</v>
      </c>
      <c r="C464" s="16" t="s">
        <v>211</v>
      </c>
      <c r="D464" s="15"/>
      <c r="E464" s="17" t="s">
        <v>490</v>
      </c>
      <c r="F464" s="8">
        <f>F465+F466</f>
        <v>5222.9000000000005</v>
      </c>
      <c r="G464" s="8">
        <f>G465+G466</f>
        <v>912.9</v>
      </c>
      <c r="H464" s="82">
        <f t="shared" si="78"/>
        <v>17.478795305290163</v>
      </c>
    </row>
    <row r="465" spans="1:8" ht="25.5" outlineLevel="7" x14ac:dyDescent="0.25">
      <c r="A465" s="15" t="s">
        <v>163</v>
      </c>
      <c r="B465" s="16" t="s">
        <v>153</v>
      </c>
      <c r="C465" s="16" t="s">
        <v>211</v>
      </c>
      <c r="D465" s="15" t="s">
        <v>7</v>
      </c>
      <c r="E465" s="17" t="s">
        <v>315</v>
      </c>
      <c r="F465" s="8">
        <v>130.6</v>
      </c>
      <c r="G465" s="8">
        <v>15.8</v>
      </c>
      <c r="H465" s="82">
        <f t="shared" si="78"/>
        <v>12.098009188361409</v>
      </c>
    </row>
    <row r="466" spans="1:8" outlineLevel="7" x14ac:dyDescent="0.25">
      <c r="A466" s="15" t="s">
        <v>163</v>
      </c>
      <c r="B466" s="16" t="s">
        <v>153</v>
      </c>
      <c r="C466" s="16" t="s">
        <v>211</v>
      </c>
      <c r="D466" s="15" t="s">
        <v>21</v>
      </c>
      <c r="E466" s="17" t="s">
        <v>326</v>
      </c>
      <c r="F466" s="8">
        <v>5092.3</v>
      </c>
      <c r="G466" s="8">
        <v>897.1</v>
      </c>
      <c r="H466" s="82">
        <f t="shared" si="78"/>
        <v>17.616793983072483</v>
      </c>
    </row>
    <row r="467" spans="1:8" outlineLevel="1" x14ac:dyDescent="0.25">
      <c r="A467" s="15" t="s">
        <v>163</v>
      </c>
      <c r="B467" s="16" t="s">
        <v>212</v>
      </c>
      <c r="C467" s="16"/>
      <c r="D467" s="15"/>
      <c r="E467" s="17" t="s">
        <v>268</v>
      </c>
      <c r="F467" s="8">
        <f t="shared" ref="F467:G472" si="79">F468</f>
        <v>2484.6</v>
      </c>
      <c r="G467" s="8">
        <f t="shared" si="79"/>
        <v>717.3</v>
      </c>
      <c r="H467" s="82">
        <f t="shared" si="78"/>
        <v>28.869838203332527</v>
      </c>
    </row>
    <row r="468" spans="1:8" outlineLevel="2" x14ac:dyDescent="0.25">
      <c r="A468" s="15" t="s">
        <v>163</v>
      </c>
      <c r="B468" s="16" t="s">
        <v>213</v>
      </c>
      <c r="C468" s="16"/>
      <c r="D468" s="15"/>
      <c r="E468" s="17" t="s">
        <v>306</v>
      </c>
      <c r="F468" s="8">
        <f t="shared" si="79"/>
        <v>2484.6</v>
      </c>
      <c r="G468" s="8">
        <f t="shared" si="79"/>
        <v>717.3</v>
      </c>
      <c r="H468" s="82">
        <f t="shared" si="78"/>
        <v>28.869838203332527</v>
      </c>
    </row>
    <row r="469" spans="1:8" ht="38.25" outlineLevel="3" x14ac:dyDescent="0.25">
      <c r="A469" s="15" t="s">
        <v>163</v>
      </c>
      <c r="B469" s="16" t="s">
        <v>213</v>
      </c>
      <c r="C469" s="16" t="s">
        <v>170</v>
      </c>
      <c r="D469" s="15"/>
      <c r="E469" s="17" t="s">
        <v>300</v>
      </c>
      <c r="F469" s="8">
        <f t="shared" si="79"/>
        <v>2484.6</v>
      </c>
      <c r="G469" s="8">
        <f t="shared" si="79"/>
        <v>717.3</v>
      </c>
      <c r="H469" s="82">
        <f t="shared" si="78"/>
        <v>28.869838203332527</v>
      </c>
    </row>
    <row r="470" spans="1:8" ht="25.5" outlineLevel="4" x14ac:dyDescent="0.25">
      <c r="A470" s="15" t="s">
        <v>163</v>
      </c>
      <c r="B470" s="16" t="s">
        <v>213</v>
      </c>
      <c r="C470" s="16" t="s">
        <v>193</v>
      </c>
      <c r="D470" s="15"/>
      <c r="E470" s="17" t="s">
        <v>476</v>
      </c>
      <c r="F470" s="8">
        <f>F471+F474</f>
        <v>2484.6</v>
      </c>
      <c r="G470" s="8">
        <f t="shared" ref="G470" si="80">G471+G474</f>
        <v>717.3</v>
      </c>
      <c r="H470" s="82">
        <f t="shared" si="78"/>
        <v>28.869838203332527</v>
      </c>
    </row>
    <row r="471" spans="1:8" ht="25.5" outlineLevel="5" x14ac:dyDescent="0.25">
      <c r="A471" s="15" t="s">
        <v>163</v>
      </c>
      <c r="B471" s="16" t="s">
        <v>213</v>
      </c>
      <c r="C471" s="16" t="s">
        <v>194</v>
      </c>
      <c r="D471" s="15"/>
      <c r="E471" s="17" t="s">
        <v>477</v>
      </c>
      <c r="F471" s="8">
        <f>F472</f>
        <v>2171.6</v>
      </c>
      <c r="G471" s="8">
        <f t="shared" si="79"/>
        <v>404.3</v>
      </c>
      <c r="H471" s="82">
        <f t="shared" si="78"/>
        <v>18.617609136120834</v>
      </c>
    </row>
    <row r="472" spans="1:8" ht="51" outlineLevel="6" x14ac:dyDescent="0.25">
      <c r="A472" s="15" t="s">
        <v>163</v>
      </c>
      <c r="B472" s="16" t="s">
        <v>213</v>
      </c>
      <c r="C472" s="16" t="s">
        <v>214</v>
      </c>
      <c r="D472" s="15"/>
      <c r="E472" s="17" t="s">
        <v>491</v>
      </c>
      <c r="F472" s="8">
        <f t="shared" si="79"/>
        <v>2171.6</v>
      </c>
      <c r="G472" s="8">
        <f t="shared" si="79"/>
        <v>404.3</v>
      </c>
      <c r="H472" s="82">
        <f t="shared" si="78"/>
        <v>18.617609136120834</v>
      </c>
    </row>
    <row r="473" spans="1:8" ht="25.5" outlineLevel="7" x14ac:dyDescent="0.25">
      <c r="A473" s="15" t="s">
        <v>163</v>
      </c>
      <c r="B473" s="16" t="s">
        <v>213</v>
      </c>
      <c r="C473" s="16" t="s">
        <v>214</v>
      </c>
      <c r="D473" s="15" t="s">
        <v>39</v>
      </c>
      <c r="E473" s="17" t="s">
        <v>341</v>
      </c>
      <c r="F473" s="8">
        <f>2204.6-33</f>
        <v>2171.6</v>
      </c>
      <c r="G473" s="8">
        <v>404.3</v>
      </c>
      <c r="H473" s="82">
        <f t="shared" si="78"/>
        <v>18.617609136120834</v>
      </c>
    </row>
    <row r="474" spans="1:8" ht="25.5" outlineLevel="7" x14ac:dyDescent="0.25">
      <c r="A474" s="15" t="s">
        <v>163</v>
      </c>
      <c r="B474" s="16" t="s">
        <v>213</v>
      </c>
      <c r="C474" s="16" t="s">
        <v>701</v>
      </c>
      <c r="D474" s="15"/>
      <c r="E474" s="17" t="s">
        <v>702</v>
      </c>
      <c r="F474" s="8">
        <f>F477+F475</f>
        <v>313</v>
      </c>
      <c r="G474" s="8">
        <f t="shared" ref="G474" si="81">G477+G475</f>
        <v>313</v>
      </c>
      <c r="H474" s="82">
        <f t="shared" si="78"/>
        <v>100</v>
      </c>
    </row>
    <row r="475" spans="1:8" ht="76.5" outlineLevel="7" x14ac:dyDescent="0.25">
      <c r="A475" s="15" t="s">
        <v>163</v>
      </c>
      <c r="B475" s="16" t="s">
        <v>213</v>
      </c>
      <c r="C475" s="16" t="s">
        <v>728</v>
      </c>
      <c r="D475" s="15"/>
      <c r="E475" s="17" t="s">
        <v>727</v>
      </c>
      <c r="F475" s="8">
        <f>F476</f>
        <v>280</v>
      </c>
      <c r="G475" s="8">
        <f t="shared" ref="G475" si="82">G476</f>
        <v>280</v>
      </c>
      <c r="H475" s="82">
        <f t="shared" si="78"/>
        <v>100</v>
      </c>
    </row>
    <row r="476" spans="1:8" ht="25.5" outlineLevel="7" x14ac:dyDescent="0.25">
      <c r="A476" s="15" t="s">
        <v>163</v>
      </c>
      <c r="B476" s="16" t="s">
        <v>213</v>
      </c>
      <c r="C476" s="16" t="s">
        <v>728</v>
      </c>
      <c r="D476" s="15" t="s">
        <v>39</v>
      </c>
      <c r="E476" s="17" t="s">
        <v>341</v>
      </c>
      <c r="F476" s="8">
        <v>280</v>
      </c>
      <c r="G476" s="8">
        <v>280</v>
      </c>
      <c r="H476" s="82">
        <f t="shared" si="78"/>
        <v>100</v>
      </c>
    </row>
    <row r="477" spans="1:8" ht="76.5" outlineLevel="7" x14ac:dyDescent="0.25">
      <c r="A477" s="15" t="s">
        <v>163</v>
      </c>
      <c r="B477" s="16" t="s">
        <v>213</v>
      </c>
      <c r="C477" s="16" t="s">
        <v>700</v>
      </c>
      <c r="D477" s="15"/>
      <c r="E477" s="17" t="s">
        <v>703</v>
      </c>
      <c r="F477" s="8">
        <f>F478</f>
        <v>33</v>
      </c>
      <c r="G477" s="8">
        <f t="shared" ref="G477" si="83">G478</f>
        <v>33</v>
      </c>
      <c r="H477" s="82">
        <f t="shared" si="78"/>
        <v>100</v>
      </c>
    </row>
    <row r="478" spans="1:8" ht="25.5" outlineLevel="7" x14ac:dyDescent="0.25">
      <c r="A478" s="15" t="s">
        <v>163</v>
      </c>
      <c r="B478" s="16" t="s">
        <v>213</v>
      </c>
      <c r="C478" s="16" t="s">
        <v>700</v>
      </c>
      <c r="D478" s="15" t="s">
        <v>39</v>
      </c>
      <c r="E478" s="17" t="s">
        <v>341</v>
      </c>
      <c r="F478" s="8">
        <v>33</v>
      </c>
      <c r="G478" s="8">
        <v>33</v>
      </c>
      <c r="H478" s="82">
        <f t="shared" si="78"/>
        <v>100</v>
      </c>
    </row>
    <row r="479" spans="1:8" s="3" customFormat="1" ht="25.5" x14ac:dyDescent="0.25">
      <c r="A479" s="20" t="s">
        <v>215</v>
      </c>
      <c r="B479" s="45"/>
      <c r="C479" s="45"/>
      <c r="D479" s="20"/>
      <c r="E479" s="21" t="s">
        <v>258</v>
      </c>
      <c r="F479" s="7">
        <f>F480+F517+F559</f>
        <v>56199.8</v>
      </c>
      <c r="G479" s="7">
        <f t="shared" ref="G479" si="84">G480+G517+G559</f>
        <v>12498.2</v>
      </c>
      <c r="H479" s="81">
        <f t="shared" si="78"/>
        <v>22.238869177470384</v>
      </c>
    </row>
    <row r="480" spans="1:8" outlineLevel="1" x14ac:dyDescent="0.25">
      <c r="A480" s="15" t="s">
        <v>215</v>
      </c>
      <c r="B480" s="16" t="s">
        <v>168</v>
      </c>
      <c r="C480" s="16"/>
      <c r="D480" s="15"/>
      <c r="E480" s="17" t="s">
        <v>267</v>
      </c>
      <c r="F480" s="8">
        <f>F481+F494</f>
        <v>6415</v>
      </c>
      <c r="G480" s="8">
        <f t="shared" ref="G480" si="85">G481+G494</f>
        <v>1615.2</v>
      </c>
      <c r="H480" s="82">
        <f t="shared" si="78"/>
        <v>25.178487918939986</v>
      </c>
    </row>
    <row r="481" spans="1:9" outlineLevel="2" x14ac:dyDescent="0.25">
      <c r="A481" s="15" t="s">
        <v>215</v>
      </c>
      <c r="B481" s="16" t="s">
        <v>192</v>
      </c>
      <c r="C481" s="16"/>
      <c r="D481" s="15"/>
      <c r="E481" s="17" t="s">
        <v>302</v>
      </c>
      <c r="F481" s="8">
        <f>F482</f>
        <v>6278</v>
      </c>
      <c r="G481" s="8">
        <f t="shared" ref="G481" si="86">G482</f>
        <v>1608.5</v>
      </c>
      <c r="H481" s="82">
        <f t="shared" si="78"/>
        <v>25.621216948072632</v>
      </c>
    </row>
    <row r="482" spans="1:9" ht="38.25" outlineLevel="3" x14ac:dyDescent="0.25">
      <c r="A482" s="15" t="s">
        <v>215</v>
      </c>
      <c r="B482" s="16" t="s">
        <v>192</v>
      </c>
      <c r="C482" s="16" t="s">
        <v>219</v>
      </c>
      <c r="D482" s="15"/>
      <c r="E482" s="17" t="s">
        <v>308</v>
      </c>
      <c r="F482" s="8">
        <f t="shared" ref="F482:G482" si="87">F483</f>
        <v>6278</v>
      </c>
      <c r="G482" s="8">
        <f t="shared" si="87"/>
        <v>1608.5</v>
      </c>
      <c r="H482" s="82">
        <f t="shared" si="78"/>
        <v>25.621216948072632</v>
      </c>
    </row>
    <row r="483" spans="1:9" ht="38.25" outlineLevel="4" x14ac:dyDescent="0.25">
      <c r="A483" s="15" t="s">
        <v>215</v>
      </c>
      <c r="B483" s="16" t="s">
        <v>192</v>
      </c>
      <c r="C483" s="16" t="s">
        <v>220</v>
      </c>
      <c r="D483" s="15"/>
      <c r="E483" s="17" t="s">
        <v>499</v>
      </c>
      <c r="F483" s="8">
        <f>F484+F491</f>
        <v>6278</v>
      </c>
      <c r="G483" s="8">
        <f>G484+G491</f>
        <v>1608.5</v>
      </c>
      <c r="H483" s="82">
        <f t="shared" si="78"/>
        <v>25.621216948072632</v>
      </c>
    </row>
    <row r="484" spans="1:9" ht="25.5" outlineLevel="5" x14ac:dyDescent="0.25">
      <c r="A484" s="15" t="s">
        <v>215</v>
      </c>
      <c r="B484" s="16" t="s">
        <v>192</v>
      </c>
      <c r="C484" s="16" t="s">
        <v>221</v>
      </c>
      <c r="D484" s="15"/>
      <c r="E484" s="17" t="s">
        <v>500</v>
      </c>
      <c r="F484" s="8">
        <f>F487+F485+F489</f>
        <v>6265.1</v>
      </c>
      <c r="G484" s="8">
        <f>G487+G485+G489</f>
        <v>1608.5</v>
      </c>
      <c r="H484" s="82">
        <f t="shared" si="78"/>
        <v>25.673971684410464</v>
      </c>
    </row>
    <row r="485" spans="1:9" ht="51" outlineLevel="5" x14ac:dyDescent="0.25">
      <c r="A485" s="15" t="s">
        <v>215</v>
      </c>
      <c r="B485" s="15" t="s">
        <v>192</v>
      </c>
      <c r="C485" s="16" t="s">
        <v>587</v>
      </c>
      <c r="D485" s="16"/>
      <c r="E485" s="17" t="s">
        <v>588</v>
      </c>
      <c r="F485" s="8">
        <f>F486</f>
        <v>973</v>
      </c>
      <c r="G485" s="8">
        <f>G486</f>
        <v>291.89999999999998</v>
      </c>
      <c r="H485" s="82">
        <f t="shared" si="78"/>
        <v>30</v>
      </c>
    </row>
    <row r="486" spans="1:9" ht="25.5" outlineLevel="5" x14ac:dyDescent="0.25">
      <c r="A486" s="15" t="s">
        <v>215</v>
      </c>
      <c r="B486" s="15" t="s">
        <v>192</v>
      </c>
      <c r="C486" s="16" t="s">
        <v>587</v>
      </c>
      <c r="D486" s="16" t="s">
        <v>39</v>
      </c>
      <c r="E486" s="17" t="s">
        <v>341</v>
      </c>
      <c r="F486" s="8">
        <v>973</v>
      </c>
      <c r="G486" s="8">
        <v>291.89999999999998</v>
      </c>
      <c r="H486" s="82">
        <f t="shared" si="78"/>
        <v>30</v>
      </c>
    </row>
    <row r="487" spans="1:9" ht="51" outlineLevel="6" x14ac:dyDescent="0.25">
      <c r="A487" s="15" t="s">
        <v>215</v>
      </c>
      <c r="B487" s="16" t="s">
        <v>192</v>
      </c>
      <c r="C487" s="16" t="s">
        <v>222</v>
      </c>
      <c r="D487" s="15"/>
      <c r="E487" s="17" t="s">
        <v>501</v>
      </c>
      <c r="F487" s="8">
        <f>F488</f>
        <v>5282.3</v>
      </c>
      <c r="G487" s="8">
        <f>G488</f>
        <v>1314.7</v>
      </c>
      <c r="H487" s="82">
        <f t="shared" si="78"/>
        <v>24.888779508926039</v>
      </c>
    </row>
    <row r="488" spans="1:9" ht="25.5" outlineLevel="7" x14ac:dyDescent="0.25">
      <c r="A488" s="51" t="s">
        <v>215</v>
      </c>
      <c r="B488" s="50" t="s">
        <v>192</v>
      </c>
      <c r="C488" s="50" t="s">
        <v>222</v>
      </c>
      <c r="D488" s="51" t="s">
        <v>39</v>
      </c>
      <c r="E488" s="52" t="s">
        <v>341</v>
      </c>
      <c r="F488" s="19">
        <v>5282.3</v>
      </c>
      <c r="G488" s="19">
        <v>1314.7</v>
      </c>
      <c r="H488" s="82">
        <f t="shared" si="78"/>
        <v>24.888779508926039</v>
      </c>
      <c r="I488" s="66"/>
    </row>
    <row r="489" spans="1:9" ht="38.25" outlineLevel="7" x14ac:dyDescent="0.25">
      <c r="A489" s="51" t="s">
        <v>215</v>
      </c>
      <c r="B489" s="50" t="s">
        <v>192</v>
      </c>
      <c r="C489" s="50" t="s">
        <v>597</v>
      </c>
      <c r="D489" s="51"/>
      <c r="E489" s="52" t="s">
        <v>595</v>
      </c>
      <c r="F489" s="19">
        <f>F490</f>
        <v>9.8000000000000007</v>
      </c>
      <c r="G489" s="19">
        <f>G490</f>
        <v>1.9</v>
      </c>
      <c r="H489" s="82">
        <f t="shared" si="78"/>
        <v>19.387755102040813</v>
      </c>
      <c r="I489" s="66"/>
    </row>
    <row r="490" spans="1:9" ht="25.5" outlineLevel="7" x14ac:dyDescent="0.25">
      <c r="A490" s="15" t="s">
        <v>215</v>
      </c>
      <c r="B490" s="16" t="s">
        <v>192</v>
      </c>
      <c r="C490" s="16" t="s">
        <v>597</v>
      </c>
      <c r="D490" s="15" t="s">
        <v>39</v>
      </c>
      <c r="E490" s="17" t="s">
        <v>341</v>
      </c>
      <c r="F490" s="8">
        <v>9.8000000000000007</v>
      </c>
      <c r="G490" s="8">
        <v>1.9</v>
      </c>
      <c r="H490" s="82">
        <f t="shared" si="78"/>
        <v>19.387755102040813</v>
      </c>
    </row>
    <row r="491" spans="1:9" ht="25.5" outlineLevel="7" x14ac:dyDescent="0.25">
      <c r="A491" s="15" t="s">
        <v>215</v>
      </c>
      <c r="B491" s="16" t="s">
        <v>192</v>
      </c>
      <c r="C491" s="16" t="s">
        <v>670</v>
      </c>
      <c r="D491" s="15"/>
      <c r="E491" s="52" t="s">
        <v>603</v>
      </c>
      <c r="F491" s="8">
        <f t="shared" ref="F491:G492" si="88">F492</f>
        <v>12.9</v>
      </c>
      <c r="G491" s="8">
        <f t="shared" si="88"/>
        <v>0</v>
      </c>
      <c r="H491" s="82">
        <f t="shared" si="78"/>
        <v>0</v>
      </c>
    </row>
    <row r="492" spans="1:9" ht="38.25" outlineLevel="7" x14ac:dyDescent="0.25">
      <c r="A492" s="15" t="s">
        <v>215</v>
      </c>
      <c r="B492" s="16" t="s">
        <v>192</v>
      </c>
      <c r="C492" s="16" t="s">
        <v>671</v>
      </c>
      <c r="D492" s="15"/>
      <c r="E492" s="52" t="s">
        <v>688</v>
      </c>
      <c r="F492" s="8">
        <f t="shared" si="88"/>
        <v>12.9</v>
      </c>
      <c r="G492" s="8">
        <f t="shared" si="88"/>
        <v>0</v>
      </c>
      <c r="H492" s="82">
        <f t="shared" si="78"/>
        <v>0</v>
      </c>
    </row>
    <row r="493" spans="1:9" ht="25.5" outlineLevel="7" x14ac:dyDescent="0.25">
      <c r="A493" s="15" t="s">
        <v>215</v>
      </c>
      <c r="B493" s="16" t="s">
        <v>192</v>
      </c>
      <c r="C493" s="16" t="s">
        <v>671</v>
      </c>
      <c r="D493" s="15">
        <v>600</v>
      </c>
      <c r="E493" s="52" t="s">
        <v>567</v>
      </c>
      <c r="F493" s="8">
        <v>12.9</v>
      </c>
      <c r="G493" s="8">
        <v>0</v>
      </c>
      <c r="H493" s="82">
        <f t="shared" si="78"/>
        <v>0</v>
      </c>
    </row>
    <row r="494" spans="1:9" outlineLevel="2" x14ac:dyDescent="0.25">
      <c r="A494" s="15" t="s">
        <v>215</v>
      </c>
      <c r="B494" s="16" t="s">
        <v>200</v>
      </c>
      <c r="C494" s="16"/>
      <c r="D494" s="15"/>
      <c r="E494" s="17" t="s">
        <v>304</v>
      </c>
      <c r="F494" s="8">
        <f t="shared" ref="F494:G495" si="89">F495</f>
        <v>137</v>
      </c>
      <c r="G494" s="8">
        <f t="shared" si="89"/>
        <v>6.7</v>
      </c>
      <c r="H494" s="82">
        <f t="shared" si="78"/>
        <v>4.8905109489051091</v>
      </c>
    </row>
    <row r="495" spans="1:9" ht="38.25" outlineLevel="3" x14ac:dyDescent="0.25">
      <c r="A495" s="15" t="s">
        <v>215</v>
      </c>
      <c r="B495" s="16" t="s">
        <v>200</v>
      </c>
      <c r="C495" s="16" t="s">
        <v>146</v>
      </c>
      <c r="D495" s="15"/>
      <c r="E495" s="17" t="s">
        <v>295</v>
      </c>
      <c r="F495" s="8">
        <f t="shared" si="89"/>
        <v>137</v>
      </c>
      <c r="G495" s="8">
        <f t="shared" si="89"/>
        <v>6.7</v>
      </c>
      <c r="H495" s="82">
        <f t="shared" si="78"/>
        <v>4.8905109489051091</v>
      </c>
    </row>
    <row r="496" spans="1:9" ht="25.5" outlineLevel="4" x14ac:dyDescent="0.25">
      <c r="A496" s="15" t="s">
        <v>215</v>
      </c>
      <c r="B496" s="16" t="s">
        <v>200</v>
      </c>
      <c r="C496" s="16" t="s">
        <v>218</v>
      </c>
      <c r="D496" s="15"/>
      <c r="E496" s="17" t="s">
        <v>498</v>
      </c>
      <c r="F496" s="8">
        <f>F497+F500+F505+F508+F511+F514</f>
        <v>137</v>
      </c>
      <c r="G496" s="8">
        <f>G497+G500+G505+G508+G511+G514</f>
        <v>6.7</v>
      </c>
      <c r="H496" s="82">
        <f t="shared" si="78"/>
        <v>4.8905109489051091</v>
      </c>
    </row>
    <row r="497" spans="1:8" outlineLevel="5" x14ac:dyDescent="0.25">
      <c r="A497" s="15" t="s">
        <v>215</v>
      </c>
      <c r="B497" s="16" t="s">
        <v>200</v>
      </c>
      <c r="C497" s="16" t="s">
        <v>223</v>
      </c>
      <c r="D497" s="15"/>
      <c r="E497" s="17" t="s">
        <v>502</v>
      </c>
      <c r="F497" s="8">
        <f t="shared" ref="F497:G498" si="90">F498</f>
        <v>32</v>
      </c>
      <c r="G497" s="8">
        <f t="shared" si="90"/>
        <v>0</v>
      </c>
      <c r="H497" s="82">
        <f t="shared" si="78"/>
        <v>0</v>
      </c>
    </row>
    <row r="498" spans="1:8" ht="38.25" outlineLevel="6" x14ac:dyDescent="0.25">
      <c r="A498" s="15" t="s">
        <v>215</v>
      </c>
      <c r="B498" s="16" t="s">
        <v>200</v>
      </c>
      <c r="C498" s="16" t="s">
        <v>224</v>
      </c>
      <c r="D498" s="15"/>
      <c r="E498" s="17" t="s">
        <v>503</v>
      </c>
      <c r="F498" s="8">
        <f t="shared" si="90"/>
        <v>32</v>
      </c>
      <c r="G498" s="8">
        <f t="shared" si="90"/>
        <v>0</v>
      </c>
      <c r="H498" s="82">
        <f t="shared" si="78"/>
        <v>0</v>
      </c>
    </row>
    <row r="499" spans="1:8" ht="25.5" outlineLevel="7" x14ac:dyDescent="0.25">
      <c r="A499" s="15" t="s">
        <v>215</v>
      </c>
      <c r="B499" s="16" t="s">
        <v>200</v>
      </c>
      <c r="C499" s="16" t="s">
        <v>224</v>
      </c>
      <c r="D499" s="15" t="s">
        <v>7</v>
      </c>
      <c r="E499" s="17" t="s">
        <v>315</v>
      </c>
      <c r="F499" s="8">
        <v>32</v>
      </c>
      <c r="G499" s="8">
        <v>0</v>
      </c>
      <c r="H499" s="82">
        <f t="shared" si="78"/>
        <v>0</v>
      </c>
    </row>
    <row r="500" spans="1:8" ht="38.25" outlineLevel="5" x14ac:dyDescent="0.25">
      <c r="A500" s="15" t="s">
        <v>215</v>
      </c>
      <c r="B500" s="16" t="s">
        <v>200</v>
      </c>
      <c r="C500" s="16" t="s">
        <v>225</v>
      </c>
      <c r="D500" s="15"/>
      <c r="E500" s="17" t="s">
        <v>504</v>
      </c>
      <c r="F500" s="8">
        <f>F501+F503</f>
        <v>25</v>
      </c>
      <c r="G500" s="8">
        <f>G501+G503</f>
        <v>6.7</v>
      </c>
      <c r="H500" s="82">
        <f t="shared" si="78"/>
        <v>26.8</v>
      </c>
    </row>
    <row r="501" spans="1:8" ht="38.25" outlineLevel="6" x14ac:dyDescent="0.25">
      <c r="A501" s="15" t="s">
        <v>215</v>
      </c>
      <c r="B501" s="16" t="s">
        <v>200</v>
      </c>
      <c r="C501" s="16" t="s">
        <v>226</v>
      </c>
      <c r="D501" s="15"/>
      <c r="E501" s="17" t="s">
        <v>505</v>
      </c>
      <c r="F501" s="8">
        <f>F502</f>
        <v>21</v>
      </c>
      <c r="G501" s="8">
        <f>G502</f>
        <v>6.7</v>
      </c>
      <c r="H501" s="82">
        <f t="shared" si="78"/>
        <v>31.904761904761909</v>
      </c>
    </row>
    <row r="502" spans="1:8" ht="25.5" outlineLevel="7" x14ac:dyDescent="0.25">
      <c r="A502" s="15" t="s">
        <v>215</v>
      </c>
      <c r="B502" s="16" t="s">
        <v>200</v>
      </c>
      <c r="C502" s="16" t="s">
        <v>226</v>
      </c>
      <c r="D502" s="15" t="s">
        <v>7</v>
      </c>
      <c r="E502" s="17" t="s">
        <v>315</v>
      </c>
      <c r="F502" s="8">
        <v>21</v>
      </c>
      <c r="G502" s="8">
        <v>6.7</v>
      </c>
      <c r="H502" s="82">
        <f t="shared" si="78"/>
        <v>31.904761904761909</v>
      </c>
    </row>
    <row r="503" spans="1:8" ht="25.5" outlineLevel="6" x14ac:dyDescent="0.25">
      <c r="A503" s="15" t="s">
        <v>215</v>
      </c>
      <c r="B503" s="16" t="s">
        <v>200</v>
      </c>
      <c r="C503" s="16" t="s">
        <v>227</v>
      </c>
      <c r="D503" s="15"/>
      <c r="E503" s="17" t="s">
        <v>506</v>
      </c>
      <c r="F503" s="8">
        <f>F504</f>
        <v>4</v>
      </c>
      <c r="G503" s="8">
        <f>G504</f>
        <v>0</v>
      </c>
      <c r="H503" s="82">
        <f t="shared" si="78"/>
        <v>0</v>
      </c>
    </row>
    <row r="504" spans="1:8" outlineLevel="7" x14ac:dyDescent="0.25">
      <c r="A504" s="15" t="s">
        <v>215</v>
      </c>
      <c r="B504" s="16" t="s">
        <v>200</v>
      </c>
      <c r="C504" s="16" t="s">
        <v>227</v>
      </c>
      <c r="D504" s="15">
        <v>300</v>
      </c>
      <c r="E504" s="17" t="s">
        <v>326</v>
      </c>
      <c r="F504" s="8">
        <v>4</v>
      </c>
      <c r="G504" s="8">
        <v>0</v>
      </c>
      <c r="H504" s="82">
        <f t="shared" si="78"/>
        <v>0</v>
      </c>
    </row>
    <row r="505" spans="1:8" ht="25.5" outlineLevel="5" x14ac:dyDescent="0.25">
      <c r="A505" s="15" t="s">
        <v>215</v>
      </c>
      <c r="B505" s="16" t="s">
        <v>200</v>
      </c>
      <c r="C505" s="16" t="s">
        <v>228</v>
      </c>
      <c r="D505" s="15"/>
      <c r="E505" s="17" t="s">
        <v>507</v>
      </c>
      <c r="F505" s="8">
        <f t="shared" ref="F505:G506" si="91">F506</f>
        <v>30</v>
      </c>
      <c r="G505" s="8">
        <f t="shared" si="91"/>
        <v>0</v>
      </c>
      <c r="H505" s="82">
        <f t="shared" si="78"/>
        <v>0</v>
      </c>
    </row>
    <row r="506" spans="1:8" ht="25.5" outlineLevel="6" x14ac:dyDescent="0.25">
      <c r="A506" s="15" t="s">
        <v>215</v>
      </c>
      <c r="B506" s="16" t="s">
        <v>200</v>
      </c>
      <c r="C506" s="16" t="s">
        <v>229</v>
      </c>
      <c r="D506" s="15"/>
      <c r="E506" s="17" t="s">
        <v>508</v>
      </c>
      <c r="F506" s="8">
        <f t="shared" si="91"/>
        <v>30</v>
      </c>
      <c r="G506" s="8">
        <f t="shared" si="91"/>
        <v>0</v>
      </c>
      <c r="H506" s="82">
        <f t="shared" si="78"/>
        <v>0</v>
      </c>
    </row>
    <row r="507" spans="1:8" ht="25.5" outlineLevel="7" x14ac:dyDescent="0.25">
      <c r="A507" s="15" t="s">
        <v>215</v>
      </c>
      <c r="B507" s="16" t="s">
        <v>200</v>
      </c>
      <c r="C507" s="16" t="s">
        <v>229</v>
      </c>
      <c r="D507" s="15" t="s">
        <v>7</v>
      </c>
      <c r="E507" s="17" t="s">
        <v>315</v>
      </c>
      <c r="F507" s="8">
        <v>30</v>
      </c>
      <c r="G507" s="8">
        <v>0</v>
      </c>
      <c r="H507" s="82">
        <f t="shared" si="78"/>
        <v>0</v>
      </c>
    </row>
    <row r="508" spans="1:8" ht="38.25" outlineLevel="5" x14ac:dyDescent="0.25">
      <c r="A508" s="15" t="s">
        <v>215</v>
      </c>
      <c r="B508" s="16" t="s">
        <v>200</v>
      </c>
      <c r="C508" s="16" t="s">
        <v>230</v>
      </c>
      <c r="D508" s="15"/>
      <c r="E508" s="17" t="s">
        <v>509</v>
      </c>
      <c r="F508" s="8">
        <f t="shared" ref="F508:G509" si="92">F509</f>
        <v>15</v>
      </c>
      <c r="G508" s="8">
        <f t="shared" si="92"/>
        <v>0</v>
      </c>
      <c r="H508" s="82">
        <f t="shared" si="78"/>
        <v>0</v>
      </c>
    </row>
    <row r="509" spans="1:8" ht="38.25" outlineLevel="6" x14ac:dyDescent="0.25">
      <c r="A509" s="15" t="s">
        <v>215</v>
      </c>
      <c r="B509" s="16" t="s">
        <v>200</v>
      </c>
      <c r="C509" s="16" t="s">
        <v>231</v>
      </c>
      <c r="D509" s="15"/>
      <c r="E509" s="17" t="s">
        <v>510</v>
      </c>
      <c r="F509" s="8">
        <f t="shared" si="92"/>
        <v>15</v>
      </c>
      <c r="G509" s="8">
        <f t="shared" si="92"/>
        <v>0</v>
      </c>
      <c r="H509" s="82">
        <f t="shared" si="78"/>
        <v>0</v>
      </c>
    </row>
    <row r="510" spans="1:8" ht="25.5" outlineLevel="7" x14ac:dyDescent="0.25">
      <c r="A510" s="15" t="s">
        <v>215</v>
      </c>
      <c r="B510" s="16" t="s">
        <v>200</v>
      </c>
      <c r="C510" s="16" t="s">
        <v>231</v>
      </c>
      <c r="D510" s="15" t="s">
        <v>7</v>
      </c>
      <c r="E510" s="17" t="s">
        <v>315</v>
      </c>
      <c r="F510" s="8">
        <v>15</v>
      </c>
      <c r="G510" s="8">
        <v>0</v>
      </c>
      <c r="H510" s="82">
        <f t="shared" si="78"/>
        <v>0</v>
      </c>
    </row>
    <row r="511" spans="1:8" ht="25.5" outlineLevel="5" x14ac:dyDescent="0.25">
      <c r="A511" s="15" t="s">
        <v>215</v>
      </c>
      <c r="B511" s="16" t="s">
        <v>200</v>
      </c>
      <c r="C511" s="16" t="s">
        <v>232</v>
      </c>
      <c r="D511" s="15"/>
      <c r="E511" s="17" t="s">
        <v>511</v>
      </c>
      <c r="F511" s="8">
        <f t="shared" ref="F511:G512" si="93">F512</f>
        <v>30</v>
      </c>
      <c r="G511" s="8">
        <f t="shared" si="93"/>
        <v>0</v>
      </c>
      <c r="H511" s="82">
        <f t="shared" si="78"/>
        <v>0</v>
      </c>
    </row>
    <row r="512" spans="1:8" ht="25.5" outlineLevel="6" x14ac:dyDescent="0.25">
      <c r="A512" s="15" t="s">
        <v>215</v>
      </c>
      <c r="B512" s="16" t="s">
        <v>200</v>
      </c>
      <c r="C512" s="16" t="s">
        <v>233</v>
      </c>
      <c r="D512" s="15"/>
      <c r="E512" s="17" t="s">
        <v>512</v>
      </c>
      <c r="F512" s="8">
        <f t="shared" si="93"/>
        <v>30</v>
      </c>
      <c r="G512" s="8">
        <f t="shared" si="93"/>
        <v>0</v>
      </c>
      <c r="H512" s="82">
        <f t="shared" si="78"/>
        <v>0</v>
      </c>
    </row>
    <row r="513" spans="1:8" ht="25.5" outlineLevel="7" x14ac:dyDescent="0.25">
      <c r="A513" s="15" t="s">
        <v>215</v>
      </c>
      <c r="B513" s="16" t="s">
        <v>200</v>
      </c>
      <c r="C513" s="16" t="s">
        <v>233</v>
      </c>
      <c r="D513" s="15" t="s">
        <v>7</v>
      </c>
      <c r="E513" s="17" t="s">
        <v>315</v>
      </c>
      <c r="F513" s="8">
        <v>30</v>
      </c>
      <c r="G513" s="8">
        <v>0</v>
      </c>
      <c r="H513" s="82">
        <f t="shared" si="78"/>
        <v>0</v>
      </c>
    </row>
    <row r="514" spans="1:8" ht="25.5" outlineLevel="5" x14ac:dyDescent="0.25">
      <c r="A514" s="15" t="s">
        <v>215</v>
      </c>
      <c r="B514" s="16" t="s">
        <v>200</v>
      </c>
      <c r="C514" s="16" t="s">
        <v>234</v>
      </c>
      <c r="D514" s="15"/>
      <c r="E514" s="17" t="s">
        <v>513</v>
      </c>
      <c r="F514" s="8">
        <f t="shared" ref="F514:G515" si="94">F515</f>
        <v>5</v>
      </c>
      <c r="G514" s="8">
        <f t="shared" si="94"/>
        <v>0</v>
      </c>
      <c r="H514" s="82">
        <f t="shared" si="78"/>
        <v>0</v>
      </c>
    </row>
    <row r="515" spans="1:8" ht="25.5" outlineLevel="6" x14ac:dyDescent="0.25">
      <c r="A515" s="15" t="s">
        <v>215</v>
      </c>
      <c r="B515" s="16" t="s">
        <v>200</v>
      </c>
      <c r="C515" s="16" t="s">
        <v>235</v>
      </c>
      <c r="D515" s="15"/>
      <c r="E515" s="17" t="s">
        <v>514</v>
      </c>
      <c r="F515" s="8">
        <f t="shared" si="94"/>
        <v>5</v>
      </c>
      <c r="G515" s="8">
        <f t="shared" si="94"/>
        <v>0</v>
      </c>
      <c r="H515" s="82">
        <f t="shared" si="78"/>
        <v>0</v>
      </c>
    </row>
    <row r="516" spans="1:8" ht="25.5" outlineLevel="7" x14ac:dyDescent="0.25">
      <c r="A516" s="15" t="s">
        <v>215</v>
      </c>
      <c r="B516" s="16" t="s">
        <v>200</v>
      </c>
      <c r="C516" s="16" t="s">
        <v>235</v>
      </c>
      <c r="D516" s="15" t="s">
        <v>7</v>
      </c>
      <c r="E516" s="17" t="s">
        <v>315</v>
      </c>
      <c r="F516" s="8">
        <v>5</v>
      </c>
      <c r="G516" s="8">
        <v>0</v>
      </c>
      <c r="H516" s="82">
        <f t="shared" si="78"/>
        <v>0</v>
      </c>
    </row>
    <row r="517" spans="1:8" outlineLevel="1" x14ac:dyDescent="0.25">
      <c r="A517" s="15" t="s">
        <v>215</v>
      </c>
      <c r="B517" s="16" t="s">
        <v>133</v>
      </c>
      <c r="C517" s="16"/>
      <c r="D517" s="15"/>
      <c r="E517" s="17" t="s">
        <v>264</v>
      </c>
      <c r="F517" s="8">
        <f>F518+F551</f>
        <v>44118.700000000004</v>
      </c>
      <c r="G517" s="8">
        <f>G518+G551</f>
        <v>9755.5</v>
      </c>
      <c r="H517" s="82">
        <f t="shared" si="78"/>
        <v>22.111938928390906</v>
      </c>
    </row>
    <row r="518" spans="1:8" outlineLevel="2" x14ac:dyDescent="0.25">
      <c r="A518" s="15" t="s">
        <v>215</v>
      </c>
      <c r="B518" s="16" t="s">
        <v>134</v>
      </c>
      <c r="C518" s="16"/>
      <c r="D518" s="15"/>
      <c r="E518" s="17" t="s">
        <v>291</v>
      </c>
      <c r="F518" s="8">
        <f t="shared" ref="F518:G519" si="95">F519</f>
        <v>41059.700000000004</v>
      </c>
      <c r="G518" s="8">
        <f t="shared" si="95"/>
        <v>9421.6</v>
      </c>
      <c r="H518" s="82">
        <f t="shared" si="78"/>
        <v>22.946100434245743</v>
      </c>
    </row>
    <row r="519" spans="1:8" ht="38.25" outlineLevel="3" x14ac:dyDescent="0.25">
      <c r="A519" s="15" t="s">
        <v>215</v>
      </c>
      <c r="B519" s="16" t="s">
        <v>134</v>
      </c>
      <c r="C519" s="16" t="s">
        <v>219</v>
      </c>
      <c r="D519" s="15"/>
      <c r="E519" s="17" t="s">
        <v>308</v>
      </c>
      <c r="F519" s="8">
        <f t="shared" si="95"/>
        <v>41059.700000000004</v>
      </c>
      <c r="G519" s="8">
        <f t="shared" si="95"/>
        <v>9421.6</v>
      </c>
      <c r="H519" s="82">
        <f t="shared" si="78"/>
        <v>22.946100434245743</v>
      </c>
    </row>
    <row r="520" spans="1:8" ht="25.5" outlineLevel="4" x14ac:dyDescent="0.25">
      <c r="A520" s="15" t="s">
        <v>215</v>
      </c>
      <c r="B520" s="16" t="s">
        <v>134</v>
      </c>
      <c r="C520" s="16" t="s">
        <v>236</v>
      </c>
      <c r="D520" s="15"/>
      <c r="E520" s="17" t="s">
        <v>515</v>
      </c>
      <c r="F520" s="8">
        <f>F521+F532+F541+F544</f>
        <v>41059.700000000004</v>
      </c>
      <c r="G520" s="8">
        <f>G521+G532+G541+G544</f>
        <v>9421.6</v>
      </c>
      <c r="H520" s="82">
        <f t="shared" si="78"/>
        <v>22.946100434245743</v>
      </c>
    </row>
    <row r="521" spans="1:8" outlineLevel="5" x14ac:dyDescent="0.25">
      <c r="A521" s="15" t="s">
        <v>215</v>
      </c>
      <c r="B521" s="16" t="s">
        <v>134</v>
      </c>
      <c r="C521" s="16" t="s">
        <v>237</v>
      </c>
      <c r="D521" s="15"/>
      <c r="E521" s="17" t="s">
        <v>516</v>
      </c>
      <c r="F521" s="8">
        <f>F524+F528+F522+F530</f>
        <v>14661.500000000002</v>
      </c>
      <c r="G521" s="8">
        <f>G524+G528+G522+G530</f>
        <v>3156.8</v>
      </c>
      <c r="H521" s="82">
        <f t="shared" si="78"/>
        <v>21.531221225659035</v>
      </c>
    </row>
    <row r="522" spans="1:8" ht="51" outlineLevel="5" x14ac:dyDescent="0.25">
      <c r="A522" s="15" t="s">
        <v>215</v>
      </c>
      <c r="B522" s="15" t="s">
        <v>134</v>
      </c>
      <c r="C522" s="16" t="s">
        <v>589</v>
      </c>
      <c r="D522" s="16"/>
      <c r="E522" s="17" t="s">
        <v>607</v>
      </c>
      <c r="F522" s="8">
        <f>F523</f>
        <v>5107.3</v>
      </c>
      <c r="G522" s="8">
        <f>G523</f>
        <v>806.6</v>
      </c>
      <c r="H522" s="82">
        <f t="shared" si="78"/>
        <v>15.793080492628198</v>
      </c>
    </row>
    <row r="523" spans="1:8" ht="63.75" outlineLevel="5" x14ac:dyDescent="0.25">
      <c r="A523" s="15" t="s">
        <v>215</v>
      </c>
      <c r="B523" s="15" t="s">
        <v>134</v>
      </c>
      <c r="C523" s="16" t="s">
        <v>589</v>
      </c>
      <c r="D523" s="16" t="s">
        <v>6</v>
      </c>
      <c r="E523" s="17" t="s">
        <v>314</v>
      </c>
      <c r="F523" s="8">
        <v>5107.3</v>
      </c>
      <c r="G523" s="8">
        <v>806.6</v>
      </c>
      <c r="H523" s="82">
        <f t="shared" si="78"/>
        <v>15.793080492628198</v>
      </c>
    </row>
    <row r="524" spans="1:8" outlineLevel="6" x14ac:dyDescent="0.25">
      <c r="A524" s="15" t="s">
        <v>215</v>
      </c>
      <c r="B524" s="16" t="s">
        <v>134</v>
      </c>
      <c r="C524" s="16" t="s">
        <v>238</v>
      </c>
      <c r="D524" s="15"/>
      <c r="E524" s="17" t="s">
        <v>517</v>
      </c>
      <c r="F524" s="8">
        <f>F525+F526+F527</f>
        <v>9452.6</v>
      </c>
      <c r="G524" s="8">
        <f>G525+G526+G527</f>
        <v>2342.1000000000004</v>
      </c>
      <c r="H524" s="82">
        <f t="shared" si="78"/>
        <v>24.777309946469757</v>
      </c>
    </row>
    <row r="525" spans="1:8" ht="63.75" outlineLevel="7" x14ac:dyDescent="0.25">
      <c r="A525" s="15" t="s">
        <v>215</v>
      </c>
      <c r="B525" s="16" t="s">
        <v>134</v>
      </c>
      <c r="C525" s="16" t="s">
        <v>238</v>
      </c>
      <c r="D525" s="15" t="s">
        <v>6</v>
      </c>
      <c r="E525" s="17" t="s">
        <v>314</v>
      </c>
      <c r="F525" s="8">
        <v>5832</v>
      </c>
      <c r="G525" s="8">
        <v>1075.2</v>
      </c>
      <c r="H525" s="82">
        <f t="shared" si="78"/>
        <v>18.436213991769549</v>
      </c>
    </row>
    <row r="526" spans="1:8" ht="25.5" outlineLevel="7" x14ac:dyDescent="0.25">
      <c r="A526" s="15" t="s">
        <v>215</v>
      </c>
      <c r="B526" s="16" t="s">
        <v>134</v>
      </c>
      <c r="C526" s="16" t="s">
        <v>238</v>
      </c>
      <c r="D526" s="15" t="s">
        <v>7</v>
      </c>
      <c r="E526" s="17" t="s">
        <v>315</v>
      </c>
      <c r="F526" s="8">
        <f>3139.5+439.2</f>
        <v>3578.7</v>
      </c>
      <c r="G526" s="8">
        <v>1266.9000000000001</v>
      </c>
      <c r="H526" s="82">
        <f t="shared" si="78"/>
        <v>35.401123312934871</v>
      </c>
    </row>
    <row r="527" spans="1:8" outlineLevel="7" x14ac:dyDescent="0.25">
      <c r="A527" s="15" t="s">
        <v>215</v>
      </c>
      <c r="B527" s="16" t="s">
        <v>134</v>
      </c>
      <c r="C527" s="16" t="s">
        <v>238</v>
      </c>
      <c r="D527" s="15" t="s">
        <v>8</v>
      </c>
      <c r="E527" s="17" t="s">
        <v>316</v>
      </c>
      <c r="F527" s="8">
        <f>31+10.9</f>
        <v>41.9</v>
      </c>
      <c r="G527" s="8">
        <v>0</v>
      </c>
      <c r="H527" s="82">
        <f t="shared" ref="H527:H590" si="96">G527/F527*100</f>
        <v>0</v>
      </c>
    </row>
    <row r="528" spans="1:8" ht="51" outlineLevel="7" x14ac:dyDescent="0.25">
      <c r="A528" s="15" t="s">
        <v>215</v>
      </c>
      <c r="B528" s="16" t="s">
        <v>134</v>
      </c>
      <c r="C528" s="16" t="s">
        <v>698</v>
      </c>
      <c r="D528" s="15"/>
      <c r="E528" s="17" t="s">
        <v>699</v>
      </c>
      <c r="F528" s="8">
        <f>F529</f>
        <v>50</v>
      </c>
      <c r="G528" s="8">
        <f>G529</f>
        <v>0</v>
      </c>
      <c r="H528" s="82">
        <f t="shared" si="96"/>
        <v>0</v>
      </c>
    </row>
    <row r="529" spans="1:8" ht="25.5" outlineLevel="7" x14ac:dyDescent="0.25">
      <c r="A529" s="15" t="s">
        <v>215</v>
      </c>
      <c r="B529" s="16" t="s">
        <v>134</v>
      </c>
      <c r="C529" s="16" t="s">
        <v>698</v>
      </c>
      <c r="D529" s="15">
        <v>200</v>
      </c>
      <c r="E529" s="17" t="s">
        <v>315</v>
      </c>
      <c r="F529" s="8">
        <v>50</v>
      </c>
      <c r="G529" s="8">
        <v>0</v>
      </c>
      <c r="H529" s="82">
        <f t="shared" si="96"/>
        <v>0</v>
      </c>
    </row>
    <row r="530" spans="1:8" ht="51" outlineLevel="7" x14ac:dyDescent="0.25">
      <c r="A530" s="15" t="s">
        <v>215</v>
      </c>
      <c r="B530" s="16" t="s">
        <v>134</v>
      </c>
      <c r="C530" s="16" t="s">
        <v>593</v>
      </c>
      <c r="D530" s="15"/>
      <c r="E530" s="17" t="s">
        <v>592</v>
      </c>
      <c r="F530" s="8">
        <f>F531</f>
        <v>51.6</v>
      </c>
      <c r="G530" s="8">
        <f>G531</f>
        <v>8.1</v>
      </c>
      <c r="H530" s="82">
        <f t="shared" si="96"/>
        <v>15.697674418604651</v>
      </c>
    </row>
    <row r="531" spans="1:8" ht="63.75" outlineLevel="7" x14ac:dyDescent="0.25">
      <c r="A531" s="15" t="s">
        <v>215</v>
      </c>
      <c r="B531" s="16" t="s">
        <v>134</v>
      </c>
      <c r="C531" s="16" t="s">
        <v>593</v>
      </c>
      <c r="D531" s="15" t="s">
        <v>6</v>
      </c>
      <c r="E531" s="17" t="s">
        <v>314</v>
      </c>
      <c r="F531" s="8">
        <v>51.6</v>
      </c>
      <c r="G531" s="8">
        <v>8.1</v>
      </c>
      <c r="H531" s="82">
        <f t="shared" si="96"/>
        <v>15.697674418604651</v>
      </c>
    </row>
    <row r="532" spans="1:8" ht="38.25" outlineLevel="5" x14ac:dyDescent="0.25">
      <c r="A532" s="15" t="s">
        <v>215</v>
      </c>
      <c r="B532" s="16" t="s">
        <v>134</v>
      </c>
      <c r="C532" s="16" t="s">
        <v>239</v>
      </c>
      <c r="D532" s="15"/>
      <c r="E532" s="17" t="s">
        <v>518</v>
      </c>
      <c r="F532" s="8">
        <f>F533+F535+F537+F539</f>
        <v>26228.700000000004</v>
      </c>
      <c r="G532" s="8">
        <f t="shared" ref="G532" si="97">G533+G535+G537+G539</f>
        <v>6264.8</v>
      </c>
      <c r="H532" s="82">
        <f t="shared" si="96"/>
        <v>23.885285965373804</v>
      </c>
    </row>
    <row r="533" spans="1:8" ht="51" outlineLevel="5" x14ac:dyDescent="0.25">
      <c r="A533" s="15" t="s">
        <v>215</v>
      </c>
      <c r="B533" s="15" t="s">
        <v>134</v>
      </c>
      <c r="C533" s="16" t="s">
        <v>590</v>
      </c>
      <c r="D533" s="16"/>
      <c r="E533" s="17" t="s">
        <v>607</v>
      </c>
      <c r="F533" s="8">
        <f>F534</f>
        <v>6715.1</v>
      </c>
      <c r="G533" s="8">
        <f>G534</f>
        <v>1896.2</v>
      </c>
      <c r="H533" s="82">
        <f t="shared" si="96"/>
        <v>28.237852005182351</v>
      </c>
    </row>
    <row r="534" spans="1:8" ht="25.5" outlineLevel="5" x14ac:dyDescent="0.25">
      <c r="A534" s="15" t="s">
        <v>215</v>
      </c>
      <c r="B534" s="15" t="s">
        <v>134</v>
      </c>
      <c r="C534" s="16" t="s">
        <v>590</v>
      </c>
      <c r="D534" s="16" t="s">
        <v>39</v>
      </c>
      <c r="E534" s="17" t="s">
        <v>341</v>
      </c>
      <c r="F534" s="8">
        <v>6715.1</v>
      </c>
      <c r="G534" s="8">
        <v>1896.2</v>
      </c>
      <c r="H534" s="82">
        <f t="shared" si="96"/>
        <v>28.237852005182351</v>
      </c>
    </row>
    <row r="535" spans="1:8" ht="25.5" outlineLevel="6" x14ac:dyDescent="0.25">
      <c r="A535" s="15" t="s">
        <v>215</v>
      </c>
      <c r="B535" s="16" t="s">
        <v>134</v>
      </c>
      <c r="C535" s="16" t="s">
        <v>240</v>
      </c>
      <c r="D535" s="15"/>
      <c r="E535" s="17" t="s">
        <v>519</v>
      </c>
      <c r="F535" s="8">
        <f>F536</f>
        <v>19230.8</v>
      </c>
      <c r="G535" s="8">
        <f>G536</f>
        <v>4359.5</v>
      </c>
      <c r="H535" s="82">
        <f t="shared" si="96"/>
        <v>22.669363729018034</v>
      </c>
    </row>
    <row r="536" spans="1:8" ht="25.5" outlineLevel="7" x14ac:dyDescent="0.25">
      <c r="A536" s="15" t="s">
        <v>215</v>
      </c>
      <c r="B536" s="16" t="s">
        <v>134</v>
      </c>
      <c r="C536" s="16" t="s">
        <v>240</v>
      </c>
      <c r="D536" s="15" t="s">
        <v>39</v>
      </c>
      <c r="E536" s="17" t="s">
        <v>341</v>
      </c>
      <c r="F536" s="8">
        <v>19230.8</v>
      </c>
      <c r="G536" s="8">
        <v>4359.5</v>
      </c>
      <c r="H536" s="82">
        <f t="shared" si="96"/>
        <v>22.669363729018034</v>
      </c>
    </row>
    <row r="537" spans="1:8" ht="51" outlineLevel="7" x14ac:dyDescent="0.25">
      <c r="A537" s="15" t="s">
        <v>215</v>
      </c>
      <c r="B537" s="16" t="s">
        <v>134</v>
      </c>
      <c r="C537" s="16" t="s">
        <v>642</v>
      </c>
      <c r="D537" s="15"/>
      <c r="E537" s="17" t="s">
        <v>643</v>
      </c>
      <c r="F537" s="8">
        <f>F538</f>
        <v>214.9</v>
      </c>
      <c r="G537" s="8">
        <f>G538</f>
        <v>0</v>
      </c>
      <c r="H537" s="82">
        <f t="shared" si="96"/>
        <v>0</v>
      </c>
    </row>
    <row r="538" spans="1:8" ht="25.5" outlineLevel="7" x14ac:dyDescent="0.25">
      <c r="A538" s="15" t="s">
        <v>215</v>
      </c>
      <c r="B538" s="15" t="s">
        <v>134</v>
      </c>
      <c r="C538" s="16" t="s">
        <v>642</v>
      </c>
      <c r="D538" s="15" t="s">
        <v>39</v>
      </c>
      <c r="E538" s="17" t="s">
        <v>341</v>
      </c>
      <c r="F538" s="8">
        <v>214.9</v>
      </c>
      <c r="G538" s="8">
        <v>0</v>
      </c>
      <c r="H538" s="82">
        <f t="shared" si="96"/>
        <v>0</v>
      </c>
    </row>
    <row r="539" spans="1:8" ht="51" outlineLevel="7" x14ac:dyDescent="0.25">
      <c r="A539" s="15" t="s">
        <v>215</v>
      </c>
      <c r="B539" s="16" t="s">
        <v>134</v>
      </c>
      <c r="C539" s="16" t="s">
        <v>594</v>
      </c>
      <c r="D539" s="15"/>
      <c r="E539" s="17" t="s">
        <v>592</v>
      </c>
      <c r="F539" s="8">
        <f>F540</f>
        <v>67.900000000000006</v>
      </c>
      <c r="G539" s="8">
        <f>G540</f>
        <v>9.1</v>
      </c>
      <c r="H539" s="82">
        <f t="shared" si="96"/>
        <v>13.402061855670103</v>
      </c>
    </row>
    <row r="540" spans="1:8" ht="25.5" outlineLevel="7" x14ac:dyDescent="0.25">
      <c r="A540" s="15" t="s">
        <v>215</v>
      </c>
      <c r="B540" s="16" t="s">
        <v>134</v>
      </c>
      <c r="C540" s="16" t="s">
        <v>594</v>
      </c>
      <c r="D540" s="15">
        <v>600</v>
      </c>
      <c r="E540" s="17" t="s">
        <v>341</v>
      </c>
      <c r="F540" s="8">
        <v>67.900000000000006</v>
      </c>
      <c r="G540" s="8">
        <v>9.1</v>
      </c>
      <c r="H540" s="82">
        <f t="shared" si="96"/>
        <v>13.402061855670103</v>
      </c>
    </row>
    <row r="541" spans="1:8" ht="25.5" outlineLevel="7" x14ac:dyDescent="0.25">
      <c r="A541" s="15" t="s">
        <v>215</v>
      </c>
      <c r="B541" s="16" t="s">
        <v>134</v>
      </c>
      <c r="C541" s="50" t="s">
        <v>568</v>
      </c>
      <c r="D541" s="51"/>
      <c r="E541" s="52" t="s">
        <v>603</v>
      </c>
      <c r="F541" s="8">
        <f t="shared" ref="F541:G542" si="98">F542</f>
        <v>166.5</v>
      </c>
      <c r="G541" s="8">
        <f t="shared" si="98"/>
        <v>0</v>
      </c>
      <c r="H541" s="82">
        <f t="shared" si="96"/>
        <v>0</v>
      </c>
    </row>
    <row r="542" spans="1:8" ht="63.75" outlineLevel="7" x14ac:dyDescent="0.25">
      <c r="A542" s="15" t="s">
        <v>215</v>
      </c>
      <c r="B542" s="16" t="s">
        <v>134</v>
      </c>
      <c r="C542" s="50" t="s">
        <v>569</v>
      </c>
      <c r="D542" s="51"/>
      <c r="E542" s="52" t="s">
        <v>610</v>
      </c>
      <c r="F542" s="8">
        <f t="shared" si="98"/>
        <v>166.5</v>
      </c>
      <c r="G542" s="8">
        <f t="shared" si="98"/>
        <v>0</v>
      </c>
      <c r="H542" s="82">
        <f t="shared" si="96"/>
        <v>0</v>
      </c>
    </row>
    <row r="543" spans="1:8" ht="25.5" outlineLevel="7" x14ac:dyDescent="0.25">
      <c r="A543" s="15" t="s">
        <v>215</v>
      </c>
      <c r="B543" s="16" t="s">
        <v>134</v>
      </c>
      <c r="C543" s="50" t="s">
        <v>569</v>
      </c>
      <c r="D543" s="51">
        <v>600</v>
      </c>
      <c r="E543" s="52" t="s">
        <v>341</v>
      </c>
      <c r="F543" s="8">
        <v>166.5</v>
      </c>
      <c r="G543" s="8">
        <v>0</v>
      </c>
      <c r="H543" s="82">
        <f t="shared" si="96"/>
        <v>0</v>
      </c>
    </row>
    <row r="544" spans="1:8" ht="25.5" outlineLevel="7" x14ac:dyDescent="0.25">
      <c r="A544" s="15" t="s">
        <v>215</v>
      </c>
      <c r="B544" s="16" t="s">
        <v>134</v>
      </c>
      <c r="C544" s="50" t="s">
        <v>674</v>
      </c>
      <c r="D544" s="51"/>
      <c r="E544" s="52" t="s">
        <v>685</v>
      </c>
      <c r="F544" s="8">
        <f>F545+F548</f>
        <v>3</v>
      </c>
      <c r="G544" s="8">
        <f>G545+G548</f>
        <v>0</v>
      </c>
      <c r="H544" s="82">
        <f t="shared" si="96"/>
        <v>0</v>
      </c>
    </row>
    <row r="545" spans="1:8" ht="38.25" outlineLevel="7" x14ac:dyDescent="0.25">
      <c r="A545" s="15" t="s">
        <v>215</v>
      </c>
      <c r="B545" s="16" t="s">
        <v>134</v>
      </c>
      <c r="C545" s="50" t="s">
        <v>673</v>
      </c>
      <c r="D545" s="51"/>
      <c r="E545" s="52" t="s">
        <v>686</v>
      </c>
      <c r="F545" s="8">
        <f>F546+F547</f>
        <v>2</v>
      </c>
      <c r="G545" s="8">
        <f>G546+G547</f>
        <v>0</v>
      </c>
      <c r="H545" s="82">
        <f t="shared" si="96"/>
        <v>0</v>
      </c>
    </row>
    <row r="546" spans="1:8" ht="25.5" outlineLevel="7" x14ac:dyDescent="0.25">
      <c r="A546" s="15" t="s">
        <v>215</v>
      </c>
      <c r="B546" s="16" t="s">
        <v>134</v>
      </c>
      <c r="C546" s="50" t="s">
        <v>673</v>
      </c>
      <c r="D546" s="51">
        <v>200</v>
      </c>
      <c r="E546" s="17" t="s">
        <v>315</v>
      </c>
      <c r="F546" s="8">
        <v>1</v>
      </c>
      <c r="G546" s="8">
        <v>0</v>
      </c>
      <c r="H546" s="82">
        <f t="shared" si="96"/>
        <v>0</v>
      </c>
    </row>
    <row r="547" spans="1:8" ht="25.5" outlineLevel="7" x14ac:dyDescent="0.25">
      <c r="A547" s="15" t="s">
        <v>215</v>
      </c>
      <c r="B547" s="16" t="s">
        <v>134</v>
      </c>
      <c r="C547" s="50" t="s">
        <v>673</v>
      </c>
      <c r="D547" s="51">
        <v>600</v>
      </c>
      <c r="E547" s="52" t="s">
        <v>341</v>
      </c>
      <c r="F547" s="8">
        <v>1</v>
      </c>
      <c r="G547" s="8">
        <v>0</v>
      </c>
      <c r="H547" s="82">
        <f t="shared" si="96"/>
        <v>0</v>
      </c>
    </row>
    <row r="548" spans="1:8" ht="38.25" outlineLevel="7" x14ac:dyDescent="0.25">
      <c r="A548" s="15" t="s">
        <v>215</v>
      </c>
      <c r="B548" s="16" t="s">
        <v>134</v>
      </c>
      <c r="C548" s="50" t="s">
        <v>672</v>
      </c>
      <c r="D548" s="51"/>
      <c r="E548" s="52" t="s">
        <v>687</v>
      </c>
      <c r="F548" s="8">
        <f>F549+F550</f>
        <v>1</v>
      </c>
      <c r="G548" s="8">
        <f>G549+G550</f>
        <v>0</v>
      </c>
      <c r="H548" s="82">
        <f t="shared" si="96"/>
        <v>0</v>
      </c>
    </row>
    <row r="549" spans="1:8" ht="63.75" outlineLevel="7" x14ac:dyDescent="0.25">
      <c r="A549" s="15" t="s">
        <v>215</v>
      </c>
      <c r="B549" s="16" t="s">
        <v>134</v>
      </c>
      <c r="C549" s="50" t="s">
        <v>672</v>
      </c>
      <c r="D549" s="51">
        <v>100</v>
      </c>
      <c r="E549" s="17" t="s">
        <v>314</v>
      </c>
      <c r="F549" s="8">
        <v>0.5</v>
      </c>
      <c r="G549" s="8">
        <v>0</v>
      </c>
      <c r="H549" s="82">
        <f t="shared" si="96"/>
        <v>0</v>
      </c>
    </row>
    <row r="550" spans="1:8" ht="25.5" outlineLevel="7" x14ac:dyDescent="0.25">
      <c r="A550" s="15" t="s">
        <v>215</v>
      </c>
      <c r="B550" s="16" t="s">
        <v>134</v>
      </c>
      <c r="C550" s="50" t="s">
        <v>672</v>
      </c>
      <c r="D550" s="51">
        <v>600</v>
      </c>
      <c r="E550" s="52" t="s">
        <v>341</v>
      </c>
      <c r="F550" s="8">
        <v>0.5</v>
      </c>
      <c r="G550" s="8">
        <v>0</v>
      </c>
      <c r="H550" s="82">
        <f t="shared" si="96"/>
        <v>0</v>
      </c>
    </row>
    <row r="551" spans="1:8" outlineLevel="2" x14ac:dyDescent="0.25">
      <c r="A551" s="15" t="s">
        <v>215</v>
      </c>
      <c r="B551" s="16" t="s">
        <v>241</v>
      </c>
      <c r="C551" s="16"/>
      <c r="D551" s="15"/>
      <c r="E551" s="17" t="s">
        <v>309</v>
      </c>
      <c r="F551" s="8">
        <f>F552</f>
        <v>3059.0000000000005</v>
      </c>
      <c r="G551" s="8">
        <f t="shared" ref="G551:G553" si="99">G552</f>
        <v>333.90000000000003</v>
      </c>
      <c r="H551" s="82">
        <f t="shared" si="96"/>
        <v>10.915331807780319</v>
      </c>
    </row>
    <row r="552" spans="1:8" ht="38.25" outlineLevel="3" x14ac:dyDescent="0.25">
      <c r="A552" s="15" t="s">
        <v>215</v>
      </c>
      <c r="B552" s="16" t="s">
        <v>241</v>
      </c>
      <c r="C552" s="16" t="s">
        <v>219</v>
      </c>
      <c r="D552" s="15"/>
      <c r="E552" s="17" t="s">
        <v>308</v>
      </c>
      <c r="F552" s="8">
        <f>F553</f>
        <v>3059.0000000000005</v>
      </c>
      <c r="G552" s="8">
        <f t="shared" si="99"/>
        <v>333.90000000000003</v>
      </c>
      <c r="H552" s="82">
        <f t="shared" si="96"/>
        <v>10.915331807780319</v>
      </c>
    </row>
    <row r="553" spans="1:8" ht="51" outlineLevel="4" x14ac:dyDescent="0.25">
      <c r="A553" s="15" t="s">
        <v>215</v>
      </c>
      <c r="B553" s="16" t="s">
        <v>241</v>
      </c>
      <c r="C553" s="16" t="s">
        <v>242</v>
      </c>
      <c r="D553" s="15"/>
      <c r="E553" s="17" t="s">
        <v>541</v>
      </c>
      <c r="F553" s="8">
        <f>F554</f>
        <v>3059.0000000000005</v>
      </c>
      <c r="G553" s="8">
        <f t="shared" si="99"/>
        <v>333.90000000000003</v>
      </c>
      <c r="H553" s="82">
        <f t="shared" si="96"/>
        <v>10.915331807780319</v>
      </c>
    </row>
    <row r="554" spans="1:8" ht="40.5" customHeight="1" outlineLevel="4" x14ac:dyDescent="0.25">
      <c r="A554" s="15" t="s">
        <v>215</v>
      </c>
      <c r="B554" s="16" t="s">
        <v>241</v>
      </c>
      <c r="C554" s="16" t="s">
        <v>681</v>
      </c>
      <c r="D554" s="15"/>
      <c r="E554" s="17" t="s">
        <v>682</v>
      </c>
      <c r="F554" s="8">
        <f>F555</f>
        <v>3059.0000000000005</v>
      </c>
      <c r="G554" s="8">
        <f>G555</f>
        <v>333.90000000000003</v>
      </c>
      <c r="H554" s="82">
        <f t="shared" si="96"/>
        <v>10.915331807780319</v>
      </c>
    </row>
    <row r="555" spans="1:8" ht="38.25" outlineLevel="6" x14ac:dyDescent="0.25">
      <c r="A555" s="15" t="s">
        <v>215</v>
      </c>
      <c r="B555" s="16" t="s">
        <v>241</v>
      </c>
      <c r="C555" s="16" t="s">
        <v>725</v>
      </c>
      <c r="D555" s="15"/>
      <c r="E555" s="17" t="s">
        <v>520</v>
      </c>
      <c r="F555" s="8">
        <f>F556+F557+F558</f>
        <v>3059.0000000000005</v>
      </c>
      <c r="G555" s="8">
        <f t="shared" ref="G555" si="100">G556+G557+G558</f>
        <v>333.90000000000003</v>
      </c>
      <c r="H555" s="82">
        <f t="shared" si="96"/>
        <v>10.915331807780319</v>
      </c>
    </row>
    <row r="556" spans="1:8" ht="63.75" outlineLevel="7" x14ac:dyDescent="0.25">
      <c r="A556" s="15" t="s">
        <v>215</v>
      </c>
      <c r="B556" s="16" t="s">
        <v>241</v>
      </c>
      <c r="C556" s="16" t="s">
        <v>725</v>
      </c>
      <c r="D556" s="15" t="s">
        <v>6</v>
      </c>
      <c r="E556" s="17" t="s">
        <v>314</v>
      </c>
      <c r="F556" s="8">
        <v>2766.9</v>
      </c>
      <c r="G556" s="8">
        <v>230.2</v>
      </c>
      <c r="H556" s="82">
        <f t="shared" si="96"/>
        <v>8.319780259496186</v>
      </c>
    </row>
    <row r="557" spans="1:8" ht="25.5" outlineLevel="7" x14ac:dyDescent="0.25">
      <c r="A557" s="15" t="s">
        <v>215</v>
      </c>
      <c r="B557" s="16" t="s">
        <v>241</v>
      </c>
      <c r="C557" s="16" t="s">
        <v>725</v>
      </c>
      <c r="D557" s="15" t="s">
        <v>7</v>
      </c>
      <c r="E557" s="17" t="s">
        <v>315</v>
      </c>
      <c r="F557" s="8">
        <f>292.1-1.6-3.7</f>
        <v>286.8</v>
      </c>
      <c r="G557" s="8">
        <v>98.4</v>
      </c>
      <c r="H557" s="82">
        <f t="shared" si="96"/>
        <v>34.309623430962347</v>
      </c>
    </row>
    <row r="558" spans="1:8" outlineLevel="7" x14ac:dyDescent="0.25">
      <c r="A558" s="15" t="s">
        <v>215</v>
      </c>
      <c r="B558" s="16" t="s">
        <v>241</v>
      </c>
      <c r="C558" s="16" t="s">
        <v>725</v>
      </c>
      <c r="D558" s="15">
        <v>800</v>
      </c>
      <c r="E558" s="17" t="s">
        <v>316</v>
      </c>
      <c r="F558" s="8">
        <f>1.6+3.7</f>
        <v>5.3000000000000007</v>
      </c>
      <c r="G558" s="8">
        <v>5.3</v>
      </c>
      <c r="H558" s="82">
        <f t="shared" si="96"/>
        <v>99.999999999999972</v>
      </c>
    </row>
    <row r="559" spans="1:8" outlineLevel="1" x14ac:dyDescent="0.25">
      <c r="A559" s="15" t="s">
        <v>215</v>
      </c>
      <c r="B559" s="16" t="s">
        <v>212</v>
      </c>
      <c r="C559" s="16"/>
      <c r="D559" s="15"/>
      <c r="E559" s="17" t="s">
        <v>268</v>
      </c>
      <c r="F559" s="8">
        <f>F568+F560</f>
        <v>5666.1</v>
      </c>
      <c r="G559" s="8">
        <f>G568+G560</f>
        <v>1127.5</v>
      </c>
      <c r="H559" s="82">
        <f t="shared" si="96"/>
        <v>19.899048728402249</v>
      </c>
    </row>
    <row r="560" spans="1:8" outlineLevel="1" x14ac:dyDescent="0.25">
      <c r="A560" s="15" t="s">
        <v>215</v>
      </c>
      <c r="B560" s="16" t="s">
        <v>654</v>
      </c>
      <c r="C560" s="16"/>
      <c r="D560" s="15"/>
      <c r="E560" s="17" t="s">
        <v>656</v>
      </c>
      <c r="F560" s="8">
        <f t="shared" ref="F560:G566" si="101">F561</f>
        <v>2095.1999999999998</v>
      </c>
      <c r="G560" s="8">
        <f t="shared" si="101"/>
        <v>0</v>
      </c>
      <c r="H560" s="82">
        <f t="shared" si="96"/>
        <v>0</v>
      </c>
    </row>
    <row r="561" spans="1:8" ht="51" outlineLevel="1" x14ac:dyDescent="0.25">
      <c r="A561" s="15" t="s">
        <v>215</v>
      </c>
      <c r="B561" s="16" t="s">
        <v>654</v>
      </c>
      <c r="C561" s="16" t="s">
        <v>244</v>
      </c>
      <c r="D561" s="15"/>
      <c r="E561" s="17" t="s">
        <v>311</v>
      </c>
      <c r="F561" s="8">
        <f t="shared" si="101"/>
        <v>2095.1999999999998</v>
      </c>
      <c r="G561" s="8">
        <f t="shared" si="101"/>
        <v>0</v>
      </c>
      <c r="H561" s="82">
        <f t="shared" si="96"/>
        <v>0</v>
      </c>
    </row>
    <row r="562" spans="1:8" ht="25.5" outlineLevel="1" x14ac:dyDescent="0.25">
      <c r="A562" s="15" t="s">
        <v>215</v>
      </c>
      <c r="B562" s="16" t="s">
        <v>654</v>
      </c>
      <c r="C562" s="16" t="s">
        <v>245</v>
      </c>
      <c r="D562" s="15"/>
      <c r="E562" s="17" t="s">
        <v>521</v>
      </c>
      <c r="F562" s="8">
        <f t="shared" si="101"/>
        <v>2095.1999999999998</v>
      </c>
      <c r="G562" s="8">
        <f t="shared" si="101"/>
        <v>0</v>
      </c>
      <c r="H562" s="82">
        <f t="shared" si="96"/>
        <v>0</v>
      </c>
    </row>
    <row r="563" spans="1:8" ht="25.5" outlineLevel="1" x14ac:dyDescent="0.25">
      <c r="A563" s="15" t="s">
        <v>215</v>
      </c>
      <c r="B563" s="16" t="s">
        <v>654</v>
      </c>
      <c r="C563" s="16" t="s">
        <v>655</v>
      </c>
      <c r="D563" s="15"/>
      <c r="E563" s="17" t="s">
        <v>657</v>
      </c>
      <c r="F563" s="8">
        <f>F566+F564</f>
        <v>2095.1999999999998</v>
      </c>
      <c r="G563" s="8">
        <f t="shared" ref="G563" si="102">G566+G564</f>
        <v>0</v>
      </c>
      <c r="H563" s="82">
        <f t="shared" si="96"/>
        <v>0</v>
      </c>
    </row>
    <row r="564" spans="1:8" ht="63.75" outlineLevel="1" x14ac:dyDescent="0.25">
      <c r="A564" s="15" t="s">
        <v>215</v>
      </c>
      <c r="B564" s="16" t="s">
        <v>654</v>
      </c>
      <c r="C564" s="16" t="s">
        <v>729</v>
      </c>
      <c r="D564" s="15"/>
      <c r="E564" s="17" t="s">
        <v>730</v>
      </c>
      <c r="F564" s="8">
        <f>F565</f>
        <v>1500</v>
      </c>
      <c r="G564" s="8">
        <f t="shared" ref="G564" si="103">G565</f>
        <v>0</v>
      </c>
      <c r="H564" s="82">
        <f t="shared" si="96"/>
        <v>0</v>
      </c>
    </row>
    <row r="565" spans="1:8" ht="25.5" outlineLevel="1" x14ac:dyDescent="0.25">
      <c r="A565" s="15" t="s">
        <v>215</v>
      </c>
      <c r="B565" s="16" t="s">
        <v>654</v>
      </c>
      <c r="C565" s="16" t="s">
        <v>729</v>
      </c>
      <c r="D565" s="15">
        <v>200</v>
      </c>
      <c r="E565" s="17" t="s">
        <v>315</v>
      </c>
      <c r="F565" s="8">
        <v>1500</v>
      </c>
      <c r="G565" s="8">
        <v>0</v>
      </c>
      <c r="H565" s="82">
        <f t="shared" si="96"/>
        <v>0</v>
      </c>
    </row>
    <row r="566" spans="1:8" ht="76.5" outlineLevel="1" x14ac:dyDescent="0.25">
      <c r="A566" s="15" t="s">
        <v>215</v>
      </c>
      <c r="B566" s="16" t="s">
        <v>654</v>
      </c>
      <c r="C566" s="16" t="s">
        <v>693</v>
      </c>
      <c r="D566" s="15"/>
      <c r="E566" s="17" t="s">
        <v>675</v>
      </c>
      <c r="F566" s="8">
        <f t="shared" si="101"/>
        <v>595.20000000000005</v>
      </c>
      <c r="G566" s="8">
        <f t="shared" si="101"/>
        <v>0</v>
      </c>
      <c r="H566" s="82">
        <f t="shared" si="96"/>
        <v>0</v>
      </c>
    </row>
    <row r="567" spans="1:8" ht="25.5" outlineLevel="1" x14ac:dyDescent="0.25">
      <c r="A567" s="15" t="s">
        <v>215</v>
      </c>
      <c r="B567" s="16" t="s">
        <v>654</v>
      </c>
      <c r="C567" s="16" t="s">
        <v>693</v>
      </c>
      <c r="D567" s="15">
        <v>200</v>
      </c>
      <c r="E567" s="17" t="s">
        <v>315</v>
      </c>
      <c r="F567" s="8">
        <f>211.3+383.9</f>
        <v>595.20000000000005</v>
      </c>
      <c r="G567" s="8">
        <v>0</v>
      </c>
      <c r="H567" s="82">
        <f t="shared" si="96"/>
        <v>0</v>
      </c>
    </row>
    <row r="568" spans="1:8" outlineLevel="2" x14ac:dyDescent="0.25">
      <c r="A568" s="15" t="s">
        <v>215</v>
      </c>
      <c r="B568" s="16" t="s">
        <v>243</v>
      </c>
      <c r="C568" s="16"/>
      <c r="D568" s="15"/>
      <c r="E568" s="17" t="s">
        <v>310</v>
      </c>
      <c r="F568" s="8">
        <f>F569+F584</f>
        <v>3570.9</v>
      </c>
      <c r="G568" s="8">
        <f t="shared" ref="G568" si="104">G569+G584</f>
        <v>1127.5</v>
      </c>
      <c r="H568" s="82">
        <f t="shared" si="96"/>
        <v>31.57467305161164</v>
      </c>
    </row>
    <row r="569" spans="1:8" ht="51" outlineLevel="3" x14ac:dyDescent="0.25">
      <c r="A569" s="15" t="s">
        <v>215</v>
      </c>
      <c r="B569" s="16" t="s">
        <v>243</v>
      </c>
      <c r="C569" s="16" t="s">
        <v>244</v>
      </c>
      <c r="D569" s="15"/>
      <c r="E569" s="17" t="s">
        <v>311</v>
      </c>
      <c r="F569" s="8">
        <f>F570+F578</f>
        <v>3520.9</v>
      </c>
      <c r="G569" s="8">
        <f>G570+G578</f>
        <v>1127.5</v>
      </c>
      <c r="H569" s="82">
        <f t="shared" si="96"/>
        <v>32.023062285211168</v>
      </c>
    </row>
    <row r="570" spans="1:8" ht="25.5" outlineLevel="4" x14ac:dyDescent="0.25">
      <c r="A570" s="15" t="s">
        <v>215</v>
      </c>
      <c r="B570" s="16" t="s">
        <v>243</v>
      </c>
      <c r="C570" s="16" t="s">
        <v>245</v>
      </c>
      <c r="D570" s="15"/>
      <c r="E570" s="17" t="s">
        <v>521</v>
      </c>
      <c r="F570" s="8">
        <f>F571+F574</f>
        <v>1500</v>
      </c>
      <c r="G570" s="8">
        <f t="shared" ref="G570" si="105">G571+G574</f>
        <v>683.5</v>
      </c>
      <c r="H570" s="82">
        <f t="shared" si="96"/>
        <v>45.566666666666663</v>
      </c>
    </row>
    <row r="571" spans="1:8" ht="76.5" outlineLevel="5" x14ac:dyDescent="0.25">
      <c r="A571" s="15" t="s">
        <v>215</v>
      </c>
      <c r="B571" s="16" t="s">
        <v>243</v>
      </c>
      <c r="C571" s="16" t="s">
        <v>246</v>
      </c>
      <c r="D571" s="15"/>
      <c r="E571" s="17" t="s">
        <v>522</v>
      </c>
      <c r="F571" s="8">
        <f t="shared" ref="F571:G572" si="106">F572</f>
        <v>500</v>
      </c>
      <c r="G571" s="8">
        <f t="shared" si="106"/>
        <v>185.1</v>
      </c>
      <c r="H571" s="82">
        <f t="shared" si="96"/>
        <v>37.019999999999996</v>
      </c>
    </row>
    <row r="572" spans="1:8" ht="89.25" outlineLevel="6" x14ac:dyDescent="0.25">
      <c r="A572" s="15" t="s">
        <v>215</v>
      </c>
      <c r="B572" s="16" t="s">
        <v>243</v>
      </c>
      <c r="C572" s="16" t="s">
        <v>247</v>
      </c>
      <c r="D572" s="15"/>
      <c r="E572" s="17" t="s">
        <v>523</v>
      </c>
      <c r="F572" s="8">
        <f t="shared" si="106"/>
        <v>500</v>
      </c>
      <c r="G572" s="8">
        <f t="shared" si="106"/>
        <v>185.1</v>
      </c>
      <c r="H572" s="82">
        <f t="shared" si="96"/>
        <v>37.019999999999996</v>
      </c>
    </row>
    <row r="573" spans="1:8" ht="25.5" outlineLevel="7" x14ac:dyDescent="0.25">
      <c r="A573" s="15" t="s">
        <v>215</v>
      </c>
      <c r="B573" s="16" t="s">
        <v>243</v>
      </c>
      <c r="C573" s="16" t="s">
        <v>247</v>
      </c>
      <c r="D573" s="15" t="s">
        <v>7</v>
      </c>
      <c r="E573" s="17" t="s">
        <v>315</v>
      </c>
      <c r="F573" s="8">
        <v>500</v>
      </c>
      <c r="G573" s="8">
        <v>185.1</v>
      </c>
      <c r="H573" s="82">
        <f t="shared" si="96"/>
        <v>37.019999999999996</v>
      </c>
    </row>
    <row r="574" spans="1:8" ht="38.25" outlineLevel="5" x14ac:dyDescent="0.25">
      <c r="A574" s="15" t="s">
        <v>215</v>
      </c>
      <c r="B574" s="16" t="s">
        <v>243</v>
      </c>
      <c r="C574" s="16" t="s">
        <v>248</v>
      </c>
      <c r="D574" s="15"/>
      <c r="E574" s="17" t="s">
        <v>525</v>
      </c>
      <c r="F574" s="8">
        <f t="shared" ref="F574:G574" si="107">F575</f>
        <v>1000</v>
      </c>
      <c r="G574" s="8">
        <f t="shared" si="107"/>
        <v>498.4</v>
      </c>
      <c r="H574" s="82">
        <f t="shared" si="96"/>
        <v>49.839999999999996</v>
      </c>
    </row>
    <row r="575" spans="1:8" ht="38.25" outlineLevel="6" x14ac:dyDescent="0.25">
      <c r="A575" s="15" t="s">
        <v>215</v>
      </c>
      <c r="B575" s="16" t="s">
        <v>243</v>
      </c>
      <c r="C575" s="16" t="s">
        <v>249</v>
      </c>
      <c r="D575" s="15"/>
      <c r="E575" s="17" t="s">
        <v>526</v>
      </c>
      <c r="F575" s="8">
        <f>F577+F576</f>
        <v>1000</v>
      </c>
      <c r="G575" s="8">
        <f t="shared" ref="G575" si="108">G577+G576</f>
        <v>498.4</v>
      </c>
      <c r="H575" s="82">
        <f t="shared" si="96"/>
        <v>49.839999999999996</v>
      </c>
    </row>
    <row r="576" spans="1:8" ht="63.75" outlineLevel="6" x14ac:dyDescent="0.25">
      <c r="A576" s="15" t="s">
        <v>215</v>
      </c>
      <c r="B576" s="16" t="s">
        <v>243</v>
      </c>
      <c r="C576" s="16" t="s">
        <v>249</v>
      </c>
      <c r="D576" s="15" t="s">
        <v>6</v>
      </c>
      <c r="E576" s="17" t="s">
        <v>314</v>
      </c>
      <c r="F576" s="8">
        <v>250</v>
      </c>
      <c r="G576" s="8">
        <v>112.6</v>
      </c>
      <c r="H576" s="82">
        <f t="shared" si="96"/>
        <v>45.04</v>
      </c>
    </row>
    <row r="577" spans="1:8" ht="25.5" outlineLevel="7" x14ac:dyDescent="0.25">
      <c r="A577" s="15" t="s">
        <v>215</v>
      </c>
      <c r="B577" s="16" t="s">
        <v>243</v>
      </c>
      <c r="C577" s="16" t="s">
        <v>249</v>
      </c>
      <c r="D577" s="15" t="s">
        <v>7</v>
      </c>
      <c r="E577" s="17" t="s">
        <v>315</v>
      </c>
      <c r="F577" s="8">
        <f>1000-250</f>
        <v>750</v>
      </c>
      <c r="G577" s="8">
        <v>385.8</v>
      </c>
      <c r="H577" s="82">
        <f t="shared" si="96"/>
        <v>51.44</v>
      </c>
    </row>
    <row r="578" spans="1:8" ht="25.5" outlineLevel="4" x14ac:dyDescent="0.25">
      <c r="A578" s="15" t="s">
        <v>215</v>
      </c>
      <c r="B578" s="16" t="s">
        <v>243</v>
      </c>
      <c r="C578" s="16" t="s">
        <v>250</v>
      </c>
      <c r="D578" s="15"/>
      <c r="E578" s="17" t="s">
        <v>529</v>
      </c>
      <c r="F578" s="8">
        <f t="shared" ref="F578:G579" si="109">F579</f>
        <v>2020.9</v>
      </c>
      <c r="G578" s="8">
        <f t="shared" si="109"/>
        <v>444</v>
      </c>
      <c r="H578" s="82">
        <f t="shared" si="96"/>
        <v>21.970409223613242</v>
      </c>
    </row>
    <row r="579" spans="1:8" ht="25.5" outlineLevel="5" x14ac:dyDescent="0.25">
      <c r="A579" s="15" t="s">
        <v>215</v>
      </c>
      <c r="B579" s="16" t="s">
        <v>243</v>
      </c>
      <c r="C579" s="16" t="s">
        <v>251</v>
      </c>
      <c r="D579" s="15"/>
      <c r="E579" s="17" t="s">
        <v>530</v>
      </c>
      <c r="F579" s="8">
        <f t="shared" si="109"/>
        <v>2020.9</v>
      </c>
      <c r="G579" s="8">
        <f t="shared" si="109"/>
        <v>444</v>
      </c>
      <c r="H579" s="82">
        <f t="shared" si="96"/>
        <v>21.970409223613242</v>
      </c>
    </row>
    <row r="580" spans="1:8" ht="25.5" outlineLevel="6" x14ac:dyDescent="0.25">
      <c r="A580" s="15" t="s">
        <v>215</v>
      </c>
      <c r="B580" s="16" t="s">
        <v>243</v>
      </c>
      <c r="C580" s="16" t="s">
        <v>252</v>
      </c>
      <c r="D580" s="15"/>
      <c r="E580" s="17" t="s">
        <v>531</v>
      </c>
      <c r="F580" s="8">
        <f>F581+F582+F583</f>
        <v>2020.9</v>
      </c>
      <c r="G580" s="8">
        <f>G581+G582+G583</f>
        <v>444</v>
      </c>
      <c r="H580" s="82">
        <f t="shared" si="96"/>
        <v>21.970409223613242</v>
      </c>
    </row>
    <row r="581" spans="1:8" ht="63.75" outlineLevel="7" x14ac:dyDescent="0.25">
      <c r="A581" s="15" t="s">
        <v>215</v>
      </c>
      <c r="B581" s="16" t="s">
        <v>243</v>
      </c>
      <c r="C581" s="16" t="s">
        <v>252</v>
      </c>
      <c r="D581" s="15" t="s">
        <v>6</v>
      </c>
      <c r="E581" s="17" t="s">
        <v>314</v>
      </c>
      <c r="F581" s="8">
        <v>1153.9000000000001</v>
      </c>
      <c r="G581" s="8">
        <v>217.5</v>
      </c>
      <c r="H581" s="82">
        <f t="shared" si="96"/>
        <v>18.849120374382526</v>
      </c>
    </row>
    <row r="582" spans="1:8" ht="25.5" outlineLevel="7" x14ac:dyDescent="0.25">
      <c r="A582" s="15" t="s">
        <v>215</v>
      </c>
      <c r="B582" s="16" t="s">
        <v>243</v>
      </c>
      <c r="C582" s="16" t="s">
        <v>252</v>
      </c>
      <c r="D582" s="15" t="s">
        <v>7</v>
      </c>
      <c r="E582" s="17" t="s">
        <v>315</v>
      </c>
      <c r="F582" s="8">
        <v>565</v>
      </c>
      <c r="G582" s="8">
        <v>158.5</v>
      </c>
      <c r="H582" s="82">
        <f t="shared" si="96"/>
        <v>28.053097345132745</v>
      </c>
    </row>
    <row r="583" spans="1:8" outlineLevel="7" x14ac:dyDescent="0.25">
      <c r="A583" s="15" t="s">
        <v>215</v>
      </c>
      <c r="B583" s="16" t="s">
        <v>243</v>
      </c>
      <c r="C583" s="16" t="s">
        <v>252</v>
      </c>
      <c r="D583" s="15">
        <v>800</v>
      </c>
      <c r="E583" s="17" t="s">
        <v>316</v>
      </c>
      <c r="F583" s="8">
        <v>302</v>
      </c>
      <c r="G583" s="8">
        <v>68</v>
      </c>
      <c r="H583" s="82">
        <f t="shared" si="96"/>
        <v>22.516556291390728</v>
      </c>
    </row>
    <row r="584" spans="1:8" ht="51" outlineLevel="3" x14ac:dyDescent="0.25">
      <c r="A584" s="15" t="s">
        <v>215</v>
      </c>
      <c r="B584" s="16" t="s">
        <v>243</v>
      </c>
      <c r="C584" s="16" t="s">
        <v>154</v>
      </c>
      <c r="D584" s="15"/>
      <c r="E584" s="17" t="s">
        <v>297</v>
      </c>
      <c r="F584" s="8">
        <f t="shared" ref="F584:G587" si="110">F585</f>
        <v>50</v>
      </c>
      <c r="G584" s="8">
        <f t="shared" si="110"/>
        <v>0</v>
      </c>
      <c r="H584" s="82">
        <f t="shared" si="96"/>
        <v>0</v>
      </c>
    </row>
    <row r="585" spans="1:8" ht="25.5" outlineLevel="4" x14ac:dyDescent="0.25">
      <c r="A585" s="15" t="s">
        <v>215</v>
      </c>
      <c r="B585" s="16" t="s">
        <v>243</v>
      </c>
      <c r="C585" s="16" t="s">
        <v>165</v>
      </c>
      <c r="D585" s="15"/>
      <c r="E585" s="17" t="s">
        <v>452</v>
      </c>
      <c r="F585" s="8">
        <f t="shared" si="110"/>
        <v>50</v>
      </c>
      <c r="G585" s="8">
        <f t="shared" si="110"/>
        <v>0</v>
      </c>
      <c r="H585" s="82">
        <f t="shared" si="96"/>
        <v>0</v>
      </c>
    </row>
    <row r="586" spans="1:8" ht="38.25" outlineLevel="5" x14ac:dyDescent="0.25">
      <c r="A586" s="15" t="s">
        <v>215</v>
      </c>
      <c r="B586" s="16" t="s">
        <v>243</v>
      </c>
      <c r="C586" s="16" t="s">
        <v>216</v>
      </c>
      <c r="D586" s="15"/>
      <c r="E586" s="17" t="s">
        <v>492</v>
      </c>
      <c r="F586" s="8">
        <f t="shared" si="110"/>
        <v>50</v>
      </c>
      <c r="G586" s="8">
        <f t="shared" si="110"/>
        <v>0</v>
      </c>
      <c r="H586" s="82">
        <f t="shared" si="96"/>
        <v>0</v>
      </c>
    </row>
    <row r="587" spans="1:8" ht="25.5" outlineLevel="6" x14ac:dyDescent="0.25">
      <c r="A587" s="15" t="s">
        <v>215</v>
      </c>
      <c r="B587" s="16" t="s">
        <v>243</v>
      </c>
      <c r="C587" s="16" t="s">
        <v>217</v>
      </c>
      <c r="D587" s="15"/>
      <c r="E587" s="17" t="s">
        <v>493</v>
      </c>
      <c r="F587" s="8">
        <f t="shared" si="110"/>
        <v>50</v>
      </c>
      <c r="G587" s="8">
        <f t="shared" si="110"/>
        <v>0</v>
      </c>
      <c r="H587" s="82">
        <f t="shared" si="96"/>
        <v>0</v>
      </c>
    </row>
    <row r="588" spans="1:8" ht="63.75" outlineLevel="7" x14ac:dyDescent="0.25">
      <c r="A588" s="15" t="s">
        <v>215</v>
      </c>
      <c r="B588" s="16" t="s">
        <v>243</v>
      </c>
      <c r="C588" s="16" t="s">
        <v>217</v>
      </c>
      <c r="D588" s="15">
        <v>100</v>
      </c>
      <c r="E588" s="17" t="s">
        <v>314</v>
      </c>
      <c r="F588" s="8">
        <v>50</v>
      </c>
      <c r="G588" s="8">
        <v>0</v>
      </c>
      <c r="H588" s="82">
        <f t="shared" si="96"/>
        <v>0</v>
      </c>
    </row>
    <row r="589" spans="1:8" s="3" customFormat="1" ht="25.5" x14ac:dyDescent="0.25">
      <c r="A589" s="20" t="s">
        <v>253</v>
      </c>
      <c r="B589" s="45"/>
      <c r="C589" s="45"/>
      <c r="D589" s="20"/>
      <c r="E589" s="21" t="s">
        <v>259</v>
      </c>
      <c r="F589" s="7">
        <f t="shared" ref="F589:G593" si="111">F590</f>
        <v>928.7</v>
      </c>
      <c r="G589" s="7">
        <f t="shared" si="111"/>
        <v>169.3</v>
      </c>
      <c r="H589" s="82">
        <f t="shared" si="96"/>
        <v>18.229783568428985</v>
      </c>
    </row>
    <row r="590" spans="1:8" outlineLevel="1" x14ac:dyDescent="0.25">
      <c r="A590" s="15" t="s">
        <v>253</v>
      </c>
      <c r="B590" s="16" t="s">
        <v>1</v>
      </c>
      <c r="C590" s="16"/>
      <c r="D590" s="15"/>
      <c r="E590" s="17" t="s">
        <v>260</v>
      </c>
      <c r="F590" s="8">
        <f t="shared" si="111"/>
        <v>928.7</v>
      </c>
      <c r="G590" s="8">
        <f t="shared" si="111"/>
        <v>169.3</v>
      </c>
      <c r="H590" s="82">
        <f t="shared" si="96"/>
        <v>18.229783568428985</v>
      </c>
    </row>
    <row r="591" spans="1:8" ht="38.25" outlineLevel="2" x14ac:dyDescent="0.25">
      <c r="A591" s="15" t="s">
        <v>253</v>
      </c>
      <c r="B591" s="16" t="s">
        <v>2</v>
      </c>
      <c r="C591" s="16"/>
      <c r="D591" s="15"/>
      <c r="E591" s="17" t="s">
        <v>269</v>
      </c>
      <c r="F591" s="8">
        <f t="shared" si="111"/>
        <v>928.7</v>
      </c>
      <c r="G591" s="8">
        <f t="shared" si="111"/>
        <v>169.3</v>
      </c>
      <c r="H591" s="82">
        <f t="shared" ref="H591:H596" si="112">G591/F591*100</f>
        <v>18.229783568428985</v>
      </c>
    </row>
    <row r="592" spans="1:8" outlineLevel="3" x14ac:dyDescent="0.25">
      <c r="A592" s="15" t="s">
        <v>253</v>
      </c>
      <c r="B592" s="16" t="s">
        <v>2</v>
      </c>
      <c r="C592" s="16" t="s">
        <v>3</v>
      </c>
      <c r="D592" s="15"/>
      <c r="E592" s="17" t="s">
        <v>270</v>
      </c>
      <c r="F592" s="8">
        <f t="shared" si="111"/>
        <v>928.7</v>
      </c>
      <c r="G592" s="8">
        <f t="shared" si="111"/>
        <v>169.3</v>
      </c>
      <c r="H592" s="82">
        <f t="shared" si="112"/>
        <v>18.229783568428985</v>
      </c>
    </row>
    <row r="593" spans="1:8" ht="38.25" outlineLevel="4" x14ac:dyDescent="0.25">
      <c r="A593" s="15" t="s">
        <v>253</v>
      </c>
      <c r="B593" s="16" t="s">
        <v>2</v>
      </c>
      <c r="C593" s="16" t="s">
        <v>4</v>
      </c>
      <c r="D593" s="15"/>
      <c r="E593" s="17" t="s">
        <v>312</v>
      </c>
      <c r="F593" s="8">
        <f t="shared" si="111"/>
        <v>928.7</v>
      </c>
      <c r="G593" s="8">
        <f t="shared" si="111"/>
        <v>169.3</v>
      </c>
      <c r="H593" s="82">
        <f t="shared" si="112"/>
        <v>18.229783568428985</v>
      </c>
    </row>
    <row r="594" spans="1:8" ht="25.5" outlineLevel="6" x14ac:dyDescent="0.25">
      <c r="A594" s="15" t="s">
        <v>253</v>
      </c>
      <c r="B594" s="16" t="s">
        <v>2</v>
      </c>
      <c r="C594" s="16" t="s">
        <v>254</v>
      </c>
      <c r="D594" s="15"/>
      <c r="E594" s="17" t="s">
        <v>259</v>
      </c>
      <c r="F594" s="8">
        <f>F595+F596</f>
        <v>928.7</v>
      </c>
      <c r="G594" s="8">
        <f>G595+G596</f>
        <v>169.3</v>
      </c>
      <c r="H594" s="82">
        <f t="shared" si="112"/>
        <v>18.229783568428985</v>
      </c>
    </row>
    <row r="595" spans="1:8" ht="63.75" outlineLevel="7" x14ac:dyDescent="0.25">
      <c r="A595" s="29" t="s">
        <v>253</v>
      </c>
      <c r="B595" s="47" t="s">
        <v>2</v>
      </c>
      <c r="C595" s="47" t="s">
        <v>254</v>
      </c>
      <c r="D595" s="29" t="s">
        <v>6</v>
      </c>
      <c r="E595" s="30" t="s">
        <v>314</v>
      </c>
      <c r="F595" s="31">
        <v>927.7</v>
      </c>
      <c r="G595" s="31">
        <v>169.3</v>
      </c>
      <c r="H595" s="82">
        <f t="shared" si="112"/>
        <v>18.249434084294492</v>
      </c>
    </row>
    <row r="596" spans="1:8" ht="12.75" customHeight="1" x14ac:dyDescent="0.25">
      <c r="A596" s="40" t="s">
        <v>253</v>
      </c>
      <c r="B596" s="48" t="s">
        <v>2</v>
      </c>
      <c r="C596" s="48" t="s">
        <v>254</v>
      </c>
      <c r="D596" s="40">
        <v>200</v>
      </c>
      <c r="E596" s="60" t="s">
        <v>315</v>
      </c>
      <c r="F596" s="59">
        <v>1</v>
      </c>
      <c r="G596" s="59">
        <v>0</v>
      </c>
      <c r="H596" s="82">
        <f t="shared" si="112"/>
        <v>0</v>
      </c>
    </row>
    <row r="597" spans="1:8" ht="12.75" customHeight="1" x14ac:dyDescent="0.25">
      <c r="A597" s="24"/>
      <c r="B597" s="49"/>
      <c r="C597" s="49"/>
      <c r="D597" s="24"/>
      <c r="E597" s="24"/>
      <c r="F597" s="5"/>
      <c r="G597" s="5"/>
      <c r="H597" s="13"/>
    </row>
    <row r="598" spans="1:8" ht="15.2" customHeight="1" x14ac:dyDescent="0.25">
      <c r="E598" s="106"/>
      <c r="F598" s="107"/>
      <c r="G598" s="107"/>
      <c r="H598" s="107"/>
    </row>
  </sheetData>
  <mergeCells count="19">
    <mergeCell ref="E10:H10"/>
    <mergeCell ref="E598:H598"/>
    <mergeCell ref="A11:A12"/>
    <mergeCell ref="B11:B12"/>
    <mergeCell ref="C11:C12"/>
    <mergeCell ref="D11:D12"/>
    <mergeCell ref="E11:E12"/>
    <mergeCell ref="F11:F12"/>
    <mergeCell ref="G11:G12"/>
    <mergeCell ref="H11:H12"/>
    <mergeCell ref="E6:H6"/>
    <mergeCell ref="E7:H7"/>
    <mergeCell ref="E8:H8"/>
    <mergeCell ref="A9:H9"/>
    <mergeCell ref="E1:H1"/>
    <mergeCell ref="E2:H2"/>
    <mergeCell ref="E3:H3"/>
    <mergeCell ref="E4:H4"/>
    <mergeCell ref="E5:H5"/>
  </mergeCells>
  <pageMargins left="0.78740157480314965" right="0.59055118110236227" top="0.59055118110236227" bottom="0.59055118110236227" header="0.39370078740157483" footer="0.51181102362204722"/>
  <pageSetup paperSize="9" scale="74" fitToHeight="0"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4"/>
    <Parameter Name="ReportBaseParams" Type="System.String" Value="&lt;?xml version=&quot;1.0&quot; encoding=&quot;utf-16&quot;?&gt;&#10;&lt;ShortPrimaryServiceReportArguments xmlns:xsi=&quot;http://www.w3.org/2001/XMLSchema-instance&quot; xmlns:xsd=&quot;http://www.w3.org/2001/XMLSchema&quot;&gt;&#10;  &lt;DateInfo&gt;&#10;    &lt;string&gt;01.01.2019&lt;/string&gt;&#10;    &lt;string&gt;31.07.2019&lt;/string&gt;&#10;  &lt;/DateInfo&gt;&#10;  &lt;Code&gt;2455818_3B90MTOXQ&lt;/Code&gt;&#10;  &lt;ObjectCode&gt;SQUERY_ROSP_EXP&lt;/ObjectCode&gt;&#10;  &lt;DocName&gt;Роспись&lt;/DocName&gt;&#10;  &lt;VariantName&gt;Роспись&lt;/VariantName&gt;&#10;  &lt;VariantLink&gt;54832054&lt;/VariantLink&gt;&#10;  &lt;SvodReportLink xsi:nil=&quot;true&quot; /&gt;&#10;  &lt;ReportLink&gt;126921&lt;/ReportLink&gt;&#10;  &lt;Note&gt;01.01.2019 - 31.07.2019&#10;&lt;/Note&gt;&#10;  &lt;SilentMode&gt;false&lt;/SilentMode&gt;&#10;&lt;/ShortPrimaryServiceReportArguments&gt;"/>
  </Parameters>
</MailMerge>
</file>

<file path=customXml/itemProps1.xml><?xml version="1.0" encoding="utf-8"?>
<ds:datastoreItem xmlns:ds="http://schemas.openxmlformats.org/officeDocument/2006/customXml" ds:itemID="{9D838BA6-A10D-4BF6-A12A-C4C83E2D9142}">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4</vt:i4>
      </vt:variant>
    </vt:vector>
  </HeadingPairs>
  <TitlesOfParts>
    <vt:vector size="6" baseType="lpstr">
      <vt:lpstr>№ 3 РП</vt:lpstr>
      <vt:lpstr>№ 5ведомственная</vt:lpstr>
      <vt:lpstr>'№ 3 РП'!Заголовки_для_печати</vt:lpstr>
      <vt:lpstr>'№ 5ведомственная'!Заголовки_для_печати</vt:lpstr>
      <vt:lpstr>'№ 3 РП'!Область_печати</vt:lpstr>
      <vt:lpstr>'№ 5ведомственная'!Область_печати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Сотрудник-ПК\Сотрудник</dc:creator>
  <cp:lastModifiedBy>User</cp:lastModifiedBy>
  <cp:lastPrinted>2022-04-08T06:48:04Z</cp:lastPrinted>
  <dcterms:created xsi:type="dcterms:W3CDTF">2019-07-11T08:02:15Z</dcterms:created>
  <dcterms:modified xsi:type="dcterms:W3CDTF">2022-04-14T07:38:03Z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Роспись</vt:lpwstr>
  </property>
  <property fmtid="{D5CDD505-2E9C-101B-9397-08002B2CF9AE}" pid="3" name="Версия клиента">
    <vt:lpwstr>19.1.24.6170</vt:lpwstr>
  </property>
  <property fmtid="{D5CDD505-2E9C-101B-9397-08002B2CF9AE}" pid="4" name="Версия базы">
    <vt:lpwstr>19.1.1766.12590777</vt:lpwstr>
  </property>
  <property fmtid="{D5CDD505-2E9C-101B-9397-08002B2CF9AE}" pid="5" name="Тип сервера">
    <vt:lpwstr>MSSQL</vt:lpwstr>
  </property>
  <property fmtid="{D5CDD505-2E9C-101B-9397-08002B2CF9AE}" pid="6" name="Сервер">
    <vt:lpwstr>kshnwins01\ksdb</vt:lpwstr>
  </property>
  <property fmtid="{D5CDD505-2E9C-101B-9397-08002B2CF9AE}" pid="7" name="База">
    <vt:lpwstr>bks_2019_mo</vt:lpwstr>
  </property>
  <property fmtid="{D5CDD505-2E9C-101B-9397-08002B2CF9AE}" pid="8" name="Пользователь">
    <vt:lpwstr>лубова</vt:lpwstr>
  </property>
  <property fmtid="{D5CDD505-2E9C-101B-9397-08002B2CF9AE}" pid="9" name="Шаблон">
    <vt:lpwstr>sqr_rosp_exp2016.xlt</vt:lpwstr>
  </property>
  <property fmtid="{D5CDD505-2E9C-101B-9397-08002B2CF9AE}" pid="10" name="Имя варианта">
    <vt:lpwstr>Роспись</vt:lpwstr>
  </property>
  <property fmtid="{D5CDD505-2E9C-101B-9397-08002B2CF9AE}" pid="11" name="Код отчета">
    <vt:lpwstr>SYS_2452562_0SD0T4SKN</vt:lpwstr>
  </property>
  <property fmtid="{D5CDD505-2E9C-101B-9397-08002B2CF9AE}" pid="12" name="Локальная база">
    <vt:lpwstr>не используется</vt:lpwstr>
  </property>
</Properties>
</file>