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bookViews>
    <workbookView xWindow="0" yWindow="0" windowWidth="19200" windowHeight="12180" activeTab="1"/>
  </bookViews>
  <sheets>
    <sheet name="№ 3 РП" sheetId="5" r:id="rId1"/>
    <sheet name="№ 5ведомственная" sheetId="2" r:id="rId2"/>
    <sheet name="Лист1" sheetId="6" r:id="rId3"/>
  </sheets>
  <definedNames>
    <definedName name="_xlnm.Print_Titles" localSheetId="0">'№ 3 РП'!$14:$14</definedName>
    <definedName name="_xlnm.Print_Titles" localSheetId="1">'№ 5ведомственная'!$13:$13</definedName>
    <definedName name="_xlnm.Print_Area" localSheetId="0">'№ 3 РП'!$A$1:$E$535</definedName>
    <definedName name="_xlnm.Print_Area" localSheetId="1">'№ 5ведомственная'!$A$1:$H$617</definedName>
  </definedNames>
  <calcPr calcId="124519"/>
</workbook>
</file>

<file path=xl/calcChain.xml><?xml version="1.0" encoding="utf-8"?>
<calcChain xmlns="http://schemas.openxmlformats.org/spreadsheetml/2006/main">
  <c r="F152" i="2"/>
  <c r="F151" s="1"/>
  <c r="F150" s="1"/>
  <c r="F149" s="1"/>
  <c r="F153"/>
  <c r="E44" i="5" l="1"/>
  <c r="E447"/>
  <c r="E517"/>
  <c r="E534"/>
  <c r="H24" i="2" l="1"/>
  <c r="H38"/>
  <c r="H39"/>
  <c r="H44"/>
  <c r="H45"/>
  <c r="H51"/>
  <c r="H57"/>
  <c r="H62"/>
  <c r="H68"/>
  <c r="H71"/>
  <c r="H73"/>
  <c r="H75"/>
  <c r="H80"/>
  <c r="H81"/>
  <c r="H83"/>
  <c r="H87"/>
  <c r="H89"/>
  <c r="H92"/>
  <c r="H99"/>
  <c r="H106"/>
  <c r="H110"/>
  <c r="H114"/>
  <c r="H116"/>
  <c r="H118"/>
  <c r="H120"/>
  <c r="H122"/>
  <c r="H125"/>
  <c r="H131"/>
  <c r="H134"/>
  <c r="H139"/>
  <c r="H141"/>
  <c r="H154"/>
  <c r="H156"/>
  <c r="H162"/>
  <c r="H164"/>
  <c r="H168"/>
  <c r="H171"/>
  <c r="H173"/>
  <c r="H177"/>
  <c r="H182"/>
  <c r="H188"/>
  <c r="H195"/>
  <c r="H201"/>
  <c r="H208"/>
  <c r="H210"/>
  <c r="H217"/>
  <c r="H223"/>
  <c r="H225"/>
  <c r="H228"/>
  <c r="H230"/>
  <c r="H232"/>
  <c r="H234"/>
  <c r="H247"/>
  <c r="H249"/>
  <c r="H251"/>
  <c r="H254"/>
  <c r="H256"/>
  <c r="H258"/>
  <c r="H260"/>
  <c r="H263"/>
  <c r="H265"/>
  <c r="H267"/>
  <c r="H272"/>
  <c r="H274"/>
  <c r="H278"/>
  <c r="H289"/>
  <c r="H294"/>
  <c r="H295"/>
  <c r="H302"/>
  <c r="H304"/>
  <c r="H306"/>
  <c r="H313"/>
  <c r="H319"/>
  <c r="H324"/>
  <c r="H330"/>
  <c r="H332"/>
  <c r="H335"/>
  <c r="H337"/>
  <c r="H351"/>
  <c r="H354"/>
  <c r="H356"/>
  <c r="H365"/>
  <c r="H366"/>
  <c r="H373"/>
  <c r="H377"/>
  <c r="H379"/>
  <c r="H385"/>
  <c r="H387"/>
  <c r="H389"/>
  <c r="H393"/>
  <c r="H395"/>
  <c r="H397"/>
  <c r="H401"/>
  <c r="H404"/>
  <c r="H406"/>
  <c r="H408"/>
  <c r="H411"/>
  <c r="H416"/>
  <c r="H429"/>
  <c r="H434"/>
  <c r="H440"/>
  <c r="H444"/>
  <c r="H452"/>
  <c r="H455"/>
  <c r="H457"/>
  <c r="H462"/>
  <c r="H467"/>
  <c r="H474"/>
  <c r="H478"/>
  <c r="H484"/>
  <c r="H485"/>
  <c r="H492"/>
  <c r="H495"/>
  <c r="H497"/>
  <c r="H505"/>
  <c r="H515"/>
  <c r="H518"/>
  <c r="H520"/>
  <c r="H523"/>
  <c r="H526"/>
  <c r="H529"/>
  <c r="H532"/>
  <c r="H539"/>
  <c r="H541"/>
  <c r="H543"/>
  <c r="H545"/>
  <c r="H547"/>
  <c r="H550"/>
  <c r="H554"/>
  <c r="H556"/>
  <c r="H561"/>
  <c r="H568"/>
  <c r="H569"/>
  <c r="H576"/>
  <c r="H578"/>
  <c r="H580"/>
  <c r="H582"/>
  <c r="H588"/>
  <c r="H595"/>
  <c r="H601"/>
  <c r="H603"/>
  <c r="H608"/>
  <c r="H616"/>
  <c r="G86"/>
  <c r="G353"/>
  <c r="G271" l="1"/>
  <c r="F271"/>
  <c r="G388"/>
  <c r="F388"/>
  <c r="H388" l="1"/>
  <c r="H271"/>
  <c r="F241"/>
  <c r="H241" s="1"/>
  <c r="F236"/>
  <c r="H236" s="1"/>
  <c r="F239"/>
  <c r="H239" s="1"/>
  <c r="F175"/>
  <c r="H175" s="1"/>
  <c r="F375"/>
  <c r="H375" s="1"/>
  <c r="F166" l="1"/>
  <c r="H166" s="1"/>
  <c r="F184"/>
  <c r="H184" s="1"/>
  <c r="F190"/>
  <c r="H190" s="1"/>
  <c r="F602"/>
  <c r="H602" s="1"/>
  <c r="G178"/>
  <c r="F179"/>
  <c r="F178" l="1"/>
  <c r="H178" s="1"/>
  <c r="H179"/>
  <c r="F353"/>
  <c r="H353" s="1"/>
  <c r="F172"/>
  <c r="H172" s="1"/>
  <c r="F567" l="1"/>
  <c r="H567" s="1"/>
  <c r="F461"/>
  <c r="H461" s="1"/>
  <c r="F23"/>
  <c r="H23" s="1"/>
  <c r="F43"/>
  <c r="H43" s="1"/>
  <c r="F32"/>
  <c r="H32" s="1"/>
  <c r="F615"/>
  <c r="H615" s="1"/>
  <c r="F507"/>
  <c r="H507" s="1"/>
  <c r="F424"/>
  <c r="H424" s="1"/>
  <c r="F364"/>
  <c r="H364" s="1"/>
  <c r="F281"/>
  <c r="H281" s="1"/>
  <c r="F105"/>
  <c r="H105" s="1"/>
  <c r="F293"/>
  <c r="H293" s="1"/>
  <c r="F552"/>
  <c r="H552" s="1"/>
  <c r="F592"/>
  <c r="H592" s="1"/>
  <c r="F591"/>
  <c r="H591" s="1"/>
  <c r="F450"/>
  <c r="H450" s="1"/>
  <c r="F391"/>
  <c r="H391" s="1"/>
  <c r="G334"/>
  <c r="F334"/>
  <c r="G277"/>
  <c r="F277"/>
  <c r="F276"/>
  <c r="H276" s="1"/>
  <c r="F597"/>
  <c r="H597" s="1"/>
  <c r="G594"/>
  <c r="F594"/>
  <c r="G494"/>
  <c r="H494" s="1"/>
  <c r="F494"/>
  <c r="G544"/>
  <c r="F544"/>
  <c r="F542"/>
  <c r="H542" s="1"/>
  <c r="G553"/>
  <c r="F553"/>
  <c r="F342"/>
  <c r="H342" s="1"/>
  <c r="G575"/>
  <c r="H575" s="1"/>
  <c r="F575"/>
  <c r="G577"/>
  <c r="F577"/>
  <c r="G262"/>
  <c r="F262"/>
  <c r="F349"/>
  <c r="H349" s="1"/>
  <c r="F426"/>
  <c r="H426" s="1"/>
  <c r="G421"/>
  <c r="F422"/>
  <c r="H422" s="1"/>
  <c r="F509"/>
  <c r="H509" s="1"/>
  <c r="F215"/>
  <c r="H215" s="1"/>
  <c r="G216"/>
  <c r="F216"/>
  <c r="G596"/>
  <c r="F399"/>
  <c r="H399" s="1"/>
  <c r="G280"/>
  <c r="G176"/>
  <c r="F176"/>
  <c r="G496"/>
  <c r="F496"/>
  <c r="H553" l="1"/>
  <c r="H216"/>
  <c r="H176"/>
  <c r="H262"/>
  <c r="H334"/>
  <c r="H496"/>
  <c r="G593"/>
  <c r="H577"/>
  <c r="H544"/>
  <c r="H594"/>
  <c r="H277"/>
  <c r="G493"/>
  <c r="F493"/>
  <c r="F280"/>
  <c r="H280" s="1"/>
  <c r="F596"/>
  <c r="F593" s="1"/>
  <c r="G466"/>
  <c r="F466"/>
  <c r="F465" s="1"/>
  <c r="F464" s="1"/>
  <c r="F463" s="1"/>
  <c r="G456"/>
  <c r="F456"/>
  <c r="G454"/>
  <c r="F454"/>
  <c r="G451"/>
  <c r="F451"/>
  <c r="G449"/>
  <c r="F449"/>
  <c r="G428"/>
  <c r="F428"/>
  <c r="G433"/>
  <c r="G194"/>
  <c r="F194"/>
  <c r="F193" s="1"/>
  <c r="F192" s="1"/>
  <c r="F191" s="1"/>
  <c r="G305"/>
  <c r="F305"/>
  <c r="G303"/>
  <c r="F303"/>
  <c r="G301"/>
  <c r="F301"/>
  <c r="G140"/>
  <c r="F140"/>
  <c r="G56"/>
  <c r="F56"/>
  <c r="F55" s="1"/>
  <c r="F54" s="1"/>
  <c r="F53" s="1"/>
  <c r="F52" s="1"/>
  <c r="C54" i="5" s="1"/>
  <c r="H305" i="2" l="1"/>
  <c r="H301"/>
  <c r="H593"/>
  <c r="H449"/>
  <c r="H454"/>
  <c r="H140"/>
  <c r="H428"/>
  <c r="H451"/>
  <c r="H456"/>
  <c r="H493"/>
  <c r="G55"/>
  <c r="H56"/>
  <c r="G432"/>
  <c r="G465"/>
  <c r="H466"/>
  <c r="G193"/>
  <c r="H194"/>
  <c r="H303"/>
  <c r="H596"/>
  <c r="F448"/>
  <c r="F453"/>
  <c r="G453"/>
  <c r="G448"/>
  <c r="G300"/>
  <c r="F300"/>
  <c r="F299" s="1"/>
  <c r="F298" s="1"/>
  <c r="F297" s="1"/>
  <c r="F67"/>
  <c r="F66" s="1"/>
  <c r="G67"/>
  <c r="F398"/>
  <c r="G336"/>
  <c r="F336"/>
  <c r="F333" s="1"/>
  <c r="H448" l="1"/>
  <c r="G333"/>
  <c r="H333" s="1"/>
  <c r="H336"/>
  <c r="G464"/>
  <c r="H465"/>
  <c r="G54"/>
  <c r="H55"/>
  <c r="G66"/>
  <c r="H66" s="1"/>
  <c r="H67"/>
  <c r="G299"/>
  <c r="H300"/>
  <c r="G192"/>
  <c r="H193"/>
  <c r="G431"/>
  <c r="H453"/>
  <c r="F296"/>
  <c r="C318" i="5"/>
  <c r="C317" s="1"/>
  <c r="F447" i="2"/>
  <c r="G447"/>
  <c r="F283"/>
  <c r="H283" s="1"/>
  <c r="G266"/>
  <c r="F266"/>
  <c r="H447" l="1"/>
  <c r="G430"/>
  <c r="G298"/>
  <c r="H299"/>
  <c r="G53"/>
  <c r="H54"/>
  <c r="G463"/>
  <c r="H463" s="1"/>
  <c r="H464"/>
  <c r="G191"/>
  <c r="H191" s="1"/>
  <c r="H192"/>
  <c r="H266"/>
  <c r="G581"/>
  <c r="F581"/>
  <c r="G579"/>
  <c r="H579" s="1"/>
  <c r="F579"/>
  <c r="G52" l="1"/>
  <c r="H53"/>
  <c r="G297"/>
  <c r="H298"/>
  <c r="H581"/>
  <c r="G574"/>
  <c r="F574"/>
  <c r="H574" l="1"/>
  <c r="D54" i="5"/>
  <c r="E54" s="1"/>
  <c r="H52" i="2"/>
  <c r="H297"/>
  <c r="D318" i="5"/>
  <c r="G296" i="2"/>
  <c r="H296" s="1"/>
  <c r="F433"/>
  <c r="D317" i="5" l="1"/>
  <c r="E317" s="1"/>
  <c r="E318"/>
  <c r="F432" i="2"/>
  <c r="H433"/>
  <c r="G427"/>
  <c r="H427" s="1"/>
  <c r="F427"/>
  <c r="G560"/>
  <c r="F560"/>
  <c r="F559" s="1"/>
  <c r="F558" s="1"/>
  <c r="F557" s="1"/>
  <c r="G559" l="1"/>
  <c r="H560"/>
  <c r="F431"/>
  <c r="H432"/>
  <c r="G275"/>
  <c r="F275"/>
  <c r="F423"/>
  <c r="F540"/>
  <c r="F538"/>
  <c r="F546"/>
  <c r="F421"/>
  <c r="H421" s="1"/>
  <c r="F425"/>
  <c r="F374"/>
  <c r="F372"/>
  <c r="F378"/>
  <c r="G246"/>
  <c r="G248"/>
  <c r="G250"/>
  <c r="G253"/>
  <c r="G255"/>
  <c r="G257"/>
  <c r="G259"/>
  <c r="G264"/>
  <c r="G273"/>
  <c r="G282"/>
  <c r="F246"/>
  <c r="F248"/>
  <c r="F250"/>
  <c r="F253"/>
  <c r="F255"/>
  <c r="F257"/>
  <c r="F264"/>
  <c r="F261" s="1"/>
  <c r="F273"/>
  <c r="F282"/>
  <c r="F279" s="1"/>
  <c r="F233"/>
  <c r="G540"/>
  <c r="G538"/>
  <c r="H538" s="1"/>
  <c r="G546"/>
  <c r="H546" s="1"/>
  <c r="G549"/>
  <c r="G551"/>
  <c r="G555"/>
  <c r="F551"/>
  <c r="F549"/>
  <c r="F555"/>
  <c r="F566"/>
  <c r="F565" s="1"/>
  <c r="F564" s="1"/>
  <c r="F563" s="1"/>
  <c r="F562" s="1"/>
  <c r="C434" i="5" s="1"/>
  <c r="F506" i="2"/>
  <c r="F504"/>
  <c r="F508"/>
  <c r="F514"/>
  <c r="F513" s="1"/>
  <c r="F517"/>
  <c r="F519"/>
  <c r="F522"/>
  <c r="F521" s="1"/>
  <c r="F525"/>
  <c r="F524" s="1"/>
  <c r="F528"/>
  <c r="F527" s="1"/>
  <c r="F531"/>
  <c r="F530" s="1"/>
  <c r="F587"/>
  <c r="F586" s="1"/>
  <c r="F590"/>
  <c r="F589" s="1"/>
  <c r="F600"/>
  <c r="F599" s="1"/>
  <c r="F598" s="1"/>
  <c r="F607"/>
  <c r="F606" s="1"/>
  <c r="F605" s="1"/>
  <c r="F604" s="1"/>
  <c r="G506"/>
  <c r="G504"/>
  <c r="H504" s="1"/>
  <c r="G508"/>
  <c r="G514"/>
  <c r="G517"/>
  <c r="G519"/>
  <c r="H519" s="1"/>
  <c r="G522"/>
  <c r="G525"/>
  <c r="G528"/>
  <c r="G531"/>
  <c r="G566"/>
  <c r="G587"/>
  <c r="G590"/>
  <c r="G600"/>
  <c r="G607"/>
  <c r="G384"/>
  <c r="G390"/>
  <c r="F394"/>
  <c r="G386"/>
  <c r="G398"/>
  <c r="H398" s="1"/>
  <c r="G396"/>
  <c r="G394"/>
  <c r="G392"/>
  <c r="F390"/>
  <c r="F392"/>
  <c r="F386"/>
  <c r="F396"/>
  <c r="G374"/>
  <c r="H374" s="1"/>
  <c r="G372"/>
  <c r="H372" s="1"/>
  <c r="G376"/>
  <c r="G378"/>
  <c r="G153"/>
  <c r="G155"/>
  <c r="G161"/>
  <c r="G163"/>
  <c r="G165"/>
  <c r="G167"/>
  <c r="G174"/>
  <c r="G170"/>
  <c r="G183"/>
  <c r="G181"/>
  <c r="G187"/>
  <c r="G189"/>
  <c r="G200"/>
  <c r="F155"/>
  <c r="F161"/>
  <c r="F163"/>
  <c r="F165"/>
  <c r="F167"/>
  <c r="F174"/>
  <c r="F170"/>
  <c r="F183"/>
  <c r="F181"/>
  <c r="F187"/>
  <c r="F189"/>
  <c r="F200"/>
  <c r="F199" s="1"/>
  <c r="G405"/>
  <c r="G407"/>
  <c r="G403"/>
  <c r="G410"/>
  <c r="G415"/>
  <c r="G423"/>
  <c r="H423" s="1"/>
  <c r="G425"/>
  <c r="H425" s="1"/>
  <c r="G439"/>
  <c r="G443"/>
  <c r="G460"/>
  <c r="G473"/>
  <c r="G477"/>
  <c r="G483"/>
  <c r="G491"/>
  <c r="G363"/>
  <c r="G235"/>
  <c r="G238"/>
  <c r="F238"/>
  <c r="C270" i="5"/>
  <c r="C269" s="1"/>
  <c r="C268" s="1"/>
  <c r="G355" i="2"/>
  <c r="G614"/>
  <c r="F614"/>
  <c r="F613" s="1"/>
  <c r="F612" s="1"/>
  <c r="F611" s="1"/>
  <c r="F610" s="1"/>
  <c r="F609" s="1"/>
  <c r="F491"/>
  <c r="F490" s="1"/>
  <c r="F489" s="1"/>
  <c r="F483"/>
  <c r="F482" s="1"/>
  <c r="F481" s="1"/>
  <c r="F480" s="1"/>
  <c r="F479" s="1"/>
  <c r="F477"/>
  <c r="F476" s="1"/>
  <c r="F475" s="1"/>
  <c r="F473"/>
  <c r="F472" s="1"/>
  <c r="F471" s="1"/>
  <c r="F460"/>
  <c r="F459" s="1"/>
  <c r="F458" s="1"/>
  <c r="F443"/>
  <c r="F442" s="1"/>
  <c r="F441" s="1"/>
  <c r="F439"/>
  <c r="F438" s="1"/>
  <c r="F437" s="1"/>
  <c r="F415"/>
  <c r="F414" s="1"/>
  <c r="F413" s="1"/>
  <c r="F412" s="1"/>
  <c r="F410"/>
  <c r="F409" s="1"/>
  <c r="F407"/>
  <c r="F405"/>
  <c r="F403"/>
  <c r="F363"/>
  <c r="F362" s="1"/>
  <c r="F361" s="1"/>
  <c r="F360" s="1"/>
  <c r="F359" s="1"/>
  <c r="F358" s="1"/>
  <c r="F209"/>
  <c r="F207"/>
  <c r="F214"/>
  <c r="F222"/>
  <c r="F224"/>
  <c r="F227"/>
  <c r="F231"/>
  <c r="F235"/>
  <c r="F292"/>
  <c r="F291" s="1"/>
  <c r="F290" s="1"/>
  <c r="F31"/>
  <c r="F30" s="1"/>
  <c r="F29" s="1"/>
  <c r="F28" s="1"/>
  <c r="F27" s="1"/>
  <c r="F37"/>
  <c r="F36" s="1"/>
  <c r="F35" s="1"/>
  <c r="F42"/>
  <c r="F41" s="1"/>
  <c r="F40" s="1"/>
  <c r="F50"/>
  <c r="F49" s="1"/>
  <c r="F48" s="1"/>
  <c r="F47" s="1"/>
  <c r="F46" s="1"/>
  <c r="C39" i="5" s="1"/>
  <c r="F61" i="2"/>
  <c r="F70"/>
  <c r="F72"/>
  <c r="F74"/>
  <c r="F79"/>
  <c r="F82"/>
  <c r="F86"/>
  <c r="H86" s="1"/>
  <c r="F88"/>
  <c r="F91"/>
  <c r="F90" s="1"/>
  <c r="F98"/>
  <c r="F97" s="1"/>
  <c r="F96" s="1"/>
  <c r="F95" s="1"/>
  <c r="F94" s="1"/>
  <c r="F109"/>
  <c r="F108" s="1"/>
  <c r="F107" s="1"/>
  <c r="F113"/>
  <c r="F115"/>
  <c r="F117"/>
  <c r="F119"/>
  <c r="F121"/>
  <c r="F124"/>
  <c r="F123" s="1"/>
  <c r="F104"/>
  <c r="F103" s="1"/>
  <c r="F102" s="1"/>
  <c r="F130"/>
  <c r="F129" s="1"/>
  <c r="F133"/>
  <c r="F132" s="1"/>
  <c r="F138"/>
  <c r="F312"/>
  <c r="F311" s="1"/>
  <c r="F310" s="1"/>
  <c r="F309" s="1"/>
  <c r="F308" s="1"/>
  <c r="F318"/>
  <c r="F317" s="1"/>
  <c r="F316" s="1"/>
  <c r="F315" s="1"/>
  <c r="F323"/>
  <c r="F322" s="1"/>
  <c r="F321" s="1"/>
  <c r="F320" s="1"/>
  <c r="F329"/>
  <c r="F331"/>
  <c r="F341"/>
  <c r="F340" s="1"/>
  <c r="F339" s="1"/>
  <c r="F338" s="1"/>
  <c r="F350"/>
  <c r="F348"/>
  <c r="F22"/>
  <c r="F21" s="1"/>
  <c r="F20" s="1"/>
  <c r="F19" s="1"/>
  <c r="G350"/>
  <c r="G348"/>
  <c r="H348" s="1"/>
  <c r="G341"/>
  <c r="G331"/>
  <c r="H331" s="1"/>
  <c r="G329"/>
  <c r="H329" s="1"/>
  <c r="G323"/>
  <c r="G318"/>
  <c r="G312"/>
  <c r="G292"/>
  <c r="G288"/>
  <c r="G240"/>
  <c r="G233"/>
  <c r="H233" s="1"/>
  <c r="G231"/>
  <c r="H231" s="1"/>
  <c r="G229"/>
  <c r="G227"/>
  <c r="G224"/>
  <c r="H224" s="1"/>
  <c r="G222"/>
  <c r="H222" s="1"/>
  <c r="G214"/>
  <c r="H214" s="1"/>
  <c r="G207"/>
  <c r="H207" s="1"/>
  <c r="G209"/>
  <c r="H209" s="1"/>
  <c r="G138"/>
  <c r="H138" s="1"/>
  <c r="G133"/>
  <c r="G130"/>
  <c r="G124"/>
  <c r="G121"/>
  <c r="G119"/>
  <c r="H119" s="1"/>
  <c r="G117"/>
  <c r="H117" s="1"/>
  <c r="G115"/>
  <c r="H115" s="1"/>
  <c r="G113"/>
  <c r="H113" s="1"/>
  <c r="G109"/>
  <c r="G104"/>
  <c r="G98"/>
  <c r="G91"/>
  <c r="G88"/>
  <c r="H88" s="1"/>
  <c r="G82"/>
  <c r="H82" s="1"/>
  <c r="G79"/>
  <c r="H79" s="1"/>
  <c r="G74"/>
  <c r="H74" s="1"/>
  <c r="G72"/>
  <c r="H72" s="1"/>
  <c r="G70"/>
  <c r="G61"/>
  <c r="H61" s="1"/>
  <c r="G50"/>
  <c r="G42"/>
  <c r="G37"/>
  <c r="G31"/>
  <c r="G22"/>
  <c r="D533" i="5"/>
  <c r="C533"/>
  <c r="C532" s="1"/>
  <c r="C531" s="1"/>
  <c r="D530"/>
  <c r="C530"/>
  <c r="C529" s="1"/>
  <c r="C528" s="1"/>
  <c r="C527" s="1"/>
  <c r="C526" s="1"/>
  <c r="D523"/>
  <c r="C523"/>
  <c r="C522" s="1"/>
  <c r="C521" s="1"/>
  <c r="C520" s="1"/>
  <c r="C519" s="1"/>
  <c r="D516"/>
  <c r="C516"/>
  <c r="D515"/>
  <c r="C515"/>
  <c r="D514"/>
  <c r="C514"/>
  <c r="D513"/>
  <c r="C513"/>
  <c r="D509"/>
  <c r="C509"/>
  <c r="C508" s="1"/>
  <c r="C507" s="1"/>
  <c r="D506"/>
  <c r="E506" s="1"/>
  <c r="C506"/>
  <c r="D505"/>
  <c r="C505"/>
  <c r="D504"/>
  <c r="C504"/>
  <c r="D501"/>
  <c r="C501"/>
  <c r="C500" s="1"/>
  <c r="D499"/>
  <c r="E499" s="1"/>
  <c r="C499"/>
  <c r="D498"/>
  <c r="C498"/>
  <c r="D490"/>
  <c r="C490"/>
  <c r="C489" s="1"/>
  <c r="C488" s="1"/>
  <c r="C487" s="1"/>
  <c r="C486" s="1"/>
  <c r="D485"/>
  <c r="C485"/>
  <c r="D484"/>
  <c r="C484"/>
  <c r="D478"/>
  <c r="C478"/>
  <c r="C477" s="1"/>
  <c r="C476" s="1"/>
  <c r="C475" s="1"/>
  <c r="D474"/>
  <c r="C474"/>
  <c r="C473" s="1"/>
  <c r="C472" s="1"/>
  <c r="C471" s="1"/>
  <c r="D469"/>
  <c r="C469"/>
  <c r="C468" s="1"/>
  <c r="D467"/>
  <c r="C467"/>
  <c r="C466" s="1"/>
  <c r="D462"/>
  <c r="C462"/>
  <c r="C461" s="1"/>
  <c r="C460" s="1"/>
  <c r="C459" s="1"/>
  <c r="C458" s="1"/>
  <c r="D457"/>
  <c r="C457"/>
  <c r="C456" s="1"/>
  <c r="C455" s="1"/>
  <c r="C454" s="1"/>
  <c r="D453"/>
  <c r="C453"/>
  <c r="C452" s="1"/>
  <c r="C451" s="1"/>
  <c r="C450" s="1"/>
  <c r="D446"/>
  <c r="C446"/>
  <c r="C445" s="1"/>
  <c r="C444" s="1"/>
  <c r="C443" s="1"/>
  <c r="D440"/>
  <c r="C440"/>
  <c r="D439"/>
  <c r="C439"/>
  <c r="D438"/>
  <c r="C438"/>
  <c r="D433"/>
  <c r="C433"/>
  <c r="C432" s="1"/>
  <c r="C431" s="1"/>
  <c r="D430"/>
  <c r="C430"/>
  <c r="C429" s="1"/>
  <c r="D428"/>
  <c r="C428"/>
  <c r="D427"/>
  <c r="C427"/>
  <c r="D426"/>
  <c r="C426"/>
  <c r="D419"/>
  <c r="C419"/>
  <c r="D418"/>
  <c r="C418"/>
  <c r="D416"/>
  <c r="C416"/>
  <c r="D415"/>
  <c r="C415"/>
  <c r="D414"/>
  <c r="C414"/>
  <c r="D408"/>
  <c r="C408"/>
  <c r="C407" s="1"/>
  <c r="C406" s="1"/>
  <c r="D405"/>
  <c r="C405"/>
  <c r="C404" s="1"/>
  <c r="C403" s="1"/>
  <c r="D402"/>
  <c r="C402"/>
  <c r="C401" s="1"/>
  <c r="C400" s="1"/>
  <c r="D399"/>
  <c r="C399"/>
  <c r="C398" s="1"/>
  <c r="C397" s="1"/>
  <c r="D396"/>
  <c r="C396"/>
  <c r="C395" s="1"/>
  <c r="D394"/>
  <c r="C394"/>
  <c r="C393" s="1"/>
  <c r="D391"/>
  <c r="C391"/>
  <c r="C390" s="1"/>
  <c r="C389" s="1"/>
  <c r="D386"/>
  <c r="C386"/>
  <c r="C385" s="1"/>
  <c r="D384"/>
  <c r="C384"/>
  <c r="C383" s="1"/>
  <c r="D378"/>
  <c r="C378"/>
  <c r="C377" s="1"/>
  <c r="C376" s="1"/>
  <c r="C375" s="1"/>
  <c r="D374"/>
  <c r="C374"/>
  <c r="C373" s="1"/>
  <c r="C372" s="1"/>
  <c r="C371" s="1"/>
  <c r="D368"/>
  <c r="C368"/>
  <c r="C367" s="1"/>
  <c r="C366" s="1"/>
  <c r="C365" s="1"/>
  <c r="C364" s="1"/>
  <c r="D363"/>
  <c r="C363"/>
  <c r="C362" s="1"/>
  <c r="C361" s="1"/>
  <c r="C360" s="1"/>
  <c r="C359" s="1"/>
  <c r="D357"/>
  <c r="C357"/>
  <c r="C356" s="1"/>
  <c r="C355" s="1"/>
  <c r="C354" s="1"/>
  <c r="D353"/>
  <c r="C353"/>
  <c r="C352" s="1"/>
  <c r="C351" s="1"/>
  <c r="C350" s="1"/>
  <c r="D348"/>
  <c r="C348"/>
  <c r="C347" s="1"/>
  <c r="D346"/>
  <c r="C346"/>
  <c r="C345" s="1"/>
  <c r="D343"/>
  <c r="C343"/>
  <c r="C342" s="1"/>
  <c r="D341"/>
  <c r="C341"/>
  <c r="C340" s="1"/>
  <c r="D339"/>
  <c r="C339"/>
  <c r="C338" s="1"/>
  <c r="D337"/>
  <c r="C337"/>
  <c r="C336" s="1"/>
  <c r="D331"/>
  <c r="C331"/>
  <c r="C330" s="1"/>
  <c r="D329"/>
  <c r="C329"/>
  <c r="C328" s="1"/>
  <c r="D327"/>
  <c r="C327"/>
  <c r="C326" s="1"/>
  <c r="D325"/>
  <c r="C325"/>
  <c r="C324" s="1"/>
  <c r="D316"/>
  <c r="D310"/>
  <c r="C310"/>
  <c r="C309" s="1"/>
  <c r="C308" s="1"/>
  <c r="D307"/>
  <c r="D302"/>
  <c r="C302"/>
  <c r="C301" s="1"/>
  <c r="D300"/>
  <c r="C300"/>
  <c r="C299" s="1"/>
  <c r="D298"/>
  <c r="C298"/>
  <c r="C297" s="1"/>
  <c r="D295"/>
  <c r="D293"/>
  <c r="C293"/>
  <c r="C292" s="1"/>
  <c r="D291"/>
  <c r="C291"/>
  <c r="C290" s="1"/>
  <c r="D289"/>
  <c r="C289"/>
  <c r="C288" s="1"/>
  <c r="D287"/>
  <c r="C287"/>
  <c r="C286" s="1"/>
  <c r="D285"/>
  <c r="C285"/>
  <c r="C284" s="1"/>
  <c r="D282"/>
  <c r="C282"/>
  <c r="C281" s="1"/>
  <c r="D280"/>
  <c r="C280"/>
  <c r="C279" s="1"/>
  <c r="D278"/>
  <c r="C278"/>
  <c r="C277" s="1"/>
  <c r="D276"/>
  <c r="C276"/>
  <c r="C275" s="1"/>
  <c r="D270"/>
  <c r="D267"/>
  <c r="C267"/>
  <c r="C266" s="1"/>
  <c r="D265"/>
  <c r="C265"/>
  <c r="C264" s="1"/>
  <c r="D263"/>
  <c r="C263"/>
  <c r="C262" s="1"/>
  <c r="D261"/>
  <c r="C261"/>
  <c r="C260" s="1"/>
  <c r="D258"/>
  <c r="C258"/>
  <c r="C257" s="1"/>
  <c r="D256"/>
  <c r="C256"/>
  <c r="C255" s="1"/>
  <c r="D250"/>
  <c r="C250"/>
  <c r="C249" s="1"/>
  <c r="D248"/>
  <c r="C248"/>
  <c r="C247" s="1"/>
  <c r="D246"/>
  <c r="C246"/>
  <c r="C245" s="1"/>
  <c r="D241"/>
  <c r="C241"/>
  <c r="C240" s="1"/>
  <c r="D239"/>
  <c r="C239"/>
  <c r="C238" s="1"/>
  <c r="D232"/>
  <c r="C232"/>
  <c r="C231" s="1"/>
  <c r="D230"/>
  <c r="C230"/>
  <c r="C229" s="1"/>
  <c r="D225"/>
  <c r="C225"/>
  <c r="C224" s="1"/>
  <c r="D223"/>
  <c r="C223"/>
  <c r="C222" s="1"/>
  <c r="D217"/>
  <c r="C217"/>
  <c r="C216" s="1"/>
  <c r="C215" s="1"/>
  <c r="C214" s="1"/>
  <c r="D213"/>
  <c r="C213"/>
  <c r="C212" s="1"/>
  <c r="C211" s="1"/>
  <c r="D210"/>
  <c r="C210"/>
  <c r="C209" s="1"/>
  <c r="D208"/>
  <c r="C208"/>
  <c r="C207" s="1"/>
  <c r="D204"/>
  <c r="C204"/>
  <c r="C203" s="1"/>
  <c r="C202" s="1"/>
  <c r="D201"/>
  <c r="C201"/>
  <c r="C199" s="1"/>
  <c r="D198"/>
  <c r="C198"/>
  <c r="C197" s="1"/>
  <c r="C196"/>
  <c r="C195" s="1"/>
  <c r="D194"/>
  <c r="C194"/>
  <c r="C193" s="1"/>
  <c r="D192"/>
  <c r="C192"/>
  <c r="C191" s="1"/>
  <c r="D186"/>
  <c r="C186"/>
  <c r="C185" s="1"/>
  <c r="C184" s="1"/>
  <c r="C183" s="1"/>
  <c r="C182" s="1"/>
  <c r="D179"/>
  <c r="C179"/>
  <c r="C178" s="1"/>
  <c r="C177" s="1"/>
  <c r="C176" s="1"/>
  <c r="C175" s="1"/>
  <c r="D174"/>
  <c r="C174"/>
  <c r="C173" s="1"/>
  <c r="C172" s="1"/>
  <c r="D171"/>
  <c r="C171"/>
  <c r="C170" s="1"/>
  <c r="C169" s="1"/>
  <c r="D164"/>
  <c r="C164"/>
  <c r="C163" s="1"/>
  <c r="C162" s="1"/>
  <c r="D161"/>
  <c r="C161"/>
  <c r="C160" s="1"/>
  <c r="D159"/>
  <c r="C159"/>
  <c r="C158" s="1"/>
  <c r="D157"/>
  <c r="C157"/>
  <c r="C156" s="1"/>
  <c r="D155"/>
  <c r="C155"/>
  <c r="C154" s="1"/>
  <c r="D153"/>
  <c r="C153"/>
  <c r="C152" s="1"/>
  <c r="D149"/>
  <c r="C149"/>
  <c r="C148" s="1"/>
  <c r="C147" s="1"/>
  <c r="C146" s="1"/>
  <c r="D143"/>
  <c r="C143"/>
  <c r="D142"/>
  <c r="C142"/>
  <c r="D137"/>
  <c r="C137"/>
  <c r="D136"/>
  <c r="C136"/>
  <c r="D129"/>
  <c r="C129"/>
  <c r="D128"/>
  <c r="C128"/>
  <c r="D127"/>
  <c r="C127"/>
  <c r="D123"/>
  <c r="C123"/>
  <c r="C122" s="1"/>
  <c r="C121" s="1"/>
  <c r="D120"/>
  <c r="C120"/>
  <c r="C119" s="1"/>
  <c r="C118" s="1"/>
  <c r="D116"/>
  <c r="C116"/>
  <c r="C115" s="1"/>
  <c r="C114" s="1"/>
  <c r="D113"/>
  <c r="C113"/>
  <c r="C112" s="1"/>
  <c r="C111" s="1"/>
  <c r="D109"/>
  <c r="C109"/>
  <c r="C108" s="1"/>
  <c r="C107" s="1"/>
  <c r="D106"/>
  <c r="C106"/>
  <c r="C105" s="1"/>
  <c r="C104" s="1"/>
  <c r="D101"/>
  <c r="C101"/>
  <c r="C100" s="1"/>
  <c r="C99" s="1"/>
  <c r="D98"/>
  <c r="C98"/>
  <c r="C97" s="1"/>
  <c r="C96" s="1"/>
  <c r="D93"/>
  <c r="C93"/>
  <c r="C92" s="1"/>
  <c r="D91"/>
  <c r="C91"/>
  <c r="C90" s="1"/>
  <c r="D87"/>
  <c r="C87"/>
  <c r="D86"/>
  <c r="C86"/>
  <c r="D84"/>
  <c r="C84"/>
  <c r="C83" s="1"/>
  <c r="D82"/>
  <c r="C82"/>
  <c r="D81"/>
  <c r="C81"/>
  <c r="D76"/>
  <c r="C76"/>
  <c r="C75" s="1"/>
  <c r="C74" s="1"/>
  <c r="C73" s="1"/>
  <c r="D72"/>
  <c r="C72"/>
  <c r="C71" s="1"/>
  <c r="D70"/>
  <c r="C70"/>
  <c r="C69" s="1"/>
  <c r="D68"/>
  <c r="C68"/>
  <c r="C67" s="1"/>
  <c r="D65"/>
  <c r="C65"/>
  <c r="C64" s="1"/>
  <c r="C63" s="1"/>
  <c r="D59"/>
  <c r="C59"/>
  <c r="C58" s="1"/>
  <c r="C57" s="1"/>
  <c r="C56" s="1"/>
  <c r="D53"/>
  <c r="C53"/>
  <c r="C52" s="1"/>
  <c r="D51"/>
  <c r="C51"/>
  <c r="D50"/>
  <c r="C50"/>
  <c r="D49"/>
  <c r="C49"/>
  <c r="D43"/>
  <c r="C43"/>
  <c r="C42" s="1"/>
  <c r="C41" s="1"/>
  <c r="C40" s="1"/>
  <c r="D38"/>
  <c r="D37"/>
  <c r="C37"/>
  <c r="D36"/>
  <c r="C36"/>
  <c r="D35"/>
  <c r="C35"/>
  <c r="D31"/>
  <c r="C31"/>
  <c r="D30"/>
  <c r="C30"/>
  <c r="D24"/>
  <c r="C24"/>
  <c r="C23" s="1"/>
  <c r="C22" s="1"/>
  <c r="C21" s="1"/>
  <c r="C20" s="1"/>
  <c r="E415" l="1"/>
  <c r="E128"/>
  <c r="E81"/>
  <c r="E426"/>
  <c r="E484"/>
  <c r="E142"/>
  <c r="E86"/>
  <c r="E127"/>
  <c r="E36"/>
  <c r="E50"/>
  <c r="E137"/>
  <c r="H508" i="2"/>
  <c r="E418" i="5"/>
  <c r="E439"/>
  <c r="E504"/>
  <c r="H540" i="2"/>
  <c r="E31" i="5"/>
  <c r="E82"/>
  <c r="E129"/>
  <c r="E143"/>
  <c r="H121" i="2"/>
  <c r="H350"/>
  <c r="H378"/>
  <c r="H250"/>
  <c r="E136" i="5"/>
  <c r="H70" i="2"/>
  <c r="H394"/>
  <c r="H555"/>
  <c r="H227"/>
  <c r="G226"/>
  <c r="E87" i="5"/>
  <c r="F270" i="2"/>
  <c r="E428" i="5"/>
  <c r="E513"/>
  <c r="E515"/>
  <c r="H517" i="2"/>
  <c r="D58" i="5"/>
  <c r="E59"/>
  <c r="D67"/>
  <c r="E67" s="1"/>
  <c r="E68"/>
  <c r="D71"/>
  <c r="E71" s="1"/>
  <c r="E72"/>
  <c r="D83"/>
  <c r="E83" s="1"/>
  <c r="E84"/>
  <c r="D92"/>
  <c r="E92" s="1"/>
  <c r="E93"/>
  <c r="D100"/>
  <c r="E101"/>
  <c r="D108"/>
  <c r="E109"/>
  <c r="D115"/>
  <c r="E116"/>
  <c r="D122"/>
  <c r="E123"/>
  <c r="D148"/>
  <c r="E149"/>
  <c r="D154"/>
  <c r="E154" s="1"/>
  <c r="E155"/>
  <c r="D158"/>
  <c r="E158" s="1"/>
  <c r="E159"/>
  <c r="D163"/>
  <c r="E164"/>
  <c r="D173"/>
  <c r="E174"/>
  <c r="D185"/>
  <c r="E186"/>
  <c r="D193"/>
  <c r="E193" s="1"/>
  <c r="E194"/>
  <c r="D275"/>
  <c r="E275" s="1"/>
  <c r="E276"/>
  <c r="D279"/>
  <c r="E279" s="1"/>
  <c r="E280"/>
  <c r="D284"/>
  <c r="E284" s="1"/>
  <c r="E285"/>
  <c r="D288"/>
  <c r="E288" s="1"/>
  <c r="E289"/>
  <c r="D292"/>
  <c r="E292" s="1"/>
  <c r="E293"/>
  <c r="D306"/>
  <c r="E49"/>
  <c r="E51"/>
  <c r="D197"/>
  <c r="E197" s="1"/>
  <c r="E198"/>
  <c r="D203"/>
  <c r="E204"/>
  <c r="D209"/>
  <c r="E209" s="1"/>
  <c r="E210"/>
  <c r="D216"/>
  <c r="E217"/>
  <c r="D224"/>
  <c r="E224" s="1"/>
  <c r="E225"/>
  <c r="D231"/>
  <c r="E231" s="1"/>
  <c r="E232"/>
  <c r="D240"/>
  <c r="E240" s="1"/>
  <c r="E241"/>
  <c r="D247"/>
  <c r="E247" s="1"/>
  <c r="E248"/>
  <c r="D255"/>
  <c r="E255" s="1"/>
  <c r="E256"/>
  <c r="D260"/>
  <c r="E260" s="1"/>
  <c r="E261"/>
  <c r="D264"/>
  <c r="E264" s="1"/>
  <c r="E265"/>
  <c r="D297"/>
  <c r="E297" s="1"/>
  <c r="E298"/>
  <c r="D301"/>
  <c r="E301" s="1"/>
  <c r="E302"/>
  <c r="D315"/>
  <c r="D326"/>
  <c r="E326" s="1"/>
  <c r="E327"/>
  <c r="D330"/>
  <c r="E330" s="1"/>
  <c r="E331"/>
  <c r="D338"/>
  <c r="E338" s="1"/>
  <c r="E339"/>
  <c r="D342"/>
  <c r="E342" s="1"/>
  <c r="E343"/>
  <c r="D347"/>
  <c r="E347" s="1"/>
  <c r="E348"/>
  <c r="D356"/>
  <c r="E357"/>
  <c r="D367"/>
  <c r="E368"/>
  <c r="D377"/>
  <c r="E378"/>
  <c r="D385"/>
  <c r="E385" s="1"/>
  <c r="E386"/>
  <c r="D393"/>
  <c r="E393" s="1"/>
  <c r="E394"/>
  <c r="D398"/>
  <c r="E399"/>
  <c r="D404"/>
  <c r="E405"/>
  <c r="D429"/>
  <c r="E429" s="1"/>
  <c r="E430"/>
  <c r="D452"/>
  <c r="E453"/>
  <c r="D461"/>
  <c r="E462"/>
  <c r="D468"/>
  <c r="E468" s="1"/>
  <c r="E469"/>
  <c r="D477"/>
  <c r="E478"/>
  <c r="D500"/>
  <c r="E500" s="1"/>
  <c r="E501"/>
  <c r="D508"/>
  <c r="E509"/>
  <c r="D529"/>
  <c r="E530"/>
  <c r="E30"/>
  <c r="E35"/>
  <c r="E37"/>
  <c r="E414"/>
  <c r="E416"/>
  <c r="E419"/>
  <c r="E427"/>
  <c r="E438"/>
  <c r="E440"/>
  <c r="E485"/>
  <c r="E498"/>
  <c r="E505"/>
  <c r="E514"/>
  <c r="E516"/>
  <c r="D42"/>
  <c r="E43"/>
  <c r="D52"/>
  <c r="E52" s="1"/>
  <c r="E53"/>
  <c r="D64"/>
  <c r="E65"/>
  <c r="D69"/>
  <c r="E69" s="1"/>
  <c r="E70"/>
  <c r="D75"/>
  <c r="E76"/>
  <c r="D90"/>
  <c r="E90" s="1"/>
  <c r="E91"/>
  <c r="D97"/>
  <c r="E98"/>
  <c r="D105"/>
  <c r="E106"/>
  <c r="D112"/>
  <c r="E113"/>
  <c r="D119"/>
  <c r="E120"/>
  <c r="D152"/>
  <c r="E152" s="1"/>
  <c r="E153"/>
  <c r="D156"/>
  <c r="E156" s="1"/>
  <c r="E157"/>
  <c r="D160"/>
  <c r="E160" s="1"/>
  <c r="E161"/>
  <c r="D170"/>
  <c r="E171"/>
  <c r="D178"/>
  <c r="E179"/>
  <c r="D191"/>
  <c r="E191" s="1"/>
  <c r="E192"/>
  <c r="D269"/>
  <c r="E270"/>
  <c r="D277"/>
  <c r="E277" s="1"/>
  <c r="E278"/>
  <c r="D281"/>
  <c r="E281" s="1"/>
  <c r="E282"/>
  <c r="D286"/>
  <c r="E286" s="1"/>
  <c r="E287"/>
  <c r="D290"/>
  <c r="E290" s="1"/>
  <c r="E291"/>
  <c r="D309"/>
  <c r="E310"/>
  <c r="D23"/>
  <c r="E24"/>
  <c r="D200"/>
  <c r="E201"/>
  <c r="D207"/>
  <c r="E207" s="1"/>
  <c r="E208"/>
  <c r="D212"/>
  <c r="E213"/>
  <c r="D222"/>
  <c r="E222" s="1"/>
  <c r="E223"/>
  <c r="D229"/>
  <c r="E229" s="1"/>
  <c r="E230"/>
  <c r="D238"/>
  <c r="E238" s="1"/>
  <c r="E239"/>
  <c r="D245"/>
  <c r="E245" s="1"/>
  <c r="E246"/>
  <c r="D249"/>
  <c r="E249" s="1"/>
  <c r="E250"/>
  <c r="D257"/>
  <c r="E257" s="1"/>
  <c r="E258"/>
  <c r="D262"/>
  <c r="E262" s="1"/>
  <c r="E263"/>
  <c r="D266"/>
  <c r="E266" s="1"/>
  <c r="E267"/>
  <c r="D294"/>
  <c r="D299"/>
  <c r="E299" s="1"/>
  <c r="E300"/>
  <c r="D324"/>
  <c r="E324" s="1"/>
  <c r="E325"/>
  <c r="D328"/>
  <c r="E328" s="1"/>
  <c r="E329"/>
  <c r="D336"/>
  <c r="E336" s="1"/>
  <c r="E337"/>
  <c r="D340"/>
  <c r="E340" s="1"/>
  <c r="E341"/>
  <c r="D345"/>
  <c r="E345" s="1"/>
  <c r="E346"/>
  <c r="D352"/>
  <c r="E353"/>
  <c r="D362"/>
  <c r="E363"/>
  <c r="D373"/>
  <c r="E374"/>
  <c r="D383"/>
  <c r="E383" s="1"/>
  <c r="E384"/>
  <c r="D390"/>
  <c r="E391"/>
  <c r="D395"/>
  <c r="E395" s="1"/>
  <c r="E396"/>
  <c r="D401"/>
  <c r="E402"/>
  <c r="D407"/>
  <c r="E408"/>
  <c r="D432"/>
  <c r="E433"/>
  <c r="D445"/>
  <c r="E446"/>
  <c r="D456"/>
  <c r="E457"/>
  <c r="D466"/>
  <c r="E466" s="1"/>
  <c r="E467"/>
  <c r="D473"/>
  <c r="E474"/>
  <c r="D489"/>
  <c r="E490"/>
  <c r="D522"/>
  <c r="E523"/>
  <c r="D532"/>
  <c r="E533"/>
  <c r="H238" i="2"/>
  <c r="H396"/>
  <c r="H390"/>
  <c r="H506"/>
  <c r="G30"/>
  <c r="H31"/>
  <c r="G90"/>
  <c r="H90" s="1"/>
  <c r="H91"/>
  <c r="G287"/>
  <c r="G322"/>
  <c r="H323"/>
  <c r="G352"/>
  <c r="G476"/>
  <c r="H477"/>
  <c r="G438"/>
  <c r="H439"/>
  <c r="G409"/>
  <c r="H409" s="1"/>
  <c r="H410"/>
  <c r="G599"/>
  <c r="H600"/>
  <c r="G530"/>
  <c r="H530" s="1"/>
  <c r="H531"/>
  <c r="G279"/>
  <c r="H279" s="1"/>
  <c r="H282"/>
  <c r="G558"/>
  <c r="H559"/>
  <c r="H235"/>
  <c r="H181"/>
  <c r="H167"/>
  <c r="H155"/>
  <c r="H257"/>
  <c r="H248"/>
  <c r="H275"/>
  <c r="G21"/>
  <c r="H22"/>
  <c r="G49"/>
  <c r="H50"/>
  <c r="G108"/>
  <c r="H109"/>
  <c r="G132"/>
  <c r="H132" s="1"/>
  <c r="H133"/>
  <c r="G317"/>
  <c r="H318"/>
  <c r="G340"/>
  <c r="H341"/>
  <c r="G613"/>
  <c r="H614"/>
  <c r="G482"/>
  <c r="H483"/>
  <c r="G442"/>
  <c r="H443"/>
  <c r="G414"/>
  <c r="H415"/>
  <c r="G606"/>
  <c r="H607"/>
  <c r="G565"/>
  <c r="H566"/>
  <c r="G521"/>
  <c r="H521" s="1"/>
  <c r="H522"/>
  <c r="H405"/>
  <c r="H187"/>
  <c r="H174"/>
  <c r="H161"/>
  <c r="G41"/>
  <c r="H42"/>
  <c r="G103"/>
  <c r="H104"/>
  <c r="G129"/>
  <c r="H129" s="1"/>
  <c r="H130"/>
  <c r="G311"/>
  <c r="H312"/>
  <c r="G490"/>
  <c r="H491"/>
  <c r="G459"/>
  <c r="H460"/>
  <c r="G586"/>
  <c r="H586" s="1"/>
  <c r="H587"/>
  <c r="G524"/>
  <c r="H524" s="1"/>
  <c r="H525"/>
  <c r="G513"/>
  <c r="H513" s="1"/>
  <c r="H514"/>
  <c r="H264"/>
  <c r="G261"/>
  <c r="H261" s="1"/>
  <c r="F430"/>
  <c r="H430" s="1"/>
  <c r="H431"/>
  <c r="H407"/>
  <c r="H189"/>
  <c r="H170"/>
  <c r="H163"/>
  <c r="H392"/>
  <c r="H386"/>
  <c r="H549"/>
  <c r="H253"/>
  <c r="G36"/>
  <c r="H37"/>
  <c r="G97"/>
  <c r="H98"/>
  <c r="G123"/>
  <c r="H123" s="1"/>
  <c r="H124"/>
  <c r="G291"/>
  <c r="H292"/>
  <c r="G362"/>
  <c r="H363"/>
  <c r="G472"/>
  <c r="H473"/>
  <c r="G199"/>
  <c r="H199" s="1"/>
  <c r="H200"/>
  <c r="G589"/>
  <c r="H589" s="1"/>
  <c r="H590"/>
  <c r="G527"/>
  <c r="H527" s="1"/>
  <c r="H528"/>
  <c r="H403"/>
  <c r="H183"/>
  <c r="H165"/>
  <c r="H153"/>
  <c r="H551"/>
  <c r="H273"/>
  <c r="H255"/>
  <c r="H246"/>
  <c r="G270"/>
  <c r="H270" s="1"/>
  <c r="G169"/>
  <c r="F548"/>
  <c r="F537"/>
  <c r="F169"/>
  <c r="G180"/>
  <c r="G548"/>
  <c r="H548" s="1"/>
  <c r="G537"/>
  <c r="G213"/>
  <c r="F213"/>
  <c r="F212" s="1"/>
  <c r="F211" s="1"/>
  <c r="F585"/>
  <c r="F584" s="1"/>
  <c r="F583" s="1"/>
  <c r="G503"/>
  <c r="F503"/>
  <c r="F446"/>
  <c r="G252"/>
  <c r="F206"/>
  <c r="F205" s="1"/>
  <c r="F204" s="1"/>
  <c r="F198"/>
  <c r="F197" s="1"/>
  <c r="F196" s="1"/>
  <c r="C218" i="5" s="1"/>
  <c r="G198" i="2"/>
  <c r="G137"/>
  <c r="F137"/>
  <c r="F136" s="1"/>
  <c r="F135" s="1"/>
  <c r="F314"/>
  <c r="G60"/>
  <c r="F60"/>
  <c r="F59" s="1"/>
  <c r="F58" s="1"/>
  <c r="C55" i="5" s="1"/>
  <c r="F420" i="2"/>
  <c r="F419" s="1"/>
  <c r="F418" s="1"/>
  <c r="F417" s="1"/>
  <c r="G420"/>
  <c r="G237"/>
  <c r="G371"/>
  <c r="F288"/>
  <c r="F287" s="1"/>
  <c r="F286" s="1"/>
  <c r="F285" s="1"/>
  <c r="F284" s="1"/>
  <c r="C311" i="5" s="1"/>
  <c r="C38"/>
  <c r="C34" s="1"/>
  <c r="C33" s="1"/>
  <c r="C32" s="1"/>
  <c r="C316"/>
  <c r="C315" s="1"/>
  <c r="C314" s="1"/>
  <c r="C313" s="1"/>
  <c r="C312" s="1"/>
  <c r="D196"/>
  <c r="F229" i="2"/>
  <c r="H229" s="1"/>
  <c r="F240"/>
  <c r="F237" s="1"/>
  <c r="C307" i="5"/>
  <c r="C306" s="1"/>
  <c r="C305" s="1"/>
  <c r="C304" s="1"/>
  <c r="C303" s="1"/>
  <c r="G347" i="2"/>
  <c r="F573"/>
  <c r="F572" s="1"/>
  <c r="F571" s="1"/>
  <c r="C492" i="5" s="1"/>
  <c r="G573" i="2"/>
  <c r="F402"/>
  <c r="F355"/>
  <c r="F352" s="1"/>
  <c r="G186"/>
  <c r="F384"/>
  <c r="H384" s="1"/>
  <c r="C206" i="5"/>
  <c r="C205" s="1"/>
  <c r="F488" i="2"/>
  <c r="F487" s="1"/>
  <c r="F486" s="1"/>
  <c r="G516"/>
  <c r="F516"/>
  <c r="F512" s="1"/>
  <c r="F511" s="1"/>
  <c r="F510" s="1"/>
  <c r="C379" i="5" s="1"/>
  <c r="F400" i="2"/>
  <c r="G128"/>
  <c r="G206"/>
  <c r="G221"/>
  <c r="F128"/>
  <c r="F127" s="1"/>
  <c r="G85"/>
  <c r="F78"/>
  <c r="F77" s="1"/>
  <c r="G112"/>
  <c r="F85"/>
  <c r="F84" s="1"/>
  <c r="G152"/>
  <c r="G78"/>
  <c r="F347"/>
  <c r="C344" i="5"/>
  <c r="D425"/>
  <c r="D483"/>
  <c r="G69" i="2"/>
  <c r="F186"/>
  <c r="F185" s="1"/>
  <c r="F160"/>
  <c r="F221"/>
  <c r="F34"/>
  <c r="F33" s="1"/>
  <c r="C25" i="5" s="1"/>
  <c r="F376" i="2"/>
  <c r="F371" s="1"/>
  <c r="C465" i="5"/>
  <c r="C464" s="1"/>
  <c r="C463" s="1"/>
  <c r="F328" i="2"/>
  <c r="G402"/>
  <c r="H402" s="1"/>
  <c r="G328"/>
  <c r="D135" i="5"/>
  <c r="G160" i="2"/>
  <c r="G245"/>
  <c r="F245"/>
  <c r="C141" i="5"/>
  <c r="C140" s="1"/>
  <c r="C139" s="1"/>
  <c r="C138" s="1"/>
  <c r="D413"/>
  <c r="C417"/>
  <c r="F69" i="2"/>
  <c r="C200" i="5"/>
  <c r="C29"/>
  <c r="C28" s="1"/>
  <c r="C27" s="1"/>
  <c r="C48"/>
  <c r="C47" s="1"/>
  <c r="C46" s="1"/>
  <c r="C95"/>
  <c r="C94" s="1"/>
  <c r="C168"/>
  <c r="C167" s="1"/>
  <c r="D199"/>
  <c r="E199" s="1"/>
  <c r="C80"/>
  <c r="D417"/>
  <c r="D85"/>
  <c r="D503"/>
  <c r="C103"/>
  <c r="C503"/>
  <c r="C502" s="1"/>
  <c r="F112" i="2"/>
  <c r="F111" s="1"/>
  <c r="F101" s="1"/>
  <c r="F100" s="1"/>
  <c r="F180"/>
  <c r="F18"/>
  <c r="F17" s="1"/>
  <c r="C45" i="5"/>
  <c r="F470" i="2"/>
  <c r="F469" s="1"/>
  <c r="F468" s="1"/>
  <c r="C19" i="5"/>
  <c r="C131"/>
  <c r="C442"/>
  <c r="C392"/>
  <c r="C388" s="1"/>
  <c r="C387" s="1"/>
  <c r="F436" i="2"/>
  <c r="F435" s="1"/>
  <c r="C369" i="5" s="1"/>
  <c r="D80"/>
  <c r="C85"/>
  <c r="D126"/>
  <c r="C135"/>
  <c r="C134" s="1"/>
  <c r="C133" s="1"/>
  <c r="C132" s="1"/>
  <c r="C413"/>
  <c r="C244"/>
  <c r="C243" s="1"/>
  <c r="C242" s="1"/>
  <c r="C254"/>
  <c r="D512"/>
  <c r="C274"/>
  <c r="G400" i="2"/>
  <c r="C425" i="5"/>
  <c r="C424" s="1"/>
  <c r="C423" s="1"/>
  <c r="C422" s="1"/>
  <c r="C437"/>
  <c r="C436" s="1"/>
  <c r="C435" s="1"/>
  <c r="C151"/>
  <c r="C150" s="1"/>
  <c r="C145" s="1"/>
  <c r="C237"/>
  <c r="C236" s="1"/>
  <c r="C235" s="1"/>
  <c r="C66"/>
  <c r="C62" s="1"/>
  <c r="C61" s="1"/>
  <c r="C335"/>
  <c r="C483"/>
  <c r="C482" s="1"/>
  <c r="C481" s="1"/>
  <c r="C480" s="1"/>
  <c r="D497"/>
  <c r="C370"/>
  <c r="D34"/>
  <c r="C296"/>
  <c r="C117"/>
  <c r="C190"/>
  <c r="C189" s="1"/>
  <c r="C221"/>
  <c r="C220" s="1"/>
  <c r="C219" s="1"/>
  <c r="C323"/>
  <c r="C322" s="1"/>
  <c r="C321" s="1"/>
  <c r="C259"/>
  <c r="D29"/>
  <c r="D437"/>
  <c r="C470"/>
  <c r="C497"/>
  <c r="C496" s="1"/>
  <c r="C512"/>
  <c r="C511" s="1"/>
  <c r="C510" s="1"/>
  <c r="C449"/>
  <c r="C349"/>
  <c r="C382"/>
  <c r="C381" s="1"/>
  <c r="C380" s="1"/>
  <c r="C228"/>
  <c r="C227" s="1"/>
  <c r="C226" s="1"/>
  <c r="C89"/>
  <c r="C88" s="1"/>
  <c r="D48"/>
  <c r="D141"/>
  <c r="C110"/>
  <c r="C126"/>
  <c r="C125" s="1"/>
  <c r="C124" s="1"/>
  <c r="C295"/>
  <c r="C294" s="1"/>
  <c r="C283" s="1"/>
  <c r="F259" i="2"/>
  <c r="F252" s="1"/>
  <c r="D228" i="5" l="1"/>
  <c r="E228" s="1"/>
  <c r="D237"/>
  <c r="D236" s="1"/>
  <c r="D344"/>
  <c r="E344" s="1"/>
  <c r="D296"/>
  <c r="E296" s="1"/>
  <c r="D206"/>
  <c r="E206" s="1"/>
  <c r="D335"/>
  <c r="E335" s="1"/>
  <c r="D254"/>
  <c r="D221"/>
  <c r="E221" s="1"/>
  <c r="D151"/>
  <c r="E151" s="1"/>
  <c r="D66"/>
  <c r="E66" s="1"/>
  <c r="D259"/>
  <c r="E259" s="1"/>
  <c r="D283"/>
  <c r="E283" s="1"/>
  <c r="D382"/>
  <c r="E382" s="1"/>
  <c r="D244"/>
  <c r="D243" s="1"/>
  <c r="D89"/>
  <c r="D88" s="1"/>
  <c r="E88" s="1"/>
  <c r="D465"/>
  <c r="E465" s="1"/>
  <c r="D274"/>
  <c r="E274" s="1"/>
  <c r="D323"/>
  <c r="E323" s="1"/>
  <c r="E417"/>
  <c r="D392"/>
  <c r="E392" s="1"/>
  <c r="E80"/>
  <c r="G585" i="2"/>
  <c r="H585" s="1"/>
  <c r="H537"/>
  <c r="F226"/>
  <c r="D47" i="5"/>
  <c r="E48"/>
  <c r="D502"/>
  <c r="E502" s="1"/>
  <c r="E503"/>
  <c r="D220"/>
  <c r="D482"/>
  <c r="E483"/>
  <c r="D184"/>
  <c r="E185"/>
  <c r="D162"/>
  <c r="E162" s="1"/>
  <c r="E163"/>
  <c r="D121"/>
  <c r="E121" s="1"/>
  <c r="E122"/>
  <c r="D107"/>
  <c r="E107" s="1"/>
  <c r="E108"/>
  <c r="D57"/>
  <c r="E58"/>
  <c r="E38"/>
  <c r="D140"/>
  <c r="E141"/>
  <c r="D436"/>
  <c r="E437"/>
  <c r="D195"/>
  <c r="E196"/>
  <c r="D531"/>
  <c r="E531" s="1"/>
  <c r="E532"/>
  <c r="D488"/>
  <c r="E489"/>
  <c r="D444"/>
  <c r="E445"/>
  <c r="D406"/>
  <c r="E406" s="1"/>
  <c r="E407"/>
  <c r="D361"/>
  <c r="E362"/>
  <c r="D22"/>
  <c r="E23"/>
  <c r="D268"/>
  <c r="E268" s="1"/>
  <c r="E269"/>
  <c r="D177"/>
  <c r="E178"/>
  <c r="D111"/>
  <c r="E112"/>
  <c r="D96"/>
  <c r="E97"/>
  <c r="D74"/>
  <c r="E75"/>
  <c r="D63"/>
  <c r="E63" s="1"/>
  <c r="E64"/>
  <c r="D41"/>
  <c r="E42"/>
  <c r="D528"/>
  <c r="E529"/>
  <c r="D451"/>
  <c r="E452"/>
  <c r="D403"/>
  <c r="E403" s="1"/>
  <c r="E404"/>
  <c r="D376"/>
  <c r="E377"/>
  <c r="D355"/>
  <c r="E356"/>
  <c r="D314"/>
  <c r="E315"/>
  <c r="D215"/>
  <c r="E216"/>
  <c r="D202"/>
  <c r="E202" s="1"/>
  <c r="E203"/>
  <c r="E413"/>
  <c r="E294"/>
  <c r="D28"/>
  <c r="E29"/>
  <c r="D33"/>
  <c r="E34"/>
  <c r="D496"/>
  <c r="E496" s="1"/>
  <c r="E497"/>
  <c r="D305"/>
  <c r="E306"/>
  <c r="D172"/>
  <c r="E172" s="1"/>
  <c r="E173"/>
  <c r="D147"/>
  <c r="E148"/>
  <c r="D114"/>
  <c r="E114" s="1"/>
  <c r="E115"/>
  <c r="D99"/>
  <c r="E99" s="1"/>
  <c r="E100"/>
  <c r="E85"/>
  <c r="E295"/>
  <c r="E316"/>
  <c r="D511"/>
  <c r="E512"/>
  <c r="D125"/>
  <c r="E126"/>
  <c r="D134"/>
  <c r="E135"/>
  <c r="D424"/>
  <c r="E425"/>
  <c r="D521"/>
  <c r="E522"/>
  <c r="D472"/>
  <c r="E473"/>
  <c r="D455"/>
  <c r="E456"/>
  <c r="D431"/>
  <c r="E431" s="1"/>
  <c r="E432"/>
  <c r="D400"/>
  <c r="E400" s="1"/>
  <c r="E401"/>
  <c r="D389"/>
  <c r="E389" s="1"/>
  <c r="E390"/>
  <c r="D372"/>
  <c r="E373"/>
  <c r="D351"/>
  <c r="E352"/>
  <c r="D211"/>
  <c r="E211" s="1"/>
  <c r="E212"/>
  <c r="D308"/>
  <c r="E308" s="1"/>
  <c r="E309"/>
  <c r="D169"/>
  <c r="E170"/>
  <c r="D118"/>
  <c r="E119"/>
  <c r="D104"/>
  <c r="E105"/>
  <c r="D507"/>
  <c r="E507" s="1"/>
  <c r="E508"/>
  <c r="D476"/>
  <c r="E477"/>
  <c r="D460"/>
  <c r="E461"/>
  <c r="D397"/>
  <c r="E397" s="1"/>
  <c r="E398"/>
  <c r="D366"/>
  <c r="E367"/>
  <c r="E200"/>
  <c r="E307"/>
  <c r="H169" i="2"/>
  <c r="G59"/>
  <c r="H60"/>
  <c r="G136"/>
  <c r="H137"/>
  <c r="G502"/>
  <c r="H503"/>
  <c r="G361"/>
  <c r="H362"/>
  <c r="G35"/>
  <c r="H36"/>
  <c r="G598"/>
  <c r="H599"/>
  <c r="G437"/>
  <c r="H438"/>
  <c r="G286"/>
  <c r="H287"/>
  <c r="G29"/>
  <c r="H30"/>
  <c r="H160"/>
  <c r="H221"/>
  <c r="H347"/>
  <c r="H237"/>
  <c r="H180"/>
  <c r="H259"/>
  <c r="H355"/>
  <c r="G383"/>
  <c r="H400"/>
  <c r="G327"/>
  <c r="G326" s="1"/>
  <c r="H328"/>
  <c r="G111"/>
  <c r="H112"/>
  <c r="G185"/>
  <c r="H185" s="1"/>
  <c r="H186"/>
  <c r="G489"/>
  <c r="H490"/>
  <c r="G40"/>
  <c r="H40" s="1"/>
  <c r="H41"/>
  <c r="G564"/>
  <c r="H565"/>
  <c r="G413"/>
  <c r="H414"/>
  <c r="G481"/>
  <c r="H482"/>
  <c r="G339"/>
  <c r="H340"/>
  <c r="G48"/>
  <c r="H49"/>
  <c r="G346"/>
  <c r="H352"/>
  <c r="H245"/>
  <c r="H252"/>
  <c r="H288"/>
  <c r="G151"/>
  <c r="H152"/>
  <c r="G127"/>
  <c r="H127" s="1"/>
  <c r="H128"/>
  <c r="G572"/>
  <c r="H573"/>
  <c r="G370"/>
  <c r="H371"/>
  <c r="G197"/>
  <c r="H198"/>
  <c r="G471"/>
  <c r="H472"/>
  <c r="G290"/>
  <c r="H290" s="1"/>
  <c r="H291"/>
  <c r="G96"/>
  <c r="H97"/>
  <c r="G557"/>
  <c r="H557" s="1"/>
  <c r="H558"/>
  <c r="G475"/>
  <c r="H475" s="1"/>
  <c r="H476"/>
  <c r="G321"/>
  <c r="H322"/>
  <c r="H69"/>
  <c r="H240"/>
  <c r="G77"/>
  <c r="H77" s="1"/>
  <c r="H78"/>
  <c r="G84"/>
  <c r="H84" s="1"/>
  <c r="H85"/>
  <c r="G205"/>
  <c r="H206"/>
  <c r="G512"/>
  <c r="H516"/>
  <c r="G419"/>
  <c r="H420"/>
  <c r="G212"/>
  <c r="H213"/>
  <c r="G458"/>
  <c r="H459"/>
  <c r="G310"/>
  <c r="H311"/>
  <c r="G102"/>
  <c r="H102" s="1"/>
  <c r="H103"/>
  <c r="G605"/>
  <c r="H606"/>
  <c r="G441"/>
  <c r="H441" s="1"/>
  <c r="H442"/>
  <c r="G612"/>
  <c r="H613"/>
  <c r="G316"/>
  <c r="H317"/>
  <c r="G107"/>
  <c r="H107" s="1"/>
  <c r="H108"/>
  <c r="G20"/>
  <c r="H21"/>
  <c r="F383"/>
  <c r="F382" s="1"/>
  <c r="F381" s="1"/>
  <c r="H376"/>
  <c r="F203"/>
  <c r="C234" i="5" s="1"/>
  <c r="C181"/>
  <c r="F445" i="2"/>
  <c r="C409" i="5" s="1"/>
  <c r="F220" i="2"/>
  <c r="F219" s="1"/>
  <c r="F218" s="1"/>
  <c r="C251" i="5" s="1"/>
  <c r="F269" i="2"/>
  <c r="F268" s="1"/>
  <c r="F126"/>
  <c r="C165" i="5" s="1"/>
  <c r="C26"/>
  <c r="G65" i="2"/>
  <c r="F65"/>
  <c r="F64" s="1"/>
  <c r="F327"/>
  <c r="F326" s="1"/>
  <c r="F325" s="1"/>
  <c r="C479" i="5" s="1"/>
  <c r="G269" i="2"/>
  <c r="G220"/>
  <c r="G382"/>
  <c r="F346"/>
  <c r="F345" s="1"/>
  <c r="F344" s="1"/>
  <c r="G345"/>
  <c r="G244"/>
  <c r="F159"/>
  <c r="F158" s="1"/>
  <c r="F157" s="1"/>
  <c r="F142" s="1"/>
  <c r="C253" i="5"/>
  <c r="C252" s="1"/>
  <c r="F370" i="2"/>
  <c r="F369" s="1"/>
  <c r="F368" s="1"/>
  <c r="F502"/>
  <c r="F501" s="1"/>
  <c r="F500" s="1"/>
  <c r="F76"/>
  <c r="G159"/>
  <c r="G536"/>
  <c r="F536"/>
  <c r="F535" s="1"/>
  <c r="F534" s="1"/>
  <c r="C421" i="5" s="1"/>
  <c r="C420" s="1"/>
  <c r="C412"/>
  <c r="C411" s="1"/>
  <c r="C410" s="1"/>
  <c r="C334"/>
  <c r="C333" s="1"/>
  <c r="D412"/>
  <c r="C79"/>
  <c r="C78" s="1"/>
  <c r="C77" s="1"/>
  <c r="C518"/>
  <c r="C273"/>
  <c r="C272" s="1"/>
  <c r="C188"/>
  <c r="D79"/>
  <c r="C495"/>
  <c r="C494" s="1"/>
  <c r="C144"/>
  <c r="F570" i="2"/>
  <c r="C493" i="5"/>
  <c r="C448"/>
  <c r="C102"/>
  <c r="F244" i="2"/>
  <c r="F243" s="1"/>
  <c r="D227" i="5" l="1"/>
  <c r="D226" s="1"/>
  <c r="E226" s="1"/>
  <c r="E237"/>
  <c r="D322"/>
  <c r="E322" s="1"/>
  <c r="D253"/>
  <c r="E253" s="1"/>
  <c r="D334"/>
  <c r="D333" s="1"/>
  <c r="E333" s="1"/>
  <c r="E254"/>
  <c r="D273"/>
  <c r="D272" s="1"/>
  <c r="E272" s="1"/>
  <c r="E89"/>
  <c r="D381"/>
  <c r="D380" s="1"/>
  <c r="E380" s="1"/>
  <c r="E244"/>
  <c r="D464"/>
  <c r="E464" s="1"/>
  <c r="D495"/>
  <c r="D150"/>
  <c r="E150" s="1"/>
  <c r="E273"/>
  <c r="D411"/>
  <c r="E412"/>
  <c r="D146"/>
  <c r="E146" s="1"/>
  <c r="E147"/>
  <c r="E305"/>
  <c r="D304"/>
  <c r="D32"/>
  <c r="E32" s="1"/>
  <c r="E33"/>
  <c r="D56"/>
  <c r="E56" s="1"/>
  <c r="E57"/>
  <c r="D183"/>
  <c r="E184"/>
  <c r="D219"/>
  <c r="E219" s="1"/>
  <c r="E220"/>
  <c r="D46"/>
  <c r="E46" s="1"/>
  <c r="E47"/>
  <c r="D205"/>
  <c r="E205" s="1"/>
  <c r="D252"/>
  <c r="E252" s="1"/>
  <c r="D365"/>
  <c r="E366"/>
  <c r="D459"/>
  <c r="E460"/>
  <c r="E118"/>
  <c r="D117"/>
  <c r="E117" s="1"/>
  <c r="D350"/>
  <c r="E351"/>
  <c r="D471"/>
  <c r="E472"/>
  <c r="D423"/>
  <c r="E424"/>
  <c r="D235"/>
  <c r="E235" s="1"/>
  <c r="E236"/>
  <c r="D124"/>
  <c r="E124" s="1"/>
  <c r="E125"/>
  <c r="D214"/>
  <c r="E214" s="1"/>
  <c r="E215"/>
  <c r="D354"/>
  <c r="E354" s="1"/>
  <c r="E355"/>
  <c r="D527"/>
  <c r="E528"/>
  <c r="E96"/>
  <c r="D95"/>
  <c r="D176"/>
  <c r="E177"/>
  <c r="D21"/>
  <c r="E22"/>
  <c r="D487"/>
  <c r="E488"/>
  <c r="D190"/>
  <c r="E195"/>
  <c r="D139"/>
  <c r="E140"/>
  <c r="D62"/>
  <c r="E495"/>
  <c r="D27"/>
  <c r="E28"/>
  <c r="D481"/>
  <c r="E482"/>
  <c r="D463"/>
  <c r="E463" s="1"/>
  <c r="D78"/>
  <c r="E79"/>
  <c r="D475"/>
  <c r="E475" s="1"/>
  <c r="E476"/>
  <c r="E104"/>
  <c r="D103"/>
  <c r="E169"/>
  <c r="D168"/>
  <c r="D371"/>
  <c r="E372"/>
  <c r="D454"/>
  <c r="E454" s="1"/>
  <c r="E455"/>
  <c r="D520"/>
  <c r="E521"/>
  <c r="D133"/>
  <c r="E134"/>
  <c r="D510"/>
  <c r="E510" s="1"/>
  <c r="E511"/>
  <c r="D313"/>
  <c r="E314"/>
  <c r="D375"/>
  <c r="E375" s="1"/>
  <c r="E376"/>
  <c r="D450"/>
  <c r="E451"/>
  <c r="D40"/>
  <c r="E40" s="1"/>
  <c r="E41"/>
  <c r="D73"/>
  <c r="E73" s="1"/>
  <c r="E74"/>
  <c r="E111"/>
  <c r="D110"/>
  <c r="E110" s="1"/>
  <c r="D360"/>
  <c r="E361"/>
  <c r="D443"/>
  <c r="E443" s="1"/>
  <c r="E444"/>
  <c r="D435"/>
  <c r="E435" s="1"/>
  <c r="E436"/>
  <c r="D242"/>
  <c r="E242" s="1"/>
  <c r="E243"/>
  <c r="D388"/>
  <c r="G76" i="2"/>
  <c r="H76" s="1"/>
  <c r="G64"/>
  <c r="H64" s="1"/>
  <c r="H65"/>
  <c r="G320"/>
  <c r="H320" s="1"/>
  <c r="H321"/>
  <c r="G196"/>
  <c r="H197"/>
  <c r="G571"/>
  <c r="H572"/>
  <c r="G150"/>
  <c r="H151"/>
  <c r="G28"/>
  <c r="H29"/>
  <c r="H437"/>
  <c r="G436"/>
  <c r="H35"/>
  <c r="G34"/>
  <c r="G501"/>
  <c r="H502"/>
  <c r="G58"/>
  <c r="H59"/>
  <c r="H326"/>
  <c r="G344"/>
  <c r="D525" i="5" s="1"/>
  <c r="H345" i="2"/>
  <c r="G381"/>
  <c r="H382"/>
  <c r="G268"/>
  <c r="H268" s="1"/>
  <c r="H269"/>
  <c r="G19"/>
  <c r="H20"/>
  <c r="G315"/>
  <c r="H316"/>
  <c r="H458"/>
  <c r="G446"/>
  <c r="G418"/>
  <c r="H419"/>
  <c r="G204"/>
  <c r="H205"/>
  <c r="G47"/>
  <c r="H48"/>
  <c r="G480"/>
  <c r="H481"/>
  <c r="G563"/>
  <c r="H564"/>
  <c r="H489"/>
  <c r="G488"/>
  <c r="G101"/>
  <c r="H111"/>
  <c r="H383"/>
  <c r="G158"/>
  <c r="H158" s="1"/>
  <c r="H159"/>
  <c r="G243"/>
  <c r="H243" s="1"/>
  <c r="H244"/>
  <c r="G95"/>
  <c r="H96"/>
  <c r="H471"/>
  <c r="G470"/>
  <c r="G369"/>
  <c r="H370"/>
  <c r="G285"/>
  <c r="H286"/>
  <c r="H598"/>
  <c r="G584"/>
  <c r="G360"/>
  <c r="H361"/>
  <c r="G135"/>
  <c r="H136"/>
  <c r="G535"/>
  <c r="H536"/>
  <c r="G219"/>
  <c r="H220"/>
  <c r="G611"/>
  <c r="H612"/>
  <c r="G604"/>
  <c r="H604" s="1"/>
  <c r="H605"/>
  <c r="G309"/>
  <c r="H310"/>
  <c r="G211"/>
  <c r="H211" s="1"/>
  <c r="H212"/>
  <c r="G511"/>
  <c r="H512"/>
  <c r="G338"/>
  <c r="H338" s="1"/>
  <c r="H339"/>
  <c r="G412"/>
  <c r="H412" s="1"/>
  <c r="H413"/>
  <c r="H226"/>
  <c r="H346"/>
  <c r="H327"/>
  <c r="F63"/>
  <c r="C320" i="5"/>
  <c r="F242" i="2"/>
  <c r="C130" i="5"/>
  <c r="F93" i="2"/>
  <c r="F307"/>
  <c r="C441" i="5"/>
  <c r="F343" i="2"/>
  <c r="C525" i="5"/>
  <c r="C524" s="1"/>
  <c r="C187"/>
  <c r="C166" s="1"/>
  <c r="F380" i="2"/>
  <c r="C332" i="5" s="1"/>
  <c r="C358"/>
  <c r="F499" i="2"/>
  <c r="F533"/>
  <c r="C491" i="5"/>
  <c r="E227" l="1"/>
  <c r="D321"/>
  <c r="E321" s="1"/>
  <c r="E334"/>
  <c r="E381"/>
  <c r="D145"/>
  <c r="E145" s="1"/>
  <c r="D494"/>
  <c r="E494" s="1"/>
  <c r="G157" i="2"/>
  <c r="D387" i="5"/>
  <c r="E387" s="1"/>
  <c r="E388"/>
  <c r="D519"/>
  <c r="E519" s="1"/>
  <c r="E520"/>
  <c r="E371"/>
  <c r="D370"/>
  <c r="E370" s="1"/>
  <c r="D77"/>
  <c r="E77" s="1"/>
  <c r="E78"/>
  <c r="E27"/>
  <c r="D26"/>
  <c r="E26" s="1"/>
  <c r="D94"/>
  <c r="E94" s="1"/>
  <c r="E95"/>
  <c r="D167"/>
  <c r="E167" s="1"/>
  <c r="E168"/>
  <c r="E103"/>
  <c r="D102"/>
  <c r="E102" s="1"/>
  <c r="D61"/>
  <c r="E61" s="1"/>
  <c r="E62"/>
  <c r="D486"/>
  <c r="E486" s="1"/>
  <c r="E487"/>
  <c r="D175"/>
  <c r="E175" s="1"/>
  <c r="E176"/>
  <c r="D526"/>
  <c r="E526" s="1"/>
  <c r="E527"/>
  <c r="D422"/>
  <c r="E422" s="1"/>
  <c r="E423"/>
  <c r="E350"/>
  <c r="D349"/>
  <c r="E349" s="1"/>
  <c r="D458"/>
  <c r="E458" s="1"/>
  <c r="E459"/>
  <c r="D359"/>
  <c r="E359" s="1"/>
  <c r="E360"/>
  <c r="E450"/>
  <c r="D449"/>
  <c r="E449" s="1"/>
  <c r="D312"/>
  <c r="E312" s="1"/>
  <c r="E313"/>
  <c r="D132"/>
  <c r="E132" s="1"/>
  <c r="E133"/>
  <c r="D480"/>
  <c r="E480" s="1"/>
  <c r="E481"/>
  <c r="D182"/>
  <c r="E182" s="1"/>
  <c r="E183"/>
  <c r="D410"/>
  <c r="E410" s="1"/>
  <c r="E411"/>
  <c r="D524"/>
  <c r="E524" s="1"/>
  <c r="E525"/>
  <c r="D138"/>
  <c r="E138" s="1"/>
  <c r="E139"/>
  <c r="E190"/>
  <c r="D189"/>
  <c r="D20"/>
  <c r="E20" s="1"/>
  <c r="E21"/>
  <c r="E471"/>
  <c r="D470"/>
  <c r="E470" s="1"/>
  <c r="D364"/>
  <c r="E364" s="1"/>
  <c r="E365"/>
  <c r="D303"/>
  <c r="E303" s="1"/>
  <c r="E304"/>
  <c r="G63" i="2"/>
  <c r="H63" s="1"/>
  <c r="G242"/>
  <c r="G510"/>
  <c r="H511"/>
  <c r="G308"/>
  <c r="H309"/>
  <c r="G610"/>
  <c r="H611"/>
  <c r="G534"/>
  <c r="H535"/>
  <c r="G359"/>
  <c r="H360"/>
  <c r="H285"/>
  <c r="G284"/>
  <c r="G500"/>
  <c r="H501"/>
  <c r="G149"/>
  <c r="G142" s="1"/>
  <c r="H142" s="1"/>
  <c r="H150"/>
  <c r="D218" i="5"/>
  <c r="E218" s="1"/>
  <c r="H196" i="2"/>
  <c r="G469"/>
  <c r="H470"/>
  <c r="G479"/>
  <c r="H479" s="1"/>
  <c r="H480"/>
  <c r="H204"/>
  <c r="G203"/>
  <c r="H19"/>
  <c r="D45" i="5"/>
  <c r="E45" s="1"/>
  <c r="G18" i="2"/>
  <c r="G380"/>
  <c r="H381"/>
  <c r="G435"/>
  <c r="H436"/>
  <c r="G325"/>
  <c r="D271" i="5"/>
  <c r="H242" i="2"/>
  <c r="H157"/>
  <c r="G218"/>
  <c r="H219"/>
  <c r="H135"/>
  <c r="G126"/>
  <c r="G368"/>
  <c r="H369"/>
  <c r="G94"/>
  <c r="H95"/>
  <c r="G487"/>
  <c r="H488"/>
  <c r="G445"/>
  <c r="H446"/>
  <c r="D55" i="5"/>
  <c r="E55" s="1"/>
  <c r="H58" i="2"/>
  <c r="G27"/>
  <c r="H28"/>
  <c r="D492" i="5"/>
  <c r="E492" s="1"/>
  <c r="H571" i="2"/>
  <c r="G583"/>
  <c r="H584"/>
  <c r="G100"/>
  <c r="H101"/>
  <c r="G562"/>
  <c r="H563"/>
  <c r="G46"/>
  <c r="H47"/>
  <c r="G417"/>
  <c r="H418"/>
  <c r="H315"/>
  <c r="G314"/>
  <c r="G343"/>
  <c r="H343" s="1"/>
  <c r="H344"/>
  <c r="G33"/>
  <c r="H34"/>
  <c r="C271" i="5"/>
  <c r="C233" s="1"/>
  <c r="D187"/>
  <c r="E187" s="1"/>
  <c r="F498" i="2"/>
  <c r="F367"/>
  <c r="F357" s="1"/>
  <c r="F202"/>
  <c r="C60" i="5"/>
  <c r="F26" i="2"/>
  <c r="C319" i="5"/>
  <c r="E271" l="1"/>
  <c r="D60"/>
  <c r="E60" s="1"/>
  <c r="G202" i="2"/>
  <c r="G26"/>
  <c r="H26" s="1"/>
  <c r="D188" i="5"/>
  <c r="E188" s="1"/>
  <c r="E189"/>
  <c r="H202" i="2"/>
  <c r="D25" i="5"/>
  <c r="E25" s="1"/>
  <c r="H33" i="2"/>
  <c r="D39" i="5"/>
  <c r="E39" s="1"/>
  <c r="H46" i="2"/>
  <c r="D144" i="5"/>
  <c r="E144" s="1"/>
  <c r="H100" i="2"/>
  <c r="H487"/>
  <c r="D518" i="5"/>
  <c r="E518" s="1"/>
  <c r="G486" i="2"/>
  <c r="H486" s="1"/>
  <c r="H368"/>
  <c r="D320" i="5"/>
  <c r="E320" s="1"/>
  <c r="D251"/>
  <c r="E251" s="1"/>
  <c r="H218" i="2"/>
  <c r="H500"/>
  <c r="G499"/>
  <c r="H499" s="1"/>
  <c r="G358"/>
  <c r="H359"/>
  <c r="G609"/>
  <c r="H609" s="1"/>
  <c r="H610"/>
  <c r="D379" i="5"/>
  <c r="E379" s="1"/>
  <c r="H510" i="2"/>
  <c r="H314"/>
  <c r="D448" i="5"/>
  <c r="E448" s="1"/>
  <c r="D369"/>
  <c r="E369" s="1"/>
  <c r="H435" i="2"/>
  <c r="H417"/>
  <c r="D358" i="5"/>
  <c r="E358" s="1"/>
  <c r="D434"/>
  <c r="E434" s="1"/>
  <c r="H562" i="2"/>
  <c r="H583"/>
  <c r="D493" i="5"/>
  <c r="E493" s="1"/>
  <c r="G570" i="2"/>
  <c r="H570" s="1"/>
  <c r="H27"/>
  <c r="D19" i="5"/>
  <c r="E19" s="1"/>
  <c r="D409"/>
  <c r="E409" s="1"/>
  <c r="H445" i="2"/>
  <c r="H94"/>
  <c r="D131" i="5"/>
  <c r="E131" s="1"/>
  <c r="G93" i="2"/>
  <c r="H93" s="1"/>
  <c r="G17"/>
  <c r="H17" s="1"/>
  <c r="H18"/>
  <c r="G468"/>
  <c r="H468" s="1"/>
  <c r="H469"/>
  <c r="H149"/>
  <c r="D181" i="5"/>
  <c r="H534" i="2"/>
  <c r="G533"/>
  <c r="D421" i="5"/>
  <c r="H308" i="2"/>
  <c r="D442" i="5"/>
  <c r="E442" s="1"/>
  <c r="G307" i="2"/>
  <c r="H307" s="1"/>
  <c r="D165" i="5"/>
  <c r="H126" i="2"/>
  <c r="H325"/>
  <c r="D479" i="5"/>
  <c r="G367" i="2"/>
  <c r="H367" s="1"/>
  <c r="H380"/>
  <c r="D332" i="5"/>
  <c r="E332" s="1"/>
  <c r="D234"/>
  <c r="E234" s="1"/>
  <c r="H203" i="2"/>
  <c r="D311" i="5"/>
  <c r="E311" s="1"/>
  <c r="H284" i="2"/>
  <c r="C18" i="5"/>
  <c r="C17" s="1"/>
  <c r="F25" i="2"/>
  <c r="F16" s="1"/>
  <c r="G25" l="1"/>
  <c r="H25" s="1"/>
  <c r="D18" i="5"/>
  <c r="E18" s="1"/>
  <c r="D441"/>
  <c r="E441" s="1"/>
  <c r="E479"/>
  <c r="D130"/>
  <c r="E130" s="1"/>
  <c r="E165"/>
  <c r="D420"/>
  <c r="E420" s="1"/>
  <c r="E421"/>
  <c r="D166"/>
  <c r="E166" s="1"/>
  <c r="E181"/>
  <c r="D319"/>
  <c r="D491"/>
  <c r="E491" s="1"/>
  <c r="D233"/>
  <c r="E233" s="1"/>
  <c r="G498" i="2"/>
  <c r="H498" s="1"/>
  <c r="H533"/>
  <c r="H358"/>
  <c r="G357"/>
  <c r="H357" s="1"/>
  <c r="D17" i="5" l="1"/>
  <c r="E17" s="1"/>
  <c r="E319"/>
  <c r="G16" i="2"/>
  <c r="H16" s="1"/>
</calcChain>
</file>

<file path=xl/sharedStrings.xml><?xml version="1.0" encoding="utf-8"?>
<sst xmlns="http://schemas.openxmlformats.org/spreadsheetml/2006/main" count="3545" uniqueCount="783">
  <si>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</si>
  <si>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</si>
  <si>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</si>
  <si>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</si>
  <si>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</si>
  <si>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</si>
  <si>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</si>
  <si>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</si>
  <si>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</si>
  <si>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</si>
  <si>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</si>
  <si>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</si>
  <si>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</si>
  <si>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</si>
  <si>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</si>
  <si>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</si>
  <si>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</si>
  <si>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</si>
  <si>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</si>
  <si>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</si>
  <si>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</si>
  <si>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</si>
  <si>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</si>
  <si>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</si>
  <si>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</si>
  <si>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</si>
  <si>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</si>
  <si>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</si>
  <si>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</si>
  <si>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</si>
  <si>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</si>
  <si>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</si>
  <si>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</si>
  <si>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</si>
  <si>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</si>
  <si>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</si>
  <si>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</si>
  <si>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</si>
  <si>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</si>
  <si>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</si>
  <si>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0820000000</t>
  </si>
  <si>
    <t>0820100000</t>
  </si>
  <si>
    <t>0820120010</t>
  </si>
  <si>
    <t>0820120030</t>
  </si>
  <si>
    <t>1100000000</t>
  </si>
  <si>
    <t>1140000000</t>
  </si>
  <si>
    <t>1140100000</t>
  </si>
  <si>
    <t>1140120010</t>
  </si>
  <si>
    <t>1140200000</t>
  </si>
  <si>
    <t>1140220020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</si>
  <si>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</si>
  <si>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</si>
  <si>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</si>
  <si>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</si>
  <si>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</si>
  <si>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</si>
  <si>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</si>
  <si>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</si>
  <si>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</si>
  <si>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</si>
  <si>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</si>
  <si>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</si>
  <si>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</si>
  <si>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</si>
  <si>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</si>
  <si>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</si>
  <si>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</si>
  <si>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</si>
  <si>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</si>
  <si>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</si>
  <si>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</si>
  <si>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</si>
  <si>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</si>
  <si>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</si>
  <si>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</si>
  <si>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</si>
  <si>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</si>
  <si>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</si>
  <si>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</si>
  <si>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</si>
  <si>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</si>
  <si>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</si>
  <si>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</si>
  <si>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</si>
  <si>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</si>
  <si>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</si>
  <si>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</si>
  <si>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</si>
  <si>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</si>
  <si>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</si>
  <si>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</si>
  <si>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</si>
  <si>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</si>
  <si>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</si>
  <si>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</si>
  <si>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</si>
  <si>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</si>
  <si>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</si>
  <si>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</si>
  <si>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</si>
  <si>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0510320110</t>
  </si>
  <si>
    <t>1800000000</t>
  </si>
  <si>
    <t>1810000000</t>
  </si>
  <si>
    <t>1810200000</t>
  </si>
  <si>
    <t>1810220010</t>
  </si>
  <si>
    <t>400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</si>
  <si>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</si>
  <si>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</si>
  <si>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</si>
  <si>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</si>
  <si>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</si>
  <si>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</si>
  <si>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</si>
  <si>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</si>
  <si>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</si>
  <si>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</si>
  <si>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</si>
  <si>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</si>
  <si>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</si>
  <si>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</si>
  <si>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</si>
  <si>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</si>
  <si>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</si>
  <si>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</si>
  <si>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</si>
  <si>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</si>
  <si>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</si>
  <si>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</si>
  <si>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</si>
  <si>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</si>
  <si>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</si>
  <si>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</si>
  <si>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</si>
  <si>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</si>
  <si>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</si>
  <si>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</si>
  <si>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</si>
  <si>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</si>
  <si>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</si>
  <si>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</si>
  <si>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</si>
  <si>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</si>
  <si>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</si>
  <si>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</si>
  <si>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</si>
  <si>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</si>
  <si>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</si>
  <si>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</si>
  <si>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</si>
  <si>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</si>
  <si>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</si>
  <si>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</si>
  <si>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</si>
  <si>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</si>
  <si>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</si>
  <si>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</si>
  <si>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</si>
  <si>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</si>
  <si>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</si>
  <si>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</si>
  <si>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</si>
  <si>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0700</t>
  </si>
  <si>
    <t>0701</t>
  </si>
  <si>
    <t>0100000000</t>
  </si>
  <si>
    <t>0110000000</t>
  </si>
  <si>
    <t>0110100000</t>
  </si>
  <si>
    <t>0110110740</t>
  </si>
  <si>
    <t>0110120030</t>
  </si>
  <si>
    <t>0110120040</t>
  </si>
  <si>
    <t>0702</t>
  </si>
  <si>
    <t>0120000000</t>
  </si>
  <si>
    <t>0120100000</t>
  </si>
  <si>
    <t>0120110750</t>
  </si>
  <si>
    <t>0120120020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</si>
  <si>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</si>
  <si>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</si>
  <si>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</si>
  <si>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</si>
  <si>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</si>
  <si>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</si>
  <si>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</si>
  <si>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</si>
  <si>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</si>
  <si>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</si>
  <si>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</si>
  <si>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</si>
  <si>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</si>
  <si>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</si>
  <si>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</si>
  <si>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</si>
  <si>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</si>
  <si>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</si>
  <si>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</si>
  <si>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</si>
  <si>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</si>
  <si>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</si>
  <si>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</si>
  <si>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</si>
  <si>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</si>
  <si>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</si>
  <si>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</si>
  <si>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</si>
  <si>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</si>
  <si>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</si>
  <si>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</si>
  <si>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</si>
  <si>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</si>
  <si>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</si>
  <si>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</si>
  <si>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</si>
  <si>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</si>
  <si>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</si>
  <si>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</si>
  <si>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</si>
  <si>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</si>
  <si>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</si>
  <si>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</si>
  <si>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</si>
  <si>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</si>
  <si>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</si>
  <si>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</si>
  <si>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</si>
  <si>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</si>
  <si>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</si>
  <si>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</si>
  <si>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</si>
  <si>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</si>
  <si>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</si>
  <si>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</si>
  <si>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</si>
  <si>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</si>
  <si>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</si>
  <si>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</si>
  <si>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</si>
  <si>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1102</t>
  </si>
  <si>
    <t>0300000000</t>
  </si>
  <si>
    <t>0310000000</t>
  </si>
  <si>
    <t>0310100000</t>
  </si>
  <si>
    <t>0310120010</t>
  </si>
  <si>
    <t>0310200000</t>
  </si>
  <si>
    <t>0310220020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</si>
  <si>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</si>
  <si>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</si>
  <si>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</si>
  <si>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</si>
  <si>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</si>
  <si>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</si>
  <si>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</si>
  <si>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</si>
  <si>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</si>
  <si>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</si>
  <si>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</si>
  <si>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</si>
  <si>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</si>
  <si>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</si>
  <si>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</si>
  <si>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</si>
  <si>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</si>
  <si>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</si>
  <si>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</si>
  <si>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</si>
  <si>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</si>
  <si>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</si>
  <si>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</si>
  <si>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</si>
  <si>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</si>
  <si>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</si>
  <si>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</si>
  <si>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</si>
  <si>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</si>
  <si>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</si>
  <si>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</si>
  <si>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</si>
  <si>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</si>
  <si>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</si>
  <si>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</si>
  <si>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</si>
  <si>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</si>
  <si>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</si>
  <si>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</si>
  <si>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</si>
  <si>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</si>
  <si>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</si>
  <si>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</si>
  <si>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</si>
  <si>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</si>
  <si>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</si>
  <si>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</si>
  <si>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</si>
  <si>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</si>
  <si>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</si>
  <si>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</si>
  <si>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</si>
  <si>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</si>
  <si>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</si>
  <si>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</si>
  <si>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</si>
  <si>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</si>
  <si>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</si>
  <si>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</si>
  <si>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</si>
  <si>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</si>
  <si>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</si>
  <si>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</si>
  <si>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</si>
  <si>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</si>
  <si>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</si>
  <si>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</si>
  <si>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</si>
  <si>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</si>
  <si>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</si>
  <si>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</si>
  <si>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</si>
  <si>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</si>
  <si>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</si>
  <si>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</si>
  <si>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</si>
  <si>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</si>
  <si>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</si>
  <si>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</si>
  <si>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</si>
  <si>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</si>
  <si>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</si>
  <si>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</si>
  <si>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</si>
  <si>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</si>
  <si>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</si>
  <si>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</si>
  <si>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</si>
  <si>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</si>
  <si>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</si>
  <si>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</si>
  <si>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</si>
  <si>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</si>
  <si>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</si>
  <si>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</si>
  <si>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</si>
  <si>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</si>
  <si>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</si>
  <si>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</si>
  <si>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</si>
  <si>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</si>
  <si>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</si>
  <si>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</si>
  <si>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</si>
  <si>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</si>
  <si>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</si>
  <si>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</si>
  <si>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</si>
  <si>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</si>
  <si>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</si>
  <si>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</si>
  <si>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</si>
  <si>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</si>
  <si>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</si>
  <si>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</si>
  <si>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</si>
  <si>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</si>
  <si>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</si>
  <si>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</si>
  <si>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</si>
  <si>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</si>
  <si>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</si>
  <si>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</si>
  <si>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</si>
  <si>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</si>
  <si>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</si>
  <si>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</si>
  <si>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</si>
  <si>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</si>
  <si>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</si>
  <si>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</si>
  <si>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</si>
  <si>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</si>
  <si>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</si>
  <si>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</si>
  <si>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</si>
  <si>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</si>
  <si>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</si>
  <si>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</si>
  <si>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</si>
  <si>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</si>
  <si>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</si>
  <si>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</si>
  <si>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</si>
  <si>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</si>
  <si>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</si>
  <si>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</si>
  <si>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</si>
  <si>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</si>
  <si>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</si>
  <si>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</si>
  <si>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</si>
  <si>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</si>
  <si>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</si>
  <si>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</si>
  <si>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</si>
  <si>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</si>
  <si>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</si>
  <si>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</si>
  <si>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</si>
  <si>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</si>
  <si>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</si>
  <si>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</si>
  <si>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</si>
  <si>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</si>
  <si>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</si>
  <si>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</si>
  <si>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</si>
  <si>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</si>
  <si>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</si>
  <si>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</si>
  <si>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</si>
  <si>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</si>
  <si>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</si>
  <si>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</si>
  <si>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</si>
  <si>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</si>
  <si>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</si>
  <si>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</si>
  <si>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</si>
  <si>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</si>
  <si>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</si>
  <si>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</si>
  <si>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</si>
  <si>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</si>
  <si>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</si>
  <si>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</si>
  <si>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</si>
  <si>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</si>
  <si>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</si>
  <si>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</si>
  <si>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</si>
  <si>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</si>
  <si>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</si>
  <si>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</si>
  <si>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</si>
  <si>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</si>
  <si>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</si>
  <si>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</si>
  <si>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</si>
  <si>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</si>
  <si>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</si>
  <si>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</si>
  <si>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</si>
  <si>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</si>
  <si>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</si>
  <si>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</si>
  <si>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</si>
  <si>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</si>
  <si>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</si>
  <si>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</si>
  <si>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</si>
  <si>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</si>
  <si>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</si>
  <si>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</si>
  <si>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</si>
  <si>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</si>
  <si>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</si>
  <si>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</si>
  <si>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</si>
  <si>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</si>
  <si>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</si>
  <si>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</si>
  <si>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</si>
  <si>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</si>
  <si>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</si>
  <si>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</si>
  <si>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</si>
  <si>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</si>
  <si>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</si>
  <si>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</si>
  <si>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</si>
  <si>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</si>
  <si>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</si>
  <si>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</si>
  <si>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</si>
  <si>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</si>
  <si>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</si>
  <si>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</si>
  <si>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</si>
  <si>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</si>
  <si>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</si>
  <si>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</si>
  <si>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</si>
  <si>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</si>
  <si>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</si>
  <si>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</si>
  <si>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</si>
  <si>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</si>
  <si>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</si>
  <si>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</si>
  <si>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</si>
  <si>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</si>
  <si>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</si>
  <si>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</si>
  <si>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</si>
  <si>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</si>
  <si>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</si>
  <si>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</si>
  <si>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</si>
  <si>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</si>
  <si>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</si>
  <si>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</si>
  <si>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</si>
  <si>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</si>
  <si>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</si>
  <si>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</si>
  <si>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</si>
  <si>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</si>
  <si>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</si>
  <si>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</si>
  <si>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</si>
  <si>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</si>
  <si>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</si>
  <si>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</si>
  <si>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</si>
  <si>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</si>
  <si>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</si>
  <si>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</si>
  <si>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</si>
  <si>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</si>
  <si>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</si>
  <si>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</si>
  <si>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</si>
  <si>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</si>
  <si>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</si>
  <si>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</si>
  <si>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</si>
  <si>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Задача "Повышение уровня благоустройства дворовых и общественных территорий"</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</si>
  <si>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</si>
  <si>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</si>
  <si>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</si>
  <si>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</si>
  <si>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</si>
  <si>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</si>
  <si>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</si>
  <si>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</si>
  <si>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</si>
  <si>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</si>
  <si>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</si>
  <si>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</si>
  <si>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</si>
  <si>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</si>
  <si>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</si>
  <si>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</si>
  <si>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</si>
  <si>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</si>
  <si>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</si>
  <si>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</si>
  <si>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</si>
  <si>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</si>
  <si>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</si>
  <si>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</si>
  <si>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</si>
  <si>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</si>
  <si>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</si>
  <si>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</si>
  <si>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</si>
  <si>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</si>
  <si>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</si>
  <si>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</si>
  <si>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</si>
  <si>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</si>
  <si>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</si>
  <si>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</si>
  <si>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</si>
  <si>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</si>
  <si>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</si>
  <si>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</si>
  <si>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</si>
  <si>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</si>
  <si>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</si>
  <si>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</si>
  <si>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</si>
  <si>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</si>
  <si>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</si>
  <si>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</si>
  <si>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</si>
  <si>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</si>
  <si>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</si>
  <si>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</si>
  <si>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</si>
  <si>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</si>
  <si>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</si>
  <si>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07201R0820</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</si>
  <si>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</si>
  <si>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0510220130</t>
  </si>
  <si>
    <t>Расходы на обеспечение функционирования очистных сооружений водозабора г.Кашин</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</si>
  <si>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</si>
  <si>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</si>
  <si>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0314</t>
  </si>
  <si>
    <t>1200000000</t>
  </si>
  <si>
    <t>1210000000</t>
  </si>
  <si>
    <t>1210200000</t>
  </si>
  <si>
    <t>1210220010</t>
  </si>
  <si>
    <t>Другие вопросы в области национальной безопасности и правоохранительной деятельности</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</si>
  <si>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</si>
  <si>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</si>
  <si>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</si>
  <si>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</si>
  <si>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</si>
  <si>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</si>
  <si>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</si>
  <si>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0510220140</t>
  </si>
  <si>
    <t>Подготовка технической и проектной документации по объектам водоснабжения Кашинского городского округа</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</si>
  <si>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</si>
  <si>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</si>
  <si>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</si>
  <si>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</si>
  <si>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</si>
  <si>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</si>
  <si>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</si>
  <si>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Предоставление субсидий бюджетным автономным учреждениям и иным некоммерческим организациям</t>
  </si>
  <si>
    <t xml:space="preserve">Защита населения и территории от чрезвычайных ситуаций природного и техногенного характера, пожарная безопасность
</t>
  </si>
  <si>
    <t xml:space="preserve"> Защита населения и территории от чрезвычайных ситуаций природного и техногенного характера, пожарная безопасность
</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</si>
  <si>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</si>
  <si>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</si>
  <si>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1101</t>
  </si>
  <si>
    <t>0310500000</t>
  </si>
  <si>
    <t>Физическая культура</t>
  </si>
  <si>
    <t>Задача "Реализация Программы поддержки местных инициатив в Тверской области"</t>
  </si>
  <si>
    <t>0120120030</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</si>
  <si>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</si>
  <si>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</si>
  <si>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</si>
  <si>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</si>
  <si>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0540320140</t>
  </si>
  <si>
    <t>Реализация Программы по поддержке местных инициатив</t>
  </si>
  <si>
    <t>0110120050</t>
  </si>
  <si>
    <t>Капитальный ремонт муниципального жилого фонда Кашинского городского округа</t>
  </si>
  <si>
    <t>0510320180</t>
  </si>
  <si>
    <t xml:space="preserve"> Муниципальная программа "Переселение граждан из аварийного жилищного фонда Кашинского городского округа Тверской области на 2019-2024 годы"</t>
  </si>
  <si>
    <t>0290100000</t>
  </si>
  <si>
    <t>Задача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</si>
  <si>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"Содействие закреплению молодых специалистов в отрасли здравоохранение"</t>
  </si>
  <si>
    <t xml:space="preserve"> Задача "Содействие в решении жилищных проблем молодых специалистов в отрасли здравоохранение"</t>
  </si>
  <si>
    <t>0830600000</t>
  </si>
  <si>
    <t>08306S0490</t>
  </si>
  <si>
    <t>Задача "Развитие материально технической базы редакций районных и городских газет"</t>
  </si>
  <si>
    <t>Финансирование расходного обязательства на развитие материально-технической базы редакций районных и городских газет</t>
  </si>
  <si>
    <t>0510420160</t>
  </si>
  <si>
    <t>Ремонт тепловых сетей в границах Кашинского городского округа</t>
  </si>
  <si>
    <t>0290123330</t>
  </si>
  <si>
    <t>Подготовка проектно-сметной документации в дошкольных образовательных организациях</t>
  </si>
  <si>
    <t>Подготовка проектно - сметной документации в общеобразовательных организациях</t>
  </si>
  <si>
    <t xml:space="preserve"> Задача "Социальная защита и стимулирование народных дружинников"</t>
  </si>
  <si>
    <t>Задача "Повышение уровня трудоустройства и трудовой мотивации безработных и ищущих работу граждан за счет создания временных рабочих мест"</t>
  </si>
  <si>
    <t>Организация общественных работ для безработных и ищущих работу граждан</t>
  </si>
  <si>
    <t>1910220020</t>
  </si>
  <si>
    <t>Обустройство детской игровой площадки на территории Кашинского городского округа</t>
  </si>
  <si>
    <t>Обеспечение функционирования системы персонифиципрванного финансирования дополнительного образования детей</t>
  </si>
  <si>
    <t>0130400000</t>
  </si>
  <si>
    <t>0130420050</t>
  </si>
  <si>
    <t>Задача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счёт средств бюджетов бюджетной системы, легкость и оперативность смены осваиваемых образовательных программ"</t>
  </si>
  <si>
    <t xml:space="preserve"> Проведение мероприятий, направленных на формирование социально- значимых жизненных установок, здоровьесбережение</t>
  </si>
  <si>
    <t xml:space="preserve"> 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местного бюджета, поступлений от юридических лиц и вкладов граждан</t>
  </si>
  <si>
    <t>05403S9007</t>
  </si>
  <si>
    <t>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</si>
  <si>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03105S9001</t>
  </si>
  <si>
    <t>Расходы на реализацию программы по поддержке местных инициатив "Обустройство спортивной площадки с мягким покрытием в д. Соколово Кашинского годского округа Тверской области за счет средств местного бюджета, поступлений от юридических лиц и вкладов граждан</t>
  </si>
  <si>
    <t>03105S9008</t>
  </si>
  <si>
    <t>Расходы на реализацию Программы по поддержке местных инициатив "Обустройство спортивной площадки в поселке Стулово Кашинского городского округа Тверской области (II этап) за счет средств местного бюджета, поступлений от юридических лиц и вкладов граждан"</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</si>
  <si>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  бесплатное питание детей с ограниченными возможностями здоровья и детей из семей, призванных на военную службу по мобилизации</t>
  </si>
  <si>
    <t>0140120030</t>
  </si>
  <si>
    <t>Подготовка проектно-сметной документации для проведения капитальных ремонтов в МБУ ДОЛ "Сосновый"</t>
  </si>
  <si>
    <t xml:space="preserve"> Муниципальная программа "Развитие отрасли "Культура" Кашинского городского округа Тверской области на 2023-2028 годы"</t>
  </si>
  <si>
    <t xml:space="preserve"> Муниципальная программа "Развитие физической культуры и спорта  Кашинского городского округа Тверской области на 2023-2028 годы"</t>
  </si>
  <si>
    <t xml:space="preserve"> Муниципальная программа "Развитие отрасли "Образование" Кашинского городского округа Тверской области на 2023-2028 годы"</t>
  </si>
  <si>
    <t xml:space="preserve"> Муниципальная программа "Комплексное развитие системы жилищно-коммунальной инфраструктуры  Кашинского городского округа  Тверской области на 2023-2028 годы"</t>
  </si>
  <si>
    <t xml:space="preserve"> Муниципальная программа "Управление имуществом и земельными ресурсами  Кашинского городского округа Тверской области на 2023-2028 годы"</t>
  </si>
  <si>
    <t xml:space="preserve"> Муниципальная программа "Социальная поддержка граждан на территории  Кашинского городского округа Тверской области на 2023-2028 годы"</t>
  </si>
  <si>
    <t xml:space="preserve"> Муниципальная программа "Информационная политика и работа с общественностью Кашинского городского округа Тверской области на 2023-2028 годы"</t>
  </si>
  <si>
    <t xml:space="preserve"> Муниципальная программа "Молодёжная политика Кашинского городского округа Тверской области на 2023-2028 годы"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</si>
  <si>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Кашинского городского округа Тверской области на 2023-2028 годы"</t>
  </si>
  <si>
    <t xml:space="preserve"> Муниципальная программа "Профилактика правонарушений на территории Кашинского городского округа Тверской области на 2023-2028 годы"</t>
  </si>
  <si>
    <t>Муниципальная программа "Профилактика терроризма и экстремизма на территории Кашинского городского округа Тверской области на 2023-2028 годы"</t>
  </si>
  <si>
    <t>0720300000</t>
  </si>
  <si>
    <t>07203S0290</t>
  </si>
  <si>
    <t xml:space="preserve"> Задача "Содействие в решении жилищных проблем малоимущих многодетных семей"</t>
  </si>
  <si>
    <t>Обеспечение мероприятий по приобретению жилых помещений для малоимущих многодетных семей за счёт  местного бюджета</t>
  </si>
  <si>
    <t>0610100000</t>
  </si>
  <si>
    <t>0610120010</t>
  </si>
  <si>
    <t>Задача "Оптимизация состава муниципального имущества Кашинского городского округа"</t>
  </si>
  <si>
    <t>Капитальные вложения в объекты государственной (муниципальной) собственности</t>
  </si>
  <si>
    <t xml:space="preserve"> Муниципальная программа "Управление имуществом и земельными ресурсами Кашинского городского округа Тверской области на 2023-2028 годы"</t>
  </si>
  <si>
    <t>0107</t>
  </si>
  <si>
    <t>0810120030</t>
  </si>
  <si>
    <t>Обеспечение проведения выборов и референдумов</t>
  </si>
  <si>
    <t>1210220020</t>
  </si>
  <si>
    <t>Оборудование мест массового пребывания людей системами оповещения и управления эвакуацией</t>
  </si>
  <si>
    <t>0620120060</t>
  </si>
  <si>
    <t>Организация работ по формированию и постановке земельных участков,расположенных в границах полос отвода автодорог общего пользования местного значения на государственный кадастровый учет</t>
  </si>
  <si>
    <t>0600</t>
  </si>
  <si>
    <t>0605</t>
  </si>
  <si>
    <t>0540400000</t>
  </si>
  <si>
    <t>0540420140</t>
  </si>
  <si>
    <t>0540420150</t>
  </si>
  <si>
    <t>0540420160</t>
  </si>
  <si>
    <t>Озеленение общественных территорий</t>
  </si>
  <si>
    <t>Задача "Обеспечение реализации природоохранных мероприятий"</t>
  </si>
  <si>
    <t>Ликвидация несакционированных свалок</t>
  </si>
  <si>
    <t>Расходы на мероприятия по ликвидации борщевика Сосновского</t>
  </si>
  <si>
    <t>ОХРАНА ОКРУЖАЮЩЕЙ СРЕДЫ</t>
  </si>
  <si>
    <t>Другие вопросы в области охраны окружающей среды</t>
  </si>
  <si>
    <t>Приобретение имущества в муниципальную собственность Кашинского городского округа</t>
  </si>
  <si>
    <t>Подпрограмма "Обеспечение надежной защиты населения и территорий Кашинского городского округа Тверской области от последствий чрезвычайных ситуаций природного и техногенного характера"</t>
  </si>
  <si>
    <t xml:space="preserve"> Подпрограмма "Проведение общественно-полезных и социально-значимых мероприятий"</t>
  </si>
  <si>
    <t xml:space="preserve"> Подпрограмма "Создание условий для успешного развития муниципальной службы и институтов гражданского общества на территрории Кашинского городского округа"</t>
  </si>
  <si>
    <t xml:space="preserve"> Подпрограмма "Молодёжь Кашинского городского округа"</t>
  </si>
  <si>
    <t>01303S0480</t>
  </si>
  <si>
    <t>0130300000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</si>
  <si>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</si>
  <si>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Расходы на ремонт подъезда к д. Матино Кашинского городского округа от автомобильной дороги "Верхняя Троица-Славково" за счет средств местного бюджета</t>
  </si>
  <si>
    <t>Субсидия на иные цели на реализацию проекта "Кашин-город русского сердца. Благоустройство части набережной р.Кашинка вдоль конного проезда (от моста до дома №8 по пл. Пролетарская)"</t>
  </si>
  <si>
    <t>191F254240</t>
  </si>
  <si>
    <t>Задача "Реализция федерального проекта "Спорт- норма жизни" национального проекта "Демография"</t>
  </si>
  <si>
    <t>031P500000</t>
  </si>
  <si>
    <t>Приобретение и установка плоскостных спортивных сооружений и оборудования на плоскостные спортивные сооружения за счёт средств местного бюджета</t>
  </si>
  <si>
    <t>031P5S0400</t>
  </si>
  <si>
    <t>Задача "Создание условий для реализации программ спортивной подготовки"</t>
  </si>
  <si>
    <t xml:space="preserve"> Расходы на ремонт улично- дорожной сети  за счет средств местного бюджета</t>
  </si>
  <si>
    <t xml:space="preserve"> Расходы на ремонт улично- дорожной сети за счет средств областного бюджета</t>
  </si>
  <si>
    <t>1810220040</t>
  </si>
  <si>
    <t>Оценка стоимости жилого помещения в аварийном жилищном фонде Кашинского городского округа Тверской области</t>
  </si>
  <si>
    <t>01201L3041</t>
  </si>
  <si>
    <t>0540319007</t>
  </si>
  <si>
    <t>Расходы на реализацию Программы по поддержке местных инициатив "Обустройство детской площадки в деревне Фарафоновка Кашинского городского оруга Тверской области" за счет средств областного бюджета</t>
  </si>
  <si>
    <t>0310519001</t>
  </si>
  <si>
    <t>0310519008</t>
  </si>
  <si>
    <t>Расходы на реализацию программы по поддержке местных инициатив "Обустройство спортивной площадки с мягким покрытием в д. Соколово Кашинского годского округа Тверской области за счет средств областного бюджета</t>
  </si>
  <si>
    <t>Расходы на реализацию Программы по поддержке местных инициатив "Обустройство спортивной площадки в поселке Стулово Кашинского городского округа Тверской области (II этап) за счет средств областного бюджета"</t>
  </si>
  <si>
    <t>02102L4670</t>
  </si>
  <si>
    <t>Поддержка отрасли культуры по направлению "Реализация мероприятий по модернизации библиотек в части комплектования книжных фондов библиотек муниципальных образований"</t>
  </si>
  <si>
    <t>02101L5192</t>
  </si>
  <si>
    <t>0130310480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</si>
  <si>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счет средств областного бюджета</t>
  </si>
  <si>
    <t>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</si>
  <si>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031P510400</t>
  </si>
  <si>
    <t>19102S0860</t>
  </si>
  <si>
    <t>0720310290</t>
  </si>
  <si>
    <t>Обеспечение мероприятий по приобретению жилых помещений для малоимущих многодетных семей за счет областного бюджета</t>
  </si>
  <si>
    <t>05202S0221</t>
  </si>
  <si>
    <t>0520210221</t>
  </si>
  <si>
    <t>0830610490</t>
  </si>
  <si>
    <t>Расходы на капитальный ремонт автомобильной дороги общего пользования местного значания Щёкотово-Конопёлки Кашинского городского округа Тверской области за счет местного значения</t>
  </si>
  <si>
    <t>05202S0222</t>
  </si>
  <si>
    <t xml:space="preserve"> Задача "Сохранение и развитие клубного дела на территории  Кашинского городского округа"</t>
  </si>
  <si>
    <t>Расходы на ремонт подъезда к д. Матино Кашинского городского округа от автомобильной дороги "Верхняя Троица-Славково" за счёт средств областного бюджета</t>
  </si>
  <si>
    <t xml:space="preserve"> Проведение общественно-полезных и социально-значимых мероприятий на территории  Кашинского городского округа Тверской области</t>
  </si>
  <si>
    <t>Обеспечение развития и укрепления материально-технической базы домов культуры в населённых пунктах с числом жителей до 50 тысяч человек за счёт средств местного бюджета</t>
  </si>
  <si>
    <t>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</si>
  <si>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</si>
  <si>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 xml:space="preserve"> Осуществление государственных полномочий Тверской области по созданию комиссии по делам несовершеннолетних и защите их прав Кашинского городского округа Тверской области</t>
  </si>
  <si>
    <t xml:space="preserve"> Осуществление государственных полномочий Тверской области по созданию административной комиссии Кашинского городского округа Тверской области</t>
  </si>
  <si>
    <t xml:space="preserve"> Осуществление переданных государственных полномочий Тверской области на государственную регистрацию актов гражданского состояния</t>
  </si>
  <si>
    <t>Проведение выборов в органы местного самоуправления Кашинского городского округа Тверской области</t>
  </si>
  <si>
    <t xml:space="preserve"> Задача "Увеличение количества общественно полезных и социально значимых мероприятий, проводимых на территории Кашинского городского округа Тверской области"</t>
  </si>
  <si>
    <t xml:space="preserve"> Задача "Вовлечение населения в общественно-значимые и социально-значимые мероприятия, проводимые на территории Кашинского городского округа Тверской области"</t>
  </si>
  <si>
    <t>Расходы за счёт субсидии на поддержку периодических печатных изданий</t>
  </si>
  <si>
    <t xml:space="preserve"> Расходы по центральному аппарату органов местного самоуправления  Кашинского городского округа, за исключением расходов на выполнение переданных полномочий РФ Тверской области</t>
  </si>
  <si>
    <t>0120118001</t>
  </si>
  <si>
    <t>Расходы на реализацию проектов в рамках поддержки школьных инициатив Тверской области</t>
  </si>
  <si>
    <t>1910210860</t>
  </si>
  <si>
    <t>Реализация мероприятий по благоустройству территорий туристского показа за счет средств областного бюджета</t>
  </si>
  <si>
    <t>Реализация мероприятий по благоустройству территорий туристского показа (за счет средств местного бюджета)</t>
  </si>
  <si>
    <t>Утверждено решением  о бюджете, тыс.руб.</t>
  </si>
  <si>
    <t>Исполнено, тыс.руб</t>
  </si>
  <si>
    <t>% исполнения к утвержден-ному бюджету</t>
  </si>
  <si>
    <t>Ежеквартальный отчет об исполнении расходов  бюджета Кашинского городского округа по разделам и подразделам классификации расходов                                                                                                                            за январь-март 2023 года</t>
  </si>
  <si>
    <t>Приложение № 3</t>
  </si>
  <si>
    <t>к постановлению Администрации</t>
  </si>
  <si>
    <t>Кашинского городского округа</t>
  </si>
  <si>
    <t xml:space="preserve">«Об утверждении отчета об исполнении </t>
  </si>
  <si>
    <t xml:space="preserve">бюджета Кашинского городского </t>
  </si>
  <si>
    <t>округа за январь-март 2023 года»</t>
  </si>
  <si>
    <t>Сельское хозяйство и рыболовство</t>
  </si>
  <si>
    <t>06201L5990</t>
  </si>
  <si>
    <t>Организация работ по подготовке проектов межевания и проведение кадастровых работ в отношении земельных участков сельскохозяйственного назначения</t>
  </si>
  <si>
    <t>Приложение № 4</t>
  </si>
  <si>
    <t>Ежеквартальный отчет об исполнении расходов  бюджета Кашинского городского округа  по ведомственной структуре расходов расходов                                                                                                                            за январь-март 2023 года</t>
  </si>
  <si>
    <t>от  14.04.2023          № 254</t>
  </si>
  <si>
    <t>от  14.04.2023   № 254</t>
  </si>
</sst>
</file>

<file path=xl/styles.xml><?xml version="1.0" encoding="utf-8"?>
<styleSheet xmlns="http://schemas.openxmlformats.org/spreadsheetml/2006/main">
  <numFmts count="1">
    <numFmt numFmtId="164" formatCode="#,##0.0"/>
  </numFmts>
  <fonts count="18">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sz val="10"/>
      <color theme="1"/>
      <name val="Times New Roman"/>
      <family val="1"/>
      <charset val="204"/>
    </font>
    <font>
      <sz val="11"/>
      <color rgb="FFFF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top/>
      <bottom style="thin">
        <color rgb="FF000000"/>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rgb="FF000000"/>
      </bottom>
      <diagonal/>
    </border>
    <border>
      <left style="thin">
        <color indexed="64"/>
      </left>
      <right style="thin">
        <color indexed="64"/>
      </right>
      <top/>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40">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164" fontId="0" fillId="0" borderId="0" xfId="0" applyNumberFormat="1" applyProtection="1">
      <protection locked="0"/>
    </xf>
    <xf numFmtId="0" fontId="0" fillId="0" borderId="1" xfId="0" applyBorder="1" applyProtection="1">
      <protection locked="0"/>
    </xf>
    <xf numFmtId="164" fontId="9" fillId="0" borderId="3" xfId="11" applyNumberFormat="1" applyFont="1" applyFill="1" applyAlignment="1" applyProtection="1">
      <alignment horizontal="right" vertical="top" shrinkToFit="1"/>
    </xf>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64" fontId="14" fillId="0" borderId="2" xfId="8" applyNumberFormat="1" applyFont="1" applyFill="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6" xfId="7" applyNumberFormat="1" applyFont="1" applyFill="1" applyBorder="1" applyProtection="1">
      <alignment horizontal="center" vertical="top" shrinkToFit="1"/>
    </xf>
    <xf numFmtId="0" fontId="9" fillId="0" borderId="6" xfId="6" applyNumberFormat="1" applyFont="1" applyFill="1" applyBorder="1" applyProtection="1">
      <alignment vertical="top" wrapText="1"/>
    </xf>
    <xf numFmtId="164" fontId="9" fillId="0" borderId="6"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49" fontId="11" fillId="0" borderId="2" xfId="7" applyNumberFormat="1" applyFont="1" applyFill="1" applyProtection="1">
      <alignment horizontal="center" vertical="top" shrinkToFit="1"/>
    </xf>
    <xf numFmtId="49" fontId="9" fillId="0" borderId="4" xfId="7" applyNumberFormat="1" applyFont="1" applyFill="1" applyBorder="1" applyProtection="1">
      <alignment horizontal="center" vertical="top" shrinkToFit="1"/>
    </xf>
    <xf numFmtId="49" fontId="9" fillId="0" borderId="1" xfId="2" applyNumberFormat="1" applyFont="1" applyFill="1" applyProtection="1"/>
    <xf numFmtId="49" fontId="14" fillId="0" borderId="2" xfId="7" applyNumberFormat="1" applyFont="1" applyFill="1" applyProtection="1">
      <alignment horizontal="center" vertical="top" shrinkToFit="1"/>
    </xf>
    <xf numFmtId="1" fontId="14" fillId="0" borderId="2" xfId="7" applyNumberFormat="1" applyFont="1" applyFill="1" applyProtection="1">
      <alignment horizontal="center" vertical="top" shrinkToFit="1"/>
    </xf>
    <xf numFmtId="0" fontId="14" fillId="0" borderId="2" xfId="6" applyNumberFormat="1" applyFont="1" applyFill="1" applyProtection="1">
      <alignment vertical="top" wrapText="1"/>
    </xf>
    <xf numFmtId="0" fontId="8" fillId="0" borderId="0" xfId="0" applyFont="1" applyFill="1" applyProtection="1">
      <protection locked="0"/>
    </xf>
    <xf numFmtId="49" fontId="8" fillId="0" borderId="0" xfId="0" applyNumberFormat="1" applyFont="1" applyFill="1" applyProtection="1">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164" fontId="7" fillId="0" borderId="0" xfId="0" applyNumberFormat="1" applyFont="1" applyProtection="1">
      <protection locked="0"/>
    </xf>
    <xf numFmtId="164" fontId="9" fillId="0" borderId="4" xfId="11" applyNumberFormat="1" applyFont="1" applyFill="1" applyBorder="1" applyAlignment="1" applyProtection="1">
      <alignment horizontal="center" vertical="top" shrinkToFit="1"/>
    </xf>
    <xf numFmtId="0" fontId="9" fillId="0" borderId="7" xfId="6" applyNumberFormat="1" applyFont="1" applyFill="1" applyBorder="1" applyProtection="1">
      <alignment vertical="top" wrapText="1"/>
    </xf>
    <xf numFmtId="1" fontId="9" fillId="0" borderId="2" xfId="24" applyNumberFormat="1" applyFont="1" applyFill="1" applyAlignment="1" applyProtection="1">
      <alignment horizontal="center" vertical="top" shrinkToFit="1"/>
    </xf>
    <xf numFmtId="0" fontId="0" fillId="0" borderId="0" xfId="0" applyFill="1" applyProtection="1">
      <protection locked="0"/>
    </xf>
    <xf numFmtId="0" fontId="1" fillId="0" borderId="1" xfId="2" applyNumberFormat="1" applyFont="1" applyProtection="1"/>
    <xf numFmtId="0" fontId="6" fillId="0" borderId="1" xfId="30" applyFont="1" applyProtection="1">
      <protection locked="0"/>
    </xf>
    <xf numFmtId="0" fontId="8" fillId="0" borderId="0" xfId="0" applyFont="1" applyFill="1" applyAlignment="1" applyProtection="1">
      <alignment horizontal="center"/>
      <protection locked="0"/>
    </xf>
    <xf numFmtId="0" fontId="9" fillId="0" borderId="2" xfId="13" applyNumberFormat="1" applyFont="1" applyFill="1" applyBorder="1" applyAlignment="1" applyProtection="1">
      <alignment vertical="top" wrapText="1"/>
    </xf>
    <xf numFmtId="0" fontId="0" fillId="0" borderId="1" xfId="0" applyFill="1" applyBorder="1" applyProtection="1">
      <protection locked="0"/>
    </xf>
    <xf numFmtId="164" fontId="7" fillId="0" borderId="0" xfId="0" applyNumberFormat="1" applyFont="1" applyFill="1" applyProtection="1">
      <protection locked="0"/>
    </xf>
    <xf numFmtId="0" fontId="7" fillId="0" borderId="0" xfId="0" applyFont="1" applyFill="1" applyProtection="1">
      <protection locked="0"/>
    </xf>
    <xf numFmtId="0" fontId="6" fillId="0" borderId="0" xfId="0" applyFont="1" applyFill="1" applyProtection="1">
      <protection locked="0"/>
    </xf>
    <xf numFmtId="164" fontId="8" fillId="0" borderId="0" xfId="0" applyNumberFormat="1" applyFont="1" applyFill="1" applyAlignment="1" applyProtection="1">
      <alignment horizontal="center"/>
      <protection locked="0"/>
    </xf>
    <xf numFmtId="0" fontId="6" fillId="0" borderId="0" xfId="0" applyFont="1" applyProtection="1">
      <protection locked="0"/>
    </xf>
    <xf numFmtId="1" fontId="9" fillId="5" borderId="2" xfId="7" applyNumberFormat="1" applyFont="1" applyFill="1" applyProtection="1">
      <alignment horizontal="center" vertical="top" shrinkToFit="1"/>
    </xf>
    <xf numFmtId="49" fontId="9" fillId="5" borderId="2" xfId="7" applyNumberFormat="1" applyFont="1" applyFill="1" applyProtection="1">
      <alignment horizontal="center" vertical="top" shrinkToFit="1"/>
    </xf>
    <xf numFmtId="0" fontId="9" fillId="5" borderId="2" xfId="6" applyNumberFormat="1" applyFont="1" applyFill="1" applyProtection="1">
      <alignment vertical="top" wrapText="1"/>
    </xf>
    <xf numFmtId="164" fontId="9" fillId="5" borderId="2" xfId="8" applyNumberFormat="1" applyFont="1" applyFill="1" applyAlignment="1" applyProtection="1">
      <alignment horizontal="center" vertical="top" shrinkToFit="1"/>
    </xf>
    <xf numFmtId="1" fontId="14" fillId="5" borderId="2" xfId="7" applyNumberFormat="1" applyFont="1" applyFill="1" applyProtection="1">
      <alignment horizontal="center" vertical="top" shrinkToFit="1"/>
    </xf>
    <xf numFmtId="49" fontId="14" fillId="5" borderId="2" xfId="7" applyNumberFormat="1" applyFont="1" applyFill="1" applyProtection="1">
      <alignment horizontal="center" vertical="top" shrinkToFit="1"/>
    </xf>
    <xf numFmtId="0" fontId="14" fillId="5" borderId="2" xfId="6" applyNumberFormat="1" applyFont="1" applyFill="1" applyProtection="1">
      <alignment vertical="top" wrapText="1"/>
    </xf>
    <xf numFmtId="164" fontId="14" fillId="5" borderId="2" xfId="8" applyNumberFormat="1" applyFont="1" applyFill="1" applyAlignment="1" applyProtection="1">
      <alignment horizontal="center" vertical="top" shrinkToFit="1"/>
    </xf>
    <xf numFmtId="1" fontId="9" fillId="5" borderId="2" xfId="24" applyNumberFormat="1" applyFont="1" applyFill="1" applyAlignment="1" applyProtection="1">
      <alignment horizontal="center" vertical="top" shrinkToFit="1"/>
    </xf>
    <xf numFmtId="0" fontId="9" fillId="5" borderId="2" xfId="13" applyNumberFormat="1" applyFont="1" applyFill="1" applyBorder="1" applyAlignment="1" applyProtection="1">
      <alignment vertical="top" wrapText="1"/>
    </xf>
    <xf numFmtId="0" fontId="16" fillId="5" borderId="2" xfId="6" applyNumberFormat="1" applyFont="1" applyFill="1" applyProtection="1">
      <alignment vertical="top" wrapText="1"/>
    </xf>
    <xf numFmtId="1" fontId="16" fillId="5" borderId="2" xfId="7" applyNumberFormat="1" applyFont="1" applyFill="1" applyProtection="1">
      <alignment horizontal="center" vertical="top" shrinkToFit="1"/>
    </xf>
    <xf numFmtId="49" fontId="16" fillId="5" borderId="2" xfId="7" applyNumberFormat="1" applyFont="1" applyFill="1" applyProtection="1">
      <alignment horizontal="center" vertical="top" shrinkToFit="1"/>
    </xf>
    <xf numFmtId="164" fontId="16" fillId="5" borderId="2" xfId="8" applyNumberFormat="1" applyFont="1" applyFill="1" applyAlignment="1" applyProtection="1">
      <alignment horizontal="center" vertical="top" shrinkToFit="1"/>
    </xf>
    <xf numFmtId="1" fontId="9" fillId="5" borderId="6" xfId="7" applyNumberFormat="1" applyFont="1" applyFill="1" applyBorder="1" applyProtection="1">
      <alignment horizontal="center" vertical="top" shrinkToFit="1"/>
    </xf>
    <xf numFmtId="49" fontId="9" fillId="5" borderId="6" xfId="7" applyNumberFormat="1" applyFont="1" applyFill="1" applyBorder="1" applyProtection="1">
      <alignment horizontal="center" vertical="top" shrinkToFit="1"/>
    </xf>
    <xf numFmtId="0" fontId="9" fillId="5" borderId="6" xfId="6" applyNumberFormat="1" applyFont="1" applyFill="1" applyBorder="1" applyProtection="1">
      <alignment vertical="top" wrapText="1"/>
    </xf>
    <xf numFmtId="164" fontId="9" fillId="5" borderId="6" xfId="8" applyNumberFormat="1" applyFont="1" applyFill="1" applyBorder="1" applyAlignment="1" applyProtection="1">
      <alignment horizontal="center" vertical="top" shrinkToFit="1"/>
    </xf>
    <xf numFmtId="164" fontId="11" fillId="0" borderId="2" xfId="5" applyNumberFormat="1" applyFont="1" applyFill="1" applyAlignment="1" applyProtection="1">
      <alignment horizontal="center" vertical="top" wrapText="1"/>
    </xf>
    <xf numFmtId="164" fontId="9" fillId="0" borderId="2" xfId="5" applyNumberFormat="1" applyFont="1" applyFill="1" applyAlignment="1" applyProtection="1">
      <alignment horizontal="center" vertical="top" wrapText="1"/>
    </xf>
    <xf numFmtId="49" fontId="17" fillId="0" borderId="0" xfId="0" applyNumberFormat="1" applyFont="1" applyFill="1" applyProtection="1">
      <protection locked="0"/>
    </xf>
    <xf numFmtId="0" fontId="17" fillId="0" borderId="0" xfId="0" applyFont="1" applyFill="1" applyProtection="1">
      <protection locked="0"/>
    </xf>
    <xf numFmtId="49" fontId="17" fillId="0" borderId="1" xfId="0" applyNumberFormat="1" applyFont="1" applyFill="1" applyBorder="1" applyProtection="1">
      <protection locked="0"/>
    </xf>
    <xf numFmtId="0" fontId="17" fillId="0" borderId="1" xfId="0" applyFont="1" applyFill="1" applyBorder="1" applyProtection="1">
      <protection locked="0"/>
    </xf>
    <xf numFmtId="0" fontId="8" fillId="0" borderId="1" xfId="0" applyFont="1" applyFill="1" applyBorder="1" applyAlignment="1" applyProtection="1">
      <alignment horizontal="left"/>
      <protection locked="0"/>
    </xf>
    <xf numFmtId="0" fontId="8" fillId="0" borderId="1" xfId="0" applyFont="1" applyBorder="1" applyAlignment="1">
      <alignment horizontal="left" vertical="top" wrapText="1"/>
    </xf>
    <xf numFmtId="0" fontId="8" fillId="0" borderId="1" xfId="0" applyFont="1" applyBorder="1" applyAlignment="1">
      <alignment horizontal="left" vertical="top"/>
    </xf>
    <xf numFmtId="0" fontId="8" fillId="0" borderId="1" xfId="0" applyFont="1" applyFill="1" applyBorder="1" applyAlignment="1" applyProtection="1">
      <alignment horizontal="center"/>
      <protection locked="0"/>
    </xf>
    <xf numFmtId="0" fontId="8" fillId="0" borderId="1" xfId="0" applyFont="1" applyBorder="1" applyAlignment="1">
      <alignment horizontal="justify" vertical="top" wrapText="1"/>
    </xf>
    <xf numFmtId="0" fontId="8" fillId="0" borderId="1" xfId="0" applyFont="1" applyFill="1" applyBorder="1" applyAlignment="1" applyProtection="1">
      <protection locked="0"/>
    </xf>
    <xf numFmtId="164" fontId="11" fillId="0" borderId="5" xfId="5" applyNumberFormat="1" applyFont="1" applyFill="1" applyBorder="1" applyAlignment="1" applyProtection="1">
      <alignment horizontal="center" vertical="center" wrapText="1"/>
    </xf>
    <xf numFmtId="164" fontId="11" fillId="0" borderId="5" xfId="5" applyNumberFormat="1" applyFont="1" applyFill="1" applyBorder="1" applyAlignment="1" applyProtection="1">
      <alignment horizontal="center" vertical="top" wrapText="1"/>
    </xf>
    <xf numFmtId="0" fontId="9" fillId="0" borderId="4" xfId="5" applyNumberFormat="1" applyFont="1" applyFill="1" applyBorder="1" applyAlignment="1" applyProtection="1">
      <alignment horizontal="center" vertical="center" wrapText="1"/>
    </xf>
    <xf numFmtId="0" fontId="9" fillId="0" borderId="4" xfId="2" applyNumberFormat="1" applyFont="1" applyBorder="1" applyAlignment="1" applyProtection="1">
      <alignment horizontal="center" vertical="center" wrapText="1"/>
    </xf>
    <xf numFmtId="0" fontId="9" fillId="0" borderId="5" xfId="5" applyNumberFormat="1" applyFont="1" applyFill="1" applyBorder="1" applyAlignment="1" applyProtection="1">
      <alignment horizontal="center" vertical="center" wrapText="1"/>
    </xf>
    <xf numFmtId="0" fontId="9" fillId="0" borderId="10" xfId="5" applyNumberFormat="1" applyFont="1" applyFill="1" applyBorder="1" applyAlignment="1" applyProtection="1">
      <alignment horizontal="center" vertical="center" wrapText="1"/>
    </xf>
    <xf numFmtId="0" fontId="8" fillId="0" borderId="4" xfId="0" applyFont="1" applyBorder="1" applyAlignment="1">
      <alignment horizontal="center" vertical="center"/>
    </xf>
    <xf numFmtId="0" fontId="11" fillId="0" borderId="5" xfId="5" applyNumberFormat="1" applyFont="1" applyFill="1" applyBorder="1" applyProtection="1">
      <alignment horizontal="center" vertical="center" wrapText="1"/>
    </xf>
    <xf numFmtId="49" fontId="11" fillId="0" borderId="5" xfId="5" applyNumberFormat="1" applyFont="1" applyFill="1" applyBorder="1" applyProtection="1">
      <alignment horizontal="center" vertical="center" wrapText="1"/>
    </xf>
    <xf numFmtId="0" fontId="11" fillId="0" borderId="5" xfId="5" applyNumberFormat="1" applyFont="1" applyFill="1" applyBorder="1" applyAlignment="1" applyProtection="1">
      <alignment horizontal="left" vertical="center" wrapText="1"/>
    </xf>
    <xf numFmtId="0" fontId="9" fillId="0" borderId="4" xfId="5" applyNumberFormat="1" applyFont="1" applyFill="1" applyBorder="1" applyProtection="1">
      <alignment horizontal="center" vertical="center" wrapText="1"/>
    </xf>
    <xf numFmtId="49" fontId="9" fillId="0" borderId="4" xfId="5" applyNumberFormat="1" applyFont="1" applyFill="1" applyBorder="1" applyProtection="1">
      <alignment horizontal="center" vertical="center" wrapText="1"/>
    </xf>
    <xf numFmtId="0" fontId="9" fillId="0" borderId="1" xfId="13" applyNumberFormat="1" applyFont="1" applyFill="1" applyProtection="1">
      <alignment horizontal="left" wrapText="1"/>
    </xf>
    <xf numFmtId="0" fontId="9" fillId="0" borderId="1" xfId="13" applyFont="1" applyFill="1">
      <alignment horizontal="left" wrapText="1"/>
    </xf>
    <xf numFmtId="0" fontId="8" fillId="0" borderId="1" xfId="0" applyFont="1" applyBorder="1" applyAlignment="1">
      <alignment horizontal="left" vertical="top"/>
    </xf>
    <xf numFmtId="0" fontId="8" fillId="0" borderId="1" xfId="0" applyFont="1" applyBorder="1" applyAlignment="1">
      <alignment horizontal="justify" vertical="top" wrapText="1"/>
    </xf>
    <xf numFmtId="0" fontId="12" fillId="0" borderId="1" xfId="30" applyNumberFormat="1" applyFont="1" applyFill="1" applyAlignment="1" applyProtection="1">
      <alignment horizont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9" fillId="0" borderId="11" xfId="5" applyNumberFormat="1" applyFont="1" applyFill="1" applyBorder="1" applyAlignment="1" applyProtection="1">
      <alignment horizontal="center" vertical="center" wrapText="1"/>
    </xf>
    <xf numFmtId="0" fontId="0" fillId="0" borderId="12" xfId="0" applyBorder="1" applyAlignment="1"/>
    <xf numFmtId="0" fontId="0" fillId="0" borderId="13" xfId="0" applyBorder="1" applyAlignment="1"/>
    <xf numFmtId="0" fontId="9" fillId="0" borderId="8" xfId="5" applyNumberFormat="1" applyFont="1" applyFill="1" applyBorder="1" applyAlignment="1" applyProtection="1">
      <alignment horizontal="center" vertical="center" wrapText="1"/>
    </xf>
    <xf numFmtId="0" fontId="0" fillId="0" borderId="14" xfId="0" applyBorder="1" applyAlignment="1"/>
    <xf numFmtId="0" fontId="0" fillId="0" borderId="9" xfId="0" applyBorder="1" applyAlignment="1"/>
    <xf numFmtId="0" fontId="0" fillId="0" borderId="14" xfId="0" applyBorder="1" applyAlignment="1">
      <alignment horizontal="center"/>
    </xf>
    <xf numFmtId="0" fontId="0" fillId="0" borderId="9" xfId="0" applyBorder="1" applyAlignment="1">
      <alignment horizontal="center"/>
    </xf>
    <xf numFmtId="0" fontId="9" fillId="0" borderId="8" xfId="2" applyNumberFormat="1" applyFont="1" applyBorder="1" applyAlignment="1" applyProtection="1">
      <alignment horizontal="center" vertical="center" wrapText="1"/>
    </xf>
    <xf numFmtId="0" fontId="9" fillId="0" borderId="1" xfId="4" applyNumberFormat="1" applyFont="1" applyFill="1" applyProtection="1">
      <alignment horizontal="right"/>
    </xf>
    <xf numFmtId="0" fontId="9" fillId="0" borderId="1" xfId="4" applyFont="1" applyFill="1">
      <alignment horizontal="right"/>
    </xf>
    <xf numFmtId="0" fontId="8" fillId="0" borderId="1" xfId="0" applyFont="1" applyFill="1" applyBorder="1" applyAlignment="1" applyProtection="1">
      <alignment horizontal="left"/>
      <protection locked="0"/>
    </xf>
    <xf numFmtId="0" fontId="8" fillId="0" borderId="1" xfId="0" applyFont="1" applyBorder="1" applyAlignment="1">
      <alignment horizontal="left" vertical="top" wrapText="1"/>
    </xf>
    <xf numFmtId="0" fontId="17" fillId="0" borderId="0" xfId="0" applyFont="1" applyFill="1" applyAlignment="1" applyProtection="1">
      <alignment horizontal="right" wrapText="1"/>
      <protection locked="0"/>
    </xf>
    <xf numFmtId="0" fontId="13" fillId="0" borderId="1" xfId="0" applyFont="1" applyFill="1" applyBorder="1" applyAlignment="1" applyProtection="1">
      <alignment horizontal="center" vertical="center" wrapText="1"/>
      <protection locked="0"/>
    </xf>
    <xf numFmtId="0" fontId="9" fillId="0" borderId="1" xfId="13" applyNumberFormat="1" applyFont="1" applyFill="1" applyAlignment="1" applyProtection="1">
      <alignment horizontal="right" wrapText="1"/>
    </xf>
    <xf numFmtId="0" fontId="9" fillId="0" borderId="1" xfId="13" applyFont="1" applyFill="1" applyAlignment="1">
      <alignment horizontal="right" wrapText="1"/>
    </xf>
    <xf numFmtId="49" fontId="9" fillId="0" borderId="4" xfId="5" applyNumberFormat="1" applyFont="1" applyFill="1" applyBorder="1" applyAlignment="1" applyProtection="1">
      <alignment horizontal="center" vertical="center" wrapText="1"/>
    </xf>
    <xf numFmtId="0" fontId="0" fillId="0" borderId="4" xfId="0" applyBorder="1" applyAlignment="1">
      <alignment horizontal="center"/>
    </xf>
    <xf numFmtId="0" fontId="9" fillId="0" borderId="4" xfId="2" applyNumberFormat="1" applyFont="1" applyBorder="1" applyAlignment="1" applyProtection="1">
      <alignment horizontal="center" vertical="center" wrapText="1"/>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 name="Обычный 2" xfId="3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G537"/>
  <sheetViews>
    <sheetView showGridLines="0" topLeftCell="A45" zoomScaleSheetLayoutView="100" workbookViewId="0">
      <selection activeCell="B5" sqref="B5"/>
    </sheetView>
  </sheetViews>
  <sheetFormatPr defaultColWidth="9.140625" defaultRowHeight="15" outlineLevelRow="6"/>
  <cols>
    <col min="1" max="1" width="7.7109375" style="21" customWidth="1"/>
    <col min="2" max="2" width="53.85546875" style="21" customWidth="1"/>
    <col min="3" max="5" width="11.7109375" style="35" customWidth="1"/>
    <col min="6" max="6" width="9.140625" style="22" customWidth="1"/>
    <col min="7" max="16384" width="9.140625" style="22"/>
  </cols>
  <sheetData>
    <row r="1" spans="1:6">
      <c r="B1" s="93"/>
      <c r="C1" s="131" t="s">
        <v>770</v>
      </c>
      <c r="D1" s="131"/>
      <c r="E1" s="131"/>
      <c r="F1" s="93"/>
    </row>
    <row r="2" spans="1:6">
      <c r="B2" s="94"/>
      <c r="C2" s="132" t="s">
        <v>771</v>
      </c>
      <c r="D2" s="132"/>
      <c r="E2" s="132"/>
      <c r="F2" s="94"/>
    </row>
    <row r="3" spans="1:6">
      <c r="B3" s="95"/>
      <c r="C3" s="113" t="s">
        <v>772</v>
      </c>
      <c r="D3" s="113"/>
      <c r="E3" s="113"/>
      <c r="F3" s="95"/>
    </row>
    <row r="4" spans="1:6">
      <c r="B4" s="93"/>
      <c r="C4" s="131" t="s">
        <v>782</v>
      </c>
      <c r="D4" s="131"/>
      <c r="E4" s="131"/>
      <c r="F4" s="96"/>
    </row>
    <row r="5" spans="1:6">
      <c r="B5" s="93"/>
      <c r="C5" s="131" t="s">
        <v>773</v>
      </c>
      <c r="D5" s="131"/>
      <c r="E5" s="131"/>
      <c r="F5" s="96"/>
    </row>
    <row r="6" spans="1:6">
      <c r="B6" s="95"/>
      <c r="C6" s="113" t="s">
        <v>774</v>
      </c>
      <c r="D6" s="113"/>
      <c r="E6" s="113"/>
      <c r="F6" s="95"/>
    </row>
    <row r="7" spans="1:6">
      <c r="B7" s="97"/>
      <c r="C7" s="114" t="s">
        <v>775</v>
      </c>
      <c r="D7" s="114"/>
      <c r="E7" s="114"/>
      <c r="F7" s="97"/>
    </row>
    <row r="8" spans="1:6">
      <c r="B8" s="98"/>
      <c r="C8" s="98"/>
      <c r="D8" s="98"/>
      <c r="E8" s="96"/>
      <c r="F8" s="98"/>
    </row>
    <row r="9" spans="1:6" ht="15.75" customHeight="1">
      <c r="A9" s="115" t="s">
        <v>769</v>
      </c>
      <c r="B9" s="115"/>
      <c r="C9" s="115"/>
      <c r="D9" s="115"/>
      <c r="E9" s="115"/>
      <c r="F9" s="2"/>
    </row>
    <row r="10" spans="1:6" ht="72.75" customHeight="1">
      <c r="A10" s="115"/>
      <c r="B10" s="115"/>
      <c r="C10" s="115"/>
      <c r="D10" s="115"/>
      <c r="E10" s="115"/>
      <c r="F10" s="2"/>
    </row>
    <row r="11" spans="1:6" ht="15.75" customHeight="1">
      <c r="B11" s="116"/>
      <c r="C11" s="117"/>
      <c r="D11" s="117"/>
      <c r="E11" s="117"/>
      <c r="F11" s="2"/>
    </row>
    <row r="12" spans="1:6" ht="12" customHeight="1">
      <c r="B12" s="129"/>
      <c r="C12" s="130"/>
      <c r="D12" s="130"/>
      <c r="E12" s="130"/>
      <c r="F12" s="2"/>
    </row>
    <row r="13" spans="1:6" ht="15" customHeight="1">
      <c r="A13" s="118" t="s">
        <v>525</v>
      </c>
      <c r="B13" s="120" t="s">
        <v>528</v>
      </c>
      <c r="C13" s="123" t="s">
        <v>766</v>
      </c>
      <c r="D13" s="123" t="s">
        <v>767</v>
      </c>
      <c r="E13" s="128" t="s">
        <v>768</v>
      </c>
      <c r="F13" s="2"/>
    </row>
    <row r="14" spans="1:6" ht="42.75" customHeight="1">
      <c r="A14" s="119"/>
      <c r="B14" s="121"/>
      <c r="C14" s="124"/>
      <c r="D14" s="126"/>
      <c r="E14" s="126"/>
      <c r="F14" s="2"/>
    </row>
    <row r="15" spans="1:6" ht="23.25" customHeight="1">
      <c r="A15" s="119"/>
      <c r="B15" s="122"/>
      <c r="C15" s="125"/>
      <c r="D15" s="127"/>
      <c r="E15" s="127"/>
      <c r="F15" s="2"/>
    </row>
    <row r="16" spans="1:6" ht="17.25" customHeight="1">
      <c r="A16" s="103">
        <v>1</v>
      </c>
      <c r="B16" s="104">
        <v>2</v>
      </c>
      <c r="C16" s="105">
        <v>3</v>
      </c>
      <c r="D16" s="101">
        <v>4</v>
      </c>
      <c r="E16" s="102">
        <v>5</v>
      </c>
      <c r="F16" s="2"/>
    </row>
    <row r="17" spans="1:7" s="26" customFormat="1" ht="15.75" customHeight="1">
      <c r="A17" s="24"/>
      <c r="B17" s="25" t="s">
        <v>537</v>
      </c>
      <c r="C17" s="99">
        <f>C18+C130+C166+C233+C319+C420+C441+C491+C524+C317</f>
        <v>781501.50000000012</v>
      </c>
      <c r="D17" s="99">
        <f>D18+D130+D166+D233+D319+D420+D441+D491+D524+D317</f>
        <v>149165.50000000003</v>
      </c>
      <c r="E17" s="100">
        <f>D17/C17*100</f>
        <v>19.087039500244082</v>
      </c>
      <c r="F17" s="13"/>
    </row>
    <row r="18" spans="1:7" s="26" customFormat="1">
      <c r="A18" s="19" t="s">
        <v>1</v>
      </c>
      <c r="B18" s="20" t="s">
        <v>251</v>
      </c>
      <c r="C18" s="7">
        <f>C19+C25+C39+C45+C55+C60+C54</f>
        <v>89170.5</v>
      </c>
      <c r="D18" s="7">
        <f t="shared" ref="D18" si="0">D19+D25+D39+D45+D55+D60+D54</f>
        <v>17192</v>
      </c>
      <c r="E18" s="87">
        <f t="shared" ref="E18:E81" si="1">D18/C18*100</f>
        <v>19.279918807228849</v>
      </c>
      <c r="F18" s="4"/>
    </row>
    <row r="19" spans="1:7" ht="27" customHeight="1" outlineLevel="1">
      <c r="A19" s="14" t="s">
        <v>12</v>
      </c>
      <c r="B19" s="16" t="s">
        <v>262</v>
      </c>
      <c r="C19" s="8">
        <f>'№ 5ведомственная'!F27</f>
        <v>2153.4</v>
      </c>
      <c r="D19" s="8">
        <f>'№ 5ведомственная'!G27</f>
        <v>320.2</v>
      </c>
      <c r="E19" s="88">
        <f t="shared" si="1"/>
        <v>14.869508683941673</v>
      </c>
      <c r="F19" s="2"/>
    </row>
    <row r="20" spans="1:7" ht="51" hidden="1" outlineLevel="2">
      <c r="A20" s="14" t="s">
        <v>12</v>
      </c>
      <c r="B20" s="16" t="s">
        <v>263</v>
      </c>
      <c r="C20" s="8">
        <f>C21</f>
        <v>2153.4</v>
      </c>
      <c r="D20" s="8">
        <f t="shared" ref="D20:D23" si="2">D21</f>
        <v>320.2</v>
      </c>
      <c r="E20" s="88">
        <f t="shared" si="1"/>
        <v>14.869508683941673</v>
      </c>
      <c r="F20" s="2"/>
      <c r="G20" s="27"/>
    </row>
    <row r="21" spans="1:7" ht="25.5" hidden="1" outlineLevel="3">
      <c r="A21" s="14" t="s">
        <v>12</v>
      </c>
      <c r="B21" s="16" t="s">
        <v>311</v>
      </c>
      <c r="C21" s="8">
        <f>C22</f>
        <v>2153.4</v>
      </c>
      <c r="D21" s="8">
        <f t="shared" si="2"/>
        <v>320.2</v>
      </c>
      <c r="E21" s="88">
        <f t="shared" si="1"/>
        <v>14.869508683941673</v>
      </c>
      <c r="F21" s="2"/>
    </row>
    <row r="22" spans="1:7" ht="25.5" hidden="1" outlineLevel="4">
      <c r="A22" s="14" t="s">
        <v>12</v>
      </c>
      <c r="B22" s="16" t="s">
        <v>312</v>
      </c>
      <c r="C22" s="8">
        <f>C23</f>
        <v>2153.4</v>
      </c>
      <c r="D22" s="8">
        <f t="shared" si="2"/>
        <v>320.2</v>
      </c>
      <c r="E22" s="88">
        <f t="shared" si="1"/>
        <v>14.869508683941673</v>
      </c>
      <c r="F22" s="2"/>
    </row>
    <row r="23" spans="1:7" hidden="1" outlineLevel="5">
      <c r="A23" s="14" t="s">
        <v>12</v>
      </c>
      <c r="B23" s="16" t="s">
        <v>313</v>
      </c>
      <c r="C23" s="8">
        <f>C24</f>
        <v>2153.4</v>
      </c>
      <c r="D23" s="8">
        <f t="shared" si="2"/>
        <v>320.2</v>
      </c>
      <c r="E23" s="88">
        <f t="shared" si="1"/>
        <v>14.869508683941673</v>
      </c>
      <c r="F23" s="2"/>
    </row>
    <row r="24" spans="1:7" ht="51" hidden="1" outlineLevel="6">
      <c r="A24" s="14" t="s">
        <v>12</v>
      </c>
      <c r="B24" s="16" t="s">
        <v>305</v>
      </c>
      <c r="C24" s="8">
        <f>'№ 5ведомственная'!F32</f>
        <v>2153.4</v>
      </c>
      <c r="D24" s="8">
        <f>'№ 5ведомственная'!G32</f>
        <v>320.2</v>
      </c>
      <c r="E24" s="88">
        <f t="shared" si="1"/>
        <v>14.869508683941673</v>
      </c>
      <c r="F24" s="2"/>
    </row>
    <row r="25" spans="1:7" ht="38.25" outlineLevel="1" collapsed="1">
      <c r="A25" s="14" t="s">
        <v>17</v>
      </c>
      <c r="B25" s="16" t="s">
        <v>264</v>
      </c>
      <c r="C25" s="8">
        <f>'№ 5ведомственная'!F33</f>
        <v>46072.3</v>
      </c>
      <c r="D25" s="8">
        <f>'№ 5ведомственная'!G33</f>
        <v>8776.7999999999993</v>
      </c>
      <c r="E25" s="88">
        <f t="shared" si="1"/>
        <v>19.050058277967452</v>
      </c>
      <c r="F25" s="2"/>
    </row>
    <row r="26" spans="1:7" ht="51" hidden="1" outlineLevel="2">
      <c r="A26" s="14" t="s">
        <v>17</v>
      </c>
      <c r="B26" s="16" t="s">
        <v>263</v>
      </c>
      <c r="C26" s="8" t="e">
        <f>C27+C32</f>
        <v>#REF!</v>
      </c>
      <c r="D26" s="8" t="e">
        <f>D27+D32</f>
        <v>#REF!</v>
      </c>
      <c r="E26" s="88" t="e">
        <f t="shared" si="1"/>
        <v>#REF!</v>
      </c>
      <c r="F26" s="2"/>
    </row>
    <row r="27" spans="1:7" ht="51" hidden="1" outlineLevel="3">
      <c r="A27" s="14" t="s">
        <v>17</v>
      </c>
      <c r="B27" s="16" t="s">
        <v>314</v>
      </c>
      <c r="C27" s="8">
        <f t="shared" ref="C27:D28" si="3">C28</f>
        <v>371.2</v>
      </c>
      <c r="D27" s="8">
        <f t="shared" si="3"/>
        <v>92.8</v>
      </c>
      <c r="E27" s="88">
        <f t="shared" si="1"/>
        <v>25</v>
      </c>
      <c r="F27" s="2"/>
    </row>
    <row r="28" spans="1:7" ht="63.75" hidden="1" outlineLevel="4">
      <c r="A28" s="14" t="s">
        <v>17</v>
      </c>
      <c r="B28" s="16" t="s">
        <v>315</v>
      </c>
      <c r="C28" s="8">
        <f t="shared" si="3"/>
        <v>371.2</v>
      </c>
      <c r="D28" s="8">
        <f t="shared" si="3"/>
        <v>92.8</v>
      </c>
      <c r="E28" s="88">
        <f t="shared" si="1"/>
        <v>25</v>
      </c>
      <c r="F28" s="2"/>
    </row>
    <row r="29" spans="1:7" ht="38.25" hidden="1" outlineLevel="5">
      <c r="A29" s="14" t="s">
        <v>17</v>
      </c>
      <c r="B29" s="16" t="s">
        <v>316</v>
      </c>
      <c r="C29" s="8">
        <f>C30+C31</f>
        <v>371.2</v>
      </c>
      <c r="D29" s="8">
        <f>D30+D31</f>
        <v>92.8</v>
      </c>
      <c r="E29" s="88">
        <f t="shared" si="1"/>
        <v>25</v>
      </c>
      <c r="F29" s="2"/>
    </row>
    <row r="30" spans="1:7" ht="51" hidden="1" outlineLevel="6">
      <c r="A30" s="14" t="s">
        <v>17</v>
      </c>
      <c r="B30" s="16" t="s">
        <v>305</v>
      </c>
      <c r="C30" s="8">
        <f>'№ 5ведомственная'!F38</f>
        <v>304.89999999999998</v>
      </c>
      <c r="D30" s="8">
        <f>'№ 5ведомственная'!G38</f>
        <v>84.2</v>
      </c>
      <c r="E30" s="88">
        <f t="shared" si="1"/>
        <v>27.615611675959332</v>
      </c>
      <c r="F30" s="2"/>
    </row>
    <row r="31" spans="1:7" ht="25.5" hidden="1" outlineLevel="6">
      <c r="A31" s="14" t="s">
        <v>17</v>
      </c>
      <c r="B31" s="16" t="s">
        <v>306</v>
      </c>
      <c r="C31" s="8">
        <f>'№ 5ведомственная'!F39</f>
        <v>66.3</v>
      </c>
      <c r="D31" s="8">
        <f>'№ 5ведомственная'!G39</f>
        <v>8.6</v>
      </c>
      <c r="E31" s="88">
        <f t="shared" si="1"/>
        <v>12.971342383107091</v>
      </c>
      <c r="F31" s="2"/>
    </row>
    <row r="32" spans="1:7" ht="25.5" hidden="1" outlineLevel="3">
      <c r="A32" s="14" t="s">
        <v>17</v>
      </c>
      <c r="B32" s="16" t="s">
        <v>311</v>
      </c>
      <c r="C32" s="8" t="e">
        <f t="shared" ref="C32:D33" si="4">C33</f>
        <v>#REF!</v>
      </c>
      <c r="D32" s="8" t="e">
        <f t="shared" si="4"/>
        <v>#REF!</v>
      </c>
      <c r="E32" s="88" t="e">
        <f t="shared" si="1"/>
        <v>#REF!</v>
      </c>
      <c r="F32" s="2"/>
    </row>
    <row r="33" spans="1:6" ht="25.5" hidden="1" outlineLevel="4">
      <c r="A33" s="14" t="s">
        <v>17</v>
      </c>
      <c r="B33" s="16" t="s">
        <v>312</v>
      </c>
      <c r="C33" s="8" t="e">
        <f t="shared" si="4"/>
        <v>#REF!</v>
      </c>
      <c r="D33" s="8" t="e">
        <f t="shared" si="4"/>
        <v>#REF!</v>
      </c>
      <c r="E33" s="88" t="e">
        <f t="shared" si="1"/>
        <v>#REF!</v>
      </c>
      <c r="F33" s="2"/>
    </row>
    <row r="34" spans="1:6" ht="51" hidden="1" outlineLevel="5">
      <c r="A34" s="14" t="s">
        <v>17</v>
      </c>
      <c r="B34" s="16" t="s">
        <v>318</v>
      </c>
      <c r="C34" s="8" t="e">
        <f>C35+C36+C37+C38</f>
        <v>#REF!</v>
      </c>
      <c r="D34" s="8" t="e">
        <f>D35+D36+D37+D38</f>
        <v>#REF!</v>
      </c>
      <c r="E34" s="88" t="e">
        <f t="shared" si="1"/>
        <v>#REF!</v>
      </c>
      <c r="F34" s="2"/>
    </row>
    <row r="35" spans="1:6" ht="51" hidden="1" outlineLevel="6">
      <c r="A35" s="14" t="s">
        <v>17</v>
      </c>
      <c r="B35" s="16" t="s">
        <v>305</v>
      </c>
      <c r="C35" s="8">
        <f>'№ 5ведомственная'!F43</f>
        <v>39054.200000000004</v>
      </c>
      <c r="D35" s="8">
        <f>'№ 5ведомственная'!G43</f>
        <v>6583.6</v>
      </c>
      <c r="E35" s="88">
        <f t="shared" si="1"/>
        <v>16.857597902402301</v>
      </c>
      <c r="F35" s="2"/>
    </row>
    <row r="36" spans="1:6" ht="25.5" hidden="1" outlineLevel="6">
      <c r="A36" s="14" t="s">
        <v>17</v>
      </c>
      <c r="B36" s="16" t="s">
        <v>306</v>
      </c>
      <c r="C36" s="8">
        <f>'№ 5ведомственная'!F44</f>
        <v>6561.9</v>
      </c>
      <c r="D36" s="8">
        <f>'№ 5ведомственная'!G44</f>
        <v>2015.4</v>
      </c>
      <c r="E36" s="88">
        <f t="shared" si="1"/>
        <v>30.713665249394236</v>
      </c>
      <c r="F36" s="2"/>
    </row>
    <row r="37" spans="1:6" hidden="1" outlineLevel="6">
      <c r="A37" s="14" t="s">
        <v>17</v>
      </c>
      <c r="B37" s="16" t="s">
        <v>317</v>
      </c>
      <c r="C37" s="8" t="e">
        <f>'№ 5ведомственная'!#REF!</f>
        <v>#REF!</v>
      </c>
      <c r="D37" s="8" t="e">
        <f>'№ 5ведомственная'!#REF!</f>
        <v>#REF!</v>
      </c>
      <c r="E37" s="88" t="e">
        <f t="shared" si="1"/>
        <v>#REF!</v>
      </c>
      <c r="F37" s="2"/>
    </row>
    <row r="38" spans="1:6" hidden="1" outlineLevel="6">
      <c r="A38" s="14" t="s">
        <v>17</v>
      </c>
      <c r="B38" s="16" t="s">
        <v>307</v>
      </c>
      <c r="C38" s="8">
        <f>'№ 5ведомственная'!F45</f>
        <v>85</v>
      </c>
      <c r="D38" s="8">
        <f>'№ 5ведомственная'!G45</f>
        <v>85</v>
      </c>
      <c r="E38" s="88">
        <f t="shared" si="1"/>
        <v>100</v>
      </c>
      <c r="F38" s="2"/>
    </row>
    <row r="39" spans="1:6" outlineLevel="1" collapsed="1">
      <c r="A39" s="14" t="s">
        <v>23</v>
      </c>
      <c r="B39" s="16" t="s">
        <v>265</v>
      </c>
      <c r="C39" s="8">
        <f>'№ 5ведомственная'!F46</f>
        <v>3.5</v>
      </c>
      <c r="D39" s="8">
        <f>'№ 5ведомственная'!G46</f>
        <v>0</v>
      </c>
      <c r="E39" s="88">
        <f t="shared" si="1"/>
        <v>0</v>
      </c>
      <c r="F39" s="2"/>
    </row>
    <row r="40" spans="1:6" ht="51" hidden="1" outlineLevel="2">
      <c r="A40" s="14" t="s">
        <v>23</v>
      </c>
      <c r="B40" s="16" t="s">
        <v>263</v>
      </c>
      <c r="C40" s="8">
        <f>C41</f>
        <v>0</v>
      </c>
      <c r="D40" s="8">
        <f t="shared" ref="D40:D43" si="5">D41</f>
        <v>0</v>
      </c>
      <c r="E40" s="88" t="e">
        <f t="shared" si="1"/>
        <v>#DIV/0!</v>
      </c>
      <c r="F40" s="2"/>
    </row>
    <row r="41" spans="1:6" ht="51" hidden="1" outlineLevel="3">
      <c r="A41" s="14" t="s">
        <v>23</v>
      </c>
      <c r="B41" s="16" t="s">
        <v>314</v>
      </c>
      <c r="C41" s="8">
        <f>C42</f>
        <v>0</v>
      </c>
      <c r="D41" s="8">
        <f t="shared" si="5"/>
        <v>0</v>
      </c>
      <c r="E41" s="88" t="e">
        <f t="shared" si="1"/>
        <v>#DIV/0!</v>
      </c>
      <c r="F41" s="2"/>
    </row>
    <row r="42" spans="1:6" ht="63.75" hidden="1" outlineLevel="4">
      <c r="A42" s="14" t="s">
        <v>23</v>
      </c>
      <c r="B42" s="16" t="s">
        <v>315</v>
      </c>
      <c r="C42" s="8">
        <f>C43</f>
        <v>0</v>
      </c>
      <c r="D42" s="8">
        <f t="shared" si="5"/>
        <v>0</v>
      </c>
      <c r="E42" s="88" t="e">
        <f t="shared" si="1"/>
        <v>#DIV/0!</v>
      </c>
      <c r="F42" s="2"/>
    </row>
    <row r="43" spans="1:6" ht="38.25" hidden="1" outlineLevel="5">
      <c r="A43" s="14" t="s">
        <v>23</v>
      </c>
      <c r="B43" s="16" t="s">
        <v>319</v>
      </c>
      <c r="C43" s="8">
        <f>C44</f>
        <v>0</v>
      </c>
      <c r="D43" s="8">
        <f t="shared" si="5"/>
        <v>0</v>
      </c>
      <c r="E43" s="88" t="e">
        <f t="shared" si="1"/>
        <v>#DIV/0!</v>
      </c>
      <c r="F43" s="2"/>
    </row>
    <row r="44" spans="1:6" ht="25.5" hidden="1" outlineLevel="6">
      <c r="A44" s="14" t="s">
        <v>23</v>
      </c>
      <c r="B44" s="16" t="s">
        <v>306</v>
      </c>
      <c r="C44" s="8"/>
      <c r="D44" s="8"/>
      <c r="E44" s="88" t="e">
        <f t="shared" si="1"/>
        <v>#DIV/0!</v>
      </c>
      <c r="F44" s="2"/>
    </row>
    <row r="45" spans="1:6" ht="38.25" outlineLevel="1" collapsed="1">
      <c r="A45" s="14" t="s">
        <v>2</v>
      </c>
      <c r="B45" s="16" t="s">
        <v>260</v>
      </c>
      <c r="C45" s="8">
        <f>'№ 5ведомственная'!F19+'№ 5ведомственная'!F611</f>
        <v>12135.1</v>
      </c>
      <c r="D45" s="8">
        <f>'№ 5ведомственная'!G19+'№ 5ведомственная'!G611</f>
        <v>1852.1</v>
      </c>
      <c r="E45" s="88">
        <f t="shared" si="1"/>
        <v>15.262338176034806</v>
      </c>
      <c r="F45" s="2"/>
    </row>
    <row r="46" spans="1:6" hidden="1" outlineLevel="2">
      <c r="A46" s="14" t="s">
        <v>2</v>
      </c>
      <c r="B46" s="16" t="s">
        <v>261</v>
      </c>
      <c r="C46" s="8" t="e">
        <f>C47</f>
        <v>#REF!</v>
      </c>
      <c r="D46" s="8" t="e">
        <f>D47</f>
        <v>#REF!</v>
      </c>
      <c r="E46" s="88" t="e">
        <f t="shared" si="1"/>
        <v>#REF!</v>
      </c>
      <c r="F46" s="2"/>
    </row>
    <row r="47" spans="1:6" ht="25.5" hidden="1" outlineLevel="3">
      <c r="A47" s="14" t="s">
        <v>2</v>
      </c>
      <c r="B47" s="16" t="s">
        <v>303</v>
      </c>
      <c r="C47" s="8" t="e">
        <f>C48+C52</f>
        <v>#REF!</v>
      </c>
      <c r="D47" s="8" t="e">
        <f>D48+D52</f>
        <v>#REF!</v>
      </c>
      <c r="E47" s="88" t="e">
        <f t="shared" si="1"/>
        <v>#REF!</v>
      </c>
      <c r="F47" s="2"/>
    </row>
    <row r="48" spans="1:6" ht="25.5" hidden="1" outlineLevel="5">
      <c r="A48" s="14" t="s">
        <v>2</v>
      </c>
      <c r="B48" s="16" t="s">
        <v>304</v>
      </c>
      <c r="C48" s="8" t="e">
        <f>C49+C50+C51</f>
        <v>#REF!</v>
      </c>
      <c r="D48" s="8" t="e">
        <f>D49+D50+D51</f>
        <v>#REF!</v>
      </c>
      <c r="E48" s="88" t="e">
        <f t="shared" si="1"/>
        <v>#REF!</v>
      </c>
      <c r="F48" s="2"/>
    </row>
    <row r="49" spans="1:6" ht="51" hidden="1" outlineLevel="6">
      <c r="A49" s="14" t="s">
        <v>2</v>
      </c>
      <c r="B49" s="16" t="s">
        <v>305</v>
      </c>
      <c r="C49" s="8">
        <f>'№ 5ведомственная'!F23</f>
        <v>10169.900000000001</v>
      </c>
      <c r="D49" s="8">
        <f>'№ 5ведомственная'!G23</f>
        <v>1380.2</v>
      </c>
      <c r="E49" s="88">
        <f t="shared" si="1"/>
        <v>13.571421547901158</v>
      </c>
      <c r="F49" s="2"/>
    </row>
    <row r="50" spans="1:6" ht="25.5" hidden="1" outlineLevel="6">
      <c r="A50" s="14" t="s">
        <v>2</v>
      </c>
      <c r="B50" s="16" t="s">
        <v>306</v>
      </c>
      <c r="C50" s="8">
        <f>'№ 5ведомственная'!F24</f>
        <v>865.8</v>
      </c>
      <c r="D50" s="8">
        <f>'№ 5ведомственная'!G24</f>
        <v>316.39999999999998</v>
      </c>
      <c r="E50" s="88">
        <f t="shared" si="1"/>
        <v>36.54423654423654</v>
      </c>
      <c r="F50" s="2"/>
    </row>
    <row r="51" spans="1:6" hidden="1" outlineLevel="6">
      <c r="A51" s="14" t="s">
        <v>2</v>
      </c>
      <c r="B51" s="16" t="s">
        <v>307</v>
      </c>
      <c r="C51" s="8" t="e">
        <f>'№ 5ведомственная'!#REF!</f>
        <v>#REF!</v>
      </c>
      <c r="D51" s="8" t="e">
        <f>'№ 5ведомственная'!#REF!</f>
        <v>#REF!</v>
      </c>
      <c r="E51" s="88" t="e">
        <f t="shared" si="1"/>
        <v>#REF!</v>
      </c>
      <c r="F51" s="2"/>
    </row>
    <row r="52" spans="1:6" hidden="1" outlineLevel="5">
      <c r="A52" s="14" t="s">
        <v>2</v>
      </c>
      <c r="B52" s="16" t="s">
        <v>250</v>
      </c>
      <c r="C52" s="8">
        <f>C53</f>
        <v>1098.4000000000001</v>
      </c>
      <c r="D52" s="8">
        <f>D53</f>
        <v>155.4</v>
      </c>
      <c r="E52" s="88">
        <f t="shared" si="1"/>
        <v>14.147851420247632</v>
      </c>
      <c r="F52" s="2"/>
    </row>
    <row r="53" spans="1:6" ht="51" hidden="1" outlineLevel="6">
      <c r="A53" s="14" t="s">
        <v>2</v>
      </c>
      <c r="B53" s="16" t="s">
        <v>305</v>
      </c>
      <c r="C53" s="8">
        <f>'№ 5ведомственная'!F615</f>
        <v>1098.4000000000001</v>
      </c>
      <c r="D53" s="8">
        <f>'№ 5ведомственная'!G615</f>
        <v>155.4</v>
      </c>
      <c r="E53" s="88">
        <f t="shared" si="1"/>
        <v>14.147851420247632</v>
      </c>
      <c r="F53" s="2"/>
    </row>
    <row r="54" spans="1:6" outlineLevel="6">
      <c r="A54" s="15" t="s">
        <v>686</v>
      </c>
      <c r="B54" s="16" t="s">
        <v>688</v>
      </c>
      <c r="C54" s="8">
        <f>'№ 5ведомственная'!F52</f>
        <v>3358.5</v>
      </c>
      <c r="D54" s="8">
        <f>'№ 5ведомственная'!G52</f>
        <v>0</v>
      </c>
      <c r="E54" s="88">
        <f t="shared" si="1"/>
        <v>0</v>
      </c>
      <c r="F54" s="2"/>
    </row>
    <row r="55" spans="1:6" outlineLevel="1">
      <c r="A55" s="14" t="s">
        <v>25</v>
      </c>
      <c r="B55" s="16" t="s">
        <v>266</v>
      </c>
      <c r="C55" s="8">
        <f>'№ 5ведомственная'!F58</f>
        <v>1000</v>
      </c>
      <c r="D55" s="8">
        <f>'№ 5ведомственная'!G58</f>
        <v>0</v>
      </c>
      <c r="E55" s="88">
        <f t="shared" si="1"/>
        <v>0</v>
      </c>
      <c r="F55" s="2"/>
    </row>
    <row r="56" spans="1:6" hidden="1" outlineLevel="2">
      <c r="A56" s="14" t="s">
        <v>25</v>
      </c>
      <c r="B56" s="16" t="s">
        <v>261</v>
      </c>
      <c r="C56" s="8">
        <f>C57</f>
        <v>1000</v>
      </c>
      <c r="D56" s="8">
        <f t="shared" ref="D56:D58" si="6">D57</f>
        <v>0</v>
      </c>
      <c r="E56" s="88">
        <f t="shared" si="1"/>
        <v>0</v>
      </c>
      <c r="F56" s="2"/>
    </row>
    <row r="57" spans="1:6" hidden="1" outlineLevel="3">
      <c r="A57" s="14" t="s">
        <v>25</v>
      </c>
      <c r="B57" s="16" t="s">
        <v>266</v>
      </c>
      <c r="C57" s="8">
        <f>C58</f>
        <v>1000</v>
      </c>
      <c r="D57" s="8">
        <f t="shared" si="6"/>
        <v>0</v>
      </c>
      <c r="E57" s="88">
        <f t="shared" si="1"/>
        <v>0</v>
      </c>
      <c r="F57" s="2"/>
    </row>
    <row r="58" spans="1:6" ht="25.5" hidden="1" outlineLevel="5">
      <c r="A58" s="14" t="s">
        <v>25</v>
      </c>
      <c r="B58" s="16" t="s">
        <v>320</v>
      </c>
      <c r="C58" s="8">
        <f>C59</f>
        <v>1000</v>
      </c>
      <c r="D58" s="8">
        <f t="shared" si="6"/>
        <v>0</v>
      </c>
      <c r="E58" s="88">
        <f t="shared" si="1"/>
        <v>0</v>
      </c>
      <c r="F58" s="2"/>
    </row>
    <row r="59" spans="1:6" hidden="1" outlineLevel="6">
      <c r="A59" s="14" t="s">
        <v>25</v>
      </c>
      <c r="B59" s="16" t="s">
        <v>307</v>
      </c>
      <c r="C59" s="8">
        <f>'№ 5ведомственная'!F62</f>
        <v>1000</v>
      </c>
      <c r="D59" s="8">
        <f>'№ 5ведомственная'!G62</f>
        <v>0</v>
      </c>
      <c r="E59" s="88">
        <f t="shared" si="1"/>
        <v>0</v>
      </c>
      <c r="F59" s="2"/>
    </row>
    <row r="60" spans="1:6" outlineLevel="1" collapsed="1">
      <c r="A60" s="14" t="s">
        <v>28</v>
      </c>
      <c r="B60" s="16" t="s">
        <v>267</v>
      </c>
      <c r="C60" s="8">
        <f>'№ 5ведомственная'!F63+'№ 5ведомственная'!F359</f>
        <v>24447.7</v>
      </c>
      <c r="D60" s="8">
        <f>'№ 5ведомственная'!G63+'№ 5ведомственная'!G359</f>
        <v>6242.9</v>
      </c>
      <c r="E60" s="88">
        <f t="shared" si="1"/>
        <v>25.535735467958126</v>
      </c>
      <c r="F60" s="2"/>
    </row>
    <row r="61" spans="1:6" ht="51" hidden="1" outlineLevel="2">
      <c r="A61" s="14" t="s">
        <v>28</v>
      </c>
      <c r="B61" s="16" t="s">
        <v>268</v>
      </c>
      <c r="C61" s="8" t="e">
        <f>C62+C73</f>
        <v>#REF!</v>
      </c>
      <c r="D61" s="8" t="e">
        <f>D62+D73</f>
        <v>#REF!</v>
      </c>
      <c r="E61" s="87" t="e">
        <f t="shared" si="1"/>
        <v>#REF!</v>
      </c>
      <c r="F61" s="2"/>
    </row>
    <row r="62" spans="1:6" ht="25.5" hidden="1" outlineLevel="3">
      <c r="A62" s="14" t="s">
        <v>28</v>
      </c>
      <c r="B62" s="16" t="s">
        <v>321</v>
      </c>
      <c r="C62" s="8" t="e">
        <f>C63+C66</f>
        <v>#REF!</v>
      </c>
      <c r="D62" s="8" t="e">
        <f>D63+D66</f>
        <v>#REF!</v>
      </c>
      <c r="E62" s="87" t="e">
        <f t="shared" si="1"/>
        <v>#REF!</v>
      </c>
      <c r="F62" s="2"/>
    </row>
    <row r="63" spans="1:6" ht="25.5" hidden="1" outlineLevel="4">
      <c r="A63" s="14" t="s">
        <v>28</v>
      </c>
      <c r="B63" s="16" t="s">
        <v>538</v>
      </c>
      <c r="C63" s="8" t="e">
        <f t="shared" ref="C63:D64" si="7">C64</f>
        <v>#REF!</v>
      </c>
      <c r="D63" s="8" t="e">
        <f t="shared" si="7"/>
        <v>#REF!</v>
      </c>
      <c r="E63" s="87" t="e">
        <f t="shared" si="1"/>
        <v>#REF!</v>
      </c>
      <c r="F63" s="2"/>
    </row>
    <row r="64" spans="1:6" ht="25.5" hidden="1" outlineLevel="5">
      <c r="A64" s="14" t="s">
        <v>28</v>
      </c>
      <c r="B64" s="16" t="s">
        <v>322</v>
      </c>
      <c r="C64" s="8" t="e">
        <f t="shared" si="7"/>
        <v>#REF!</v>
      </c>
      <c r="D64" s="8" t="e">
        <f t="shared" si="7"/>
        <v>#REF!</v>
      </c>
      <c r="E64" s="87" t="e">
        <f t="shared" si="1"/>
        <v>#REF!</v>
      </c>
      <c r="F64" s="2"/>
    </row>
    <row r="65" spans="1:6" ht="25.5" hidden="1" outlineLevel="6">
      <c r="A65" s="14" t="s">
        <v>28</v>
      </c>
      <c r="B65" s="16" t="s">
        <v>306</v>
      </c>
      <c r="C65" s="8" t="e">
        <f>'№ 5ведомственная'!#REF!</f>
        <v>#REF!</v>
      </c>
      <c r="D65" s="8" t="e">
        <f>'№ 5ведомственная'!#REF!</f>
        <v>#REF!</v>
      </c>
      <c r="E65" s="87" t="e">
        <f t="shared" si="1"/>
        <v>#REF!</v>
      </c>
      <c r="F65" s="2"/>
    </row>
    <row r="66" spans="1:6" ht="38.25" hidden="1" outlineLevel="4">
      <c r="A66" s="14" t="s">
        <v>28</v>
      </c>
      <c r="B66" s="16" t="s">
        <v>323</v>
      </c>
      <c r="C66" s="8">
        <f>C67+C69+C71</f>
        <v>5260</v>
      </c>
      <c r="D66" s="8">
        <f>D67+D69+D71</f>
        <v>977.7</v>
      </c>
      <c r="E66" s="87">
        <f t="shared" si="1"/>
        <v>18.587452471482891</v>
      </c>
      <c r="F66" s="2"/>
    </row>
    <row r="67" spans="1:6" ht="38.25" hidden="1" outlineLevel="5">
      <c r="A67" s="14" t="s">
        <v>28</v>
      </c>
      <c r="B67" s="16" t="s">
        <v>324</v>
      </c>
      <c r="C67" s="8">
        <f>C68</f>
        <v>1150</v>
      </c>
      <c r="D67" s="8">
        <f>D68</f>
        <v>26</v>
      </c>
      <c r="E67" s="87">
        <f t="shared" si="1"/>
        <v>2.2608695652173916</v>
      </c>
      <c r="F67" s="2"/>
    </row>
    <row r="68" spans="1:6" ht="25.5" hidden="1" outlineLevel="6">
      <c r="A68" s="14" t="s">
        <v>28</v>
      </c>
      <c r="B68" s="16" t="s">
        <v>306</v>
      </c>
      <c r="C68" s="8">
        <f>'№ 5ведомственная'!F71</f>
        <v>1150</v>
      </c>
      <c r="D68" s="8">
        <f>'№ 5ведомственная'!G71</f>
        <v>26</v>
      </c>
      <c r="E68" s="87">
        <f t="shared" si="1"/>
        <v>2.2608695652173916</v>
      </c>
      <c r="F68" s="2"/>
    </row>
    <row r="69" spans="1:6" ht="51" hidden="1" outlineLevel="5">
      <c r="A69" s="14" t="s">
        <v>28</v>
      </c>
      <c r="B69" s="16" t="s">
        <v>325</v>
      </c>
      <c r="C69" s="8">
        <f>C70</f>
        <v>850</v>
      </c>
      <c r="D69" s="8">
        <f>D70</f>
        <v>0</v>
      </c>
      <c r="E69" s="87">
        <f t="shared" si="1"/>
        <v>0</v>
      </c>
      <c r="F69" s="2"/>
    </row>
    <row r="70" spans="1:6" ht="25.5" hidden="1" outlineLevel="6">
      <c r="A70" s="14" t="s">
        <v>28</v>
      </c>
      <c r="B70" s="16" t="s">
        <v>306</v>
      </c>
      <c r="C70" s="8">
        <f>'№ 5ведомственная'!F73</f>
        <v>850</v>
      </c>
      <c r="D70" s="8">
        <f>'№ 5ведомственная'!G73</f>
        <v>0</v>
      </c>
      <c r="E70" s="87">
        <f t="shared" si="1"/>
        <v>0</v>
      </c>
      <c r="F70" s="2"/>
    </row>
    <row r="71" spans="1:6" ht="25.5" hidden="1" outlineLevel="5">
      <c r="A71" s="14" t="s">
        <v>28</v>
      </c>
      <c r="B71" s="16" t="s">
        <v>326</v>
      </c>
      <c r="C71" s="8">
        <f>C72</f>
        <v>3260</v>
      </c>
      <c r="D71" s="8">
        <f>D72</f>
        <v>951.7</v>
      </c>
      <c r="E71" s="87">
        <f t="shared" si="1"/>
        <v>29.19325153374233</v>
      </c>
      <c r="F71" s="2"/>
    </row>
    <row r="72" spans="1:6" ht="25.5" hidden="1" outlineLevel="6">
      <c r="A72" s="14" t="s">
        <v>28</v>
      </c>
      <c r="B72" s="16" t="s">
        <v>306</v>
      </c>
      <c r="C72" s="8">
        <f>'№ 5ведомственная'!F75</f>
        <v>3260</v>
      </c>
      <c r="D72" s="8">
        <f>'№ 5ведомственная'!G75</f>
        <v>951.7</v>
      </c>
      <c r="E72" s="87">
        <f t="shared" si="1"/>
        <v>29.19325153374233</v>
      </c>
      <c r="F72" s="2"/>
    </row>
    <row r="73" spans="1:6" ht="25.5" hidden="1" outlineLevel="3">
      <c r="A73" s="14" t="s">
        <v>28</v>
      </c>
      <c r="B73" s="16" t="s">
        <v>327</v>
      </c>
      <c r="C73" s="8" t="e">
        <f>C74</f>
        <v>#REF!</v>
      </c>
      <c r="D73" s="8" t="e">
        <f t="shared" ref="D73:D75" si="8">D74</f>
        <v>#REF!</v>
      </c>
      <c r="E73" s="87" t="e">
        <f t="shared" si="1"/>
        <v>#REF!</v>
      </c>
      <c r="F73" s="2"/>
    </row>
    <row r="74" spans="1:6" ht="51" hidden="1" outlineLevel="4">
      <c r="A74" s="14" t="s">
        <v>28</v>
      </c>
      <c r="B74" s="16" t="s">
        <v>328</v>
      </c>
      <c r="C74" s="8" t="e">
        <f>C75</f>
        <v>#REF!</v>
      </c>
      <c r="D74" s="8" t="e">
        <f t="shared" si="8"/>
        <v>#REF!</v>
      </c>
      <c r="E74" s="87" t="e">
        <f t="shared" si="1"/>
        <v>#REF!</v>
      </c>
      <c r="F74" s="2"/>
    </row>
    <row r="75" spans="1:6" ht="25.5" hidden="1" outlineLevel="5">
      <c r="A75" s="14" t="s">
        <v>28</v>
      </c>
      <c r="B75" s="16" t="s">
        <v>329</v>
      </c>
      <c r="C75" s="8" t="e">
        <f>C76</f>
        <v>#REF!</v>
      </c>
      <c r="D75" s="8" t="e">
        <f t="shared" si="8"/>
        <v>#REF!</v>
      </c>
      <c r="E75" s="87" t="e">
        <f t="shared" si="1"/>
        <v>#REF!</v>
      </c>
      <c r="F75" s="2"/>
    </row>
    <row r="76" spans="1:6" ht="25.5" hidden="1" outlineLevel="6">
      <c r="A76" s="14" t="s">
        <v>28</v>
      </c>
      <c r="B76" s="16" t="s">
        <v>306</v>
      </c>
      <c r="C76" s="8" t="e">
        <f>'№ 5ведомственная'!#REF!</f>
        <v>#REF!</v>
      </c>
      <c r="D76" s="8" t="e">
        <f>'№ 5ведомственная'!#REF!</f>
        <v>#REF!</v>
      </c>
      <c r="E76" s="87" t="e">
        <f t="shared" si="1"/>
        <v>#REF!</v>
      </c>
      <c r="F76" s="2"/>
    </row>
    <row r="77" spans="1:6" ht="51" hidden="1" outlineLevel="2">
      <c r="A77" s="14" t="s">
        <v>28</v>
      </c>
      <c r="B77" s="16" t="s">
        <v>263</v>
      </c>
      <c r="C77" s="8" t="e">
        <f>C78+C88</f>
        <v>#REF!</v>
      </c>
      <c r="D77" s="8" t="e">
        <f>D78+D88</f>
        <v>#REF!</v>
      </c>
      <c r="E77" s="87" t="e">
        <f t="shared" si="1"/>
        <v>#REF!</v>
      </c>
      <c r="F77" s="2"/>
    </row>
    <row r="78" spans="1:6" ht="51" hidden="1" outlineLevel="3">
      <c r="A78" s="14" t="s">
        <v>28</v>
      </c>
      <c r="B78" s="16" t="s">
        <v>314</v>
      </c>
      <c r="C78" s="8" t="e">
        <f>C79</f>
        <v>#REF!</v>
      </c>
      <c r="D78" s="8" t="e">
        <f>D79</f>
        <v>#REF!</v>
      </c>
      <c r="E78" s="87" t="e">
        <f t="shared" si="1"/>
        <v>#REF!</v>
      </c>
      <c r="F78" s="2"/>
    </row>
    <row r="79" spans="1:6" ht="63.75" hidden="1" outlineLevel="4">
      <c r="A79" s="14" t="s">
        <v>28</v>
      </c>
      <c r="B79" s="16" t="s">
        <v>315</v>
      </c>
      <c r="C79" s="8" t="e">
        <f>C80+C83+C85</f>
        <v>#REF!</v>
      </c>
      <c r="D79" s="8" t="e">
        <f>D80+D83+D85</f>
        <v>#REF!</v>
      </c>
      <c r="E79" s="87" t="e">
        <f t="shared" si="1"/>
        <v>#REF!</v>
      </c>
      <c r="F79" s="2"/>
    </row>
    <row r="80" spans="1:6" ht="51" hidden="1" outlineLevel="5">
      <c r="A80" s="14" t="s">
        <v>28</v>
      </c>
      <c r="B80" s="16" t="s">
        <v>330</v>
      </c>
      <c r="C80" s="8">
        <f>C81+C82</f>
        <v>159.80000000000001</v>
      </c>
      <c r="D80" s="8">
        <f>D81+D82</f>
        <v>13.1</v>
      </c>
      <c r="E80" s="87">
        <f t="shared" si="1"/>
        <v>8.197747183979974</v>
      </c>
      <c r="F80" s="2"/>
    </row>
    <row r="81" spans="1:6" ht="51" hidden="1" outlineLevel="6">
      <c r="A81" s="14" t="s">
        <v>28</v>
      </c>
      <c r="B81" s="16" t="s">
        <v>305</v>
      </c>
      <c r="C81" s="8">
        <f>'№ 5ведомственная'!F80</f>
        <v>120</v>
      </c>
      <c r="D81" s="8">
        <f>'№ 5ведомственная'!G80</f>
        <v>13.1</v>
      </c>
      <c r="E81" s="87">
        <f t="shared" si="1"/>
        <v>10.916666666666666</v>
      </c>
      <c r="F81" s="2"/>
    </row>
    <row r="82" spans="1:6" ht="25.5" hidden="1" outlineLevel="6">
      <c r="A82" s="14" t="s">
        <v>28</v>
      </c>
      <c r="B82" s="16" t="s">
        <v>306</v>
      </c>
      <c r="C82" s="8">
        <f>'№ 5ведомственная'!F81</f>
        <v>39.799999999999997</v>
      </c>
      <c r="D82" s="8">
        <f>'№ 5ведомственная'!G81</f>
        <v>0</v>
      </c>
      <c r="E82" s="87">
        <f t="shared" ref="E82:E145" si="9">D82/C82*100</f>
        <v>0</v>
      </c>
      <c r="F82" s="2"/>
    </row>
    <row r="83" spans="1:6" hidden="1" outlineLevel="5">
      <c r="A83" s="14" t="s">
        <v>28</v>
      </c>
      <c r="B83" s="16" t="s">
        <v>331</v>
      </c>
      <c r="C83" s="8">
        <f>C84</f>
        <v>270</v>
      </c>
      <c r="D83" s="8">
        <f>D84</f>
        <v>270</v>
      </c>
      <c r="E83" s="87">
        <f t="shared" si="9"/>
        <v>100</v>
      </c>
      <c r="F83" s="2"/>
    </row>
    <row r="84" spans="1:6" ht="25.5" hidden="1" outlineLevel="6">
      <c r="A84" s="14" t="s">
        <v>28</v>
      </c>
      <c r="B84" s="16" t="s">
        <v>332</v>
      </c>
      <c r="C84" s="8">
        <f>'№ 5ведомственная'!F83</f>
        <v>270</v>
      </c>
      <c r="D84" s="8">
        <f>'№ 5ведомственная'!G83</f>
        <v>270</v>
      </c>
      <c r="E84" s="87">
        <f t="shared" si="9"/>
        <v>100</v>
      </c>
      <c r="F84" s="2"/>
    </row>
    <row r="85" spans="1:6" ht="25.5" hidden="1" outlineLevel="5">
      <c r="A85" s="14" t="s">
        <v>28</v>
      </c>
      <c r="B85" s="16" t="s">
        <v>333</v>
      </c>
      <c r="C85" s="8" t="e">
        <f>C86+C87</f>
        <v>#REF!</v>
      </c>
      <c r="D85" s="8" t="e">
        <f>D86+D87</f>
        <v>#REF!</v>
      </c>
      <c r="E85" s="87" t="e">
        <f t="shared" si="9"/>
        <v>#REF!</v>
      </c>
      <c r="F85" s="2"/>
    </row>
    <row r="86" spans="1:6" ht="51" hidden="1" outlineLevel="6">
      <c r="A86" s="14" t="s">
        <v>28</v>
      </c>
      <c r="B86" s="16" t="s">
        <v>305</v>
      </c>
      <c r="C86" s="8" t="e">
        <f>'№ 5ведомственная'!#REF!</f>
        <v>#REF!</v>
      </c>
      <c r="D86" s="8" t="e">
        <f>'№ 5ведомственная'!#REF!</f>
        <v>#REF!</v>
      </c>
      <c r="E86" s="87" t="e">
        <f t="shared" si="9"/>
        <v>#REF!</v>
      </c>
      <c r="F86" s="2"/>
    </row>
    <row r="87" spans="1:6" ht="25.5" hidden="1" outlineLevel="6">
      <c r="A87" s="14" t="s">
        <v>28</v>
      </c>
      <c r="B87" s="16" t="s">
        <v>306</v>
      </c>
      <c r="C87" s="8" t="e">
        <f>'№ 5ведомственная'!#REF!</f>
        <v>#REF!</v>
      </c>
      <c r="D87" s="8" t="e">
        <f>'№ 5ведомственная'!#REF!</f>
        <v>#REF!</v>
      </c>
      <c r="E87" s="87" t="e">
        <f t="shared" si="9"/>
        <v>#REF!</v>
      </c>
      <c r="F87" s="2"/>
    </row>
    <row r="88" spans="1:6" ht="25.5" hidden="1" outlineLevel="3">
      <c r="A88" s="14" t="s">
        <v>28</v>
      </c>
      <c r="B88" s="16" t="s">
        <v>334</v>
      </c>
      <c r="C88" s="8">
        <f>C89</f>
        <v>400</v>
      </c>
      <c r="D88" s="8">
        <f>D89</f>
        <v>84.1</v>
      </c>
      <c r="E88" s="87">
        <f t="shared" si="9"/>
        <v>21.024999999999999</v>
      </c>
      <c r="F88" s="2"/>
    </row>
    <row r="89" spans="1:6" ht="25.5" hidden="1" outlineLevel="4">
      <c r="A89" s="14" t="s">
        <v>28</v>
      </c>
      <c r="B89" s="16" t="s">
        <v>335</v>
      </c>
      <c r="C89" s="8">
        <f>C90+C92</f>
        <v>400</v>
      </c>
      <c r="D89" s="8">
        <f>D90+D92</f>
        <v>84.1</v>
      </c>
      <c r="E89" s="87">
        <f t="shared" si="9"/>
        <v>21.024999999999999</v>
      </c>
      <c r="F89" s="2"/>
    </row>
    <row r="90" spans="1:6" ht="38.25" hidden="1" outlineLevel="5">
      <c r="A90" s="14" t="s">
        <v>28</v>
      </c>
      <c r="B90" s="16" t="s">
        <v>336</v>
      </c>
      <c r="C90" s="8">
        <f>C91</f>
        <v>200</v>
      </c>
      <c r="D90" s="8">
        <f>D91</f>
        <v>27.3</v>
      </c>
      <c r="E90" s="87">
        <f t="shared" si="9"/>
        <v>13.65</v>
      </c>
      <c r="F90" s="2"/>
    </row>
    <row r="91" spans="1:6" ht="25.5" hidden="1" outlineLevel="6">
      <c r="A91" s="14" t="s">
        <v>28</v>
      </c>
      <c r="B91" s="16" t="s">
        <v>306</v>
      </c>
      <c r="C91" s="8">
        <f>'№ 5ведомственная'!F87</f>
        <v>200</v>
      </c>
      <c r="D91" s="8">
        <f>'№ 5ведомственная'!G87</f>
        <v>27.3</v>
      </c>
      <c r="E91" s="87">
        <f t="shared" si="9"/>
        <v>13.65</v>
      </c>
      <c r="F91" s="2"/>
    </row>
    <row r="92" spans="1:6" ht="38.25" hidden="1" outlineLevel="5">
      <c r="A92" s="14" t="s">
        <v>28</v>
      </c>
      <c r="B92" s="16" t="s">
        <v>337</v>
      </c>
      <c r="C92" s="8">
        <f>C93</f>
        <v>200</v>
      </c>
      <c r="D92" s="8">
        <f>D93</f>
        <v>56.8</v>
      </c>
      <c r="E92" s="87">
        <f t="shared" si="9"/>
        <v>28.4</v>
      </c>
      <c r="F92" s="2"/>
    </row>
    <row r="93" spans="1:6" ht="25.5" hidden="1" outlineLevel="6">
      <c r="A93" s="14" t="s">
        <v>28</v>
      </c>
      <c r="B93" s="16" t="s">
        <v>306</v>
      </c>
      <c r="C93" s="8">
        <f>'№ 5ведомственная'!F89</f>
        <v>200</v>
      </c>
      <c r="D93" s="8">
        <f>'№ 5ведомственная'!G89</f>
        <v>56.8</v>
      </c>
      <c r="E93" s="87">
        <f t="shared" si="9"/>
        <v>28.4</v>
      </c>
      <c r="F93" s="2"/>
    </row>
    <row r="94" spans="1:6" ht="38.25" hidden="1" outlineLevel="2">
      <c r="A94" s="14" t="s">
        <v>28</v>
      </c>
      <c r="B94" s="16" t="s">
        <v>269</v>
      </c>
      <c r="C94" s="8">
        <f>C95</f>
        <v>45</v>
      </c>
      <c r="D94" s="8">
        <f>D95</f>
        <v>0</v>
      </c>
      <c r="E94" s="87">
        <f t="shared" si="9"/>
        <v>0</v>
      </c>
      <c r="F94" s="2"/>
    </row>
    <row r="95" spans="1:6" ht="25.5" hidden="1" outlineLevel="3">
      <c r="A95" s="14" t="s">
        <v>28</v>
      </c>
      <c r="B95" s="16" t="s">
        <v>338</v>
      </c>
      <c r="C95" s="8">
        <f>C96+C100</f>
        <v>45</v>
      </c>
      <c r="D95" s="8">
        <f>D96+D100</f>
        <v>0</v>
      </c>
      <c r="E95" s="87">
        <f t="shared" si="9"/>
        <v>0</v>
      </c>
      <c r="F95" s="2"/>
    </row>
    <row r="96" spans="1:6" ht="25.5" hidden="1" outlineLevel="4">
      <c r="A96" s="14" t="s">
        <v>28</v>
      </c>
      <c r="B96" s="16" t="s">
        <v>339</v>
      </c>
      <c r="C96" s="8">
        <f t="shared" ref="C96:D97" si="10">C97</f>
        <v>2</v>
      </c>
      <c r="D96" s="8">
        <f t="shared" si="10"/>
        <v>0</v>
      </c>
      <c r="E96" s="87">
        <f t="shared" si="9"/>
        <v>0</v>
      </c>
      <c r="F96" s="2"/>
    </row>
    <row r="97" spans="1:6" ht="25.5" hidden="1" outlineLevel="5">
      <c r="A97" s="14" t="s">
        <v>28</v>
      </c>
      <c r="B97" s="16" t="s">
        <v>340</v>
      </c>
      <c r="C97" s="8">
        <f t="shared" si="10"/>
        <v>2</v>
      </c>
      <c r="D97" s="8">
        <f t="shared" si="10"/>
        <v>0</v>
      </c>
      <c r="E97" s="87">
        <f t="shared" si="9"/>
        <v>0</v>
      </c>
      <c r="F97" s="2"/>
    </row>
    <row r="98" spans="1:6" ht="25.5" hidden="1" outlineLevel="6">
      <c r="A98" s="14" t="s">
        <v>28</v>
      </c>
      <c r="B98" s="16" t="s">
        <v>306</v>
      </c>
      <c r="C98" s="8">
        <f>'№ 5ведомственная'!F131</f>
        <v>2</v>
      </c>
      <c r="D98" s="8">
        <f>'№ 5ведомственная'!G131</f>
        <v>0</v>
      </c>
      <c r="E98" s="87">
        <f t="shared" si="9"/>
        <v>0</v>
      </c>
      <c r="F98" s="2"/>
    </row>
    <row r="99" spans="1:6" ht="25.5" hidden="1" outlineLevel="4">
      <c r="A99" s="14" t="s">
        <v>28</v>
      </c>
      <c r="B99" s="16" t="s">
        <v>341</v>
      </c>
      <c r="C99" s="8">
        <f t="shared" ref="C99:D100" si="11">C100</f>
        <v>43</v>
      </c>
      <c r="D99" s="8">
        <f t="shared" si="11"/>
        <v>0</v>
      </c>
      <c r="E99" s="87">
        <f t="shared" si="9"/>
        <v>0</v>
      </c>
      <c r="F99" s="2"/>
    </row>
    <row r="100" spans="1:6" ht="25.5" hidden="1" outlineLevel="5">
      <c r="A100" s="14" t="s">
        <v>28</v>
      </c>
      <c r="B100" s="16" t="s">
        <v>342</v>
      </c>
      <c r="C100" s="8">
        <f t="shared" si="11"/>
        <v>43</v>
      </c>
      <c r="D100" s="8">
        <f t="shared" si="11"/>
        <v>0</v>
      </c>
      <c r="E100" s="87">
        <f t="shared" si="9"/>
        <v>0</v>
      </c>
      <c r="F100" s="2"/>
    </row>
    <row r="101" spans="1:6" ht="25.5" hidden="1" outlineLevel="6">
      <c r="A101" s="14" t="s">
        <v>28</v>
      </c>
      <c r="B101" s="16" t="s">
        <v>306</v>
      </c>
      <c r="C101" s="8">
        <f>'№ 5ведомственная'!F134</f>
        <v>43</v>
      </c>
      <c r="D101" s="8">
        <f>'№ 5ведомственная'!G134</f>
        <v>0</v>
      </c>
      <c r="E101" s="87">
        <f t="shared" si="9"/>
        <v>0</v>
      </c>
      <c r="F101" s="2"/>
    </row>
    <row r="102" spans="1:6" ht="38.25" hidden="1" outlineLevel="2">
      <c r="A102" s="36" t="s">
        <v>28</v>
      </c>
      <c r="B102" s="37" t="s">
        <v>545</v>
      </c>
      <c r="C102" s="38" t="e">
        <f>C103+C110+C117</f>
        <v>#REF!</v>
      </c>
      <c r="D102" s="38" t="e">
        <f>D103+D110+D117</f>
        <v>#REF!</v>
      </c>
      <c r="E102" s="87" t="e">
        <f t="shared" si="9"/>
        <v>#REF!</v>
      </c>
      <c r="F102" s="2"/>
    </row>
    <row r="103" spans="1:6" ht="38.25" hidden="1" outlineLevel="3">
      <c r="A103" s="36" t="s">
        <v>28</v>
      </c>
      <c r="B103" s="37" t="s">
        <v>546</v>
      </c>
      <c r="C103" s="38" t="e">
        <f>C104+C107</f>
        <v>#REF!</v>
      </c>
      <c r="D103" s="38" t="e">
        <f>D104+D107</f>
        <v>#REF!</v>
      </c>
      <c r="E103" s="87" t="e">
        <f t="shared" si="9"/>
        <v>#REF!</v>
      </c>
      <c r="F103" s="2"/>
    </row>
    <row r="104" spans="1:6" ht="25.5" hidden="1" outlineLevel="4">
      <c r="A104" s="36" t="s">
        <v>28</v>
      </c>
      <c r="B104" s="37" t="s">
        <v>343</v>
      </c>
      <c r="C104" s="38" t="e">
        <f t="shared" ref="C104:D105" si="12">C105</f>
        <v>#REF!</v>
      </c>
      <c r="D104" s="38" t="e">
        <f t="shared" si="12"/>
        <v>#REF!</v>
      </c>
      <c r="E104" s="87" t="e">
        <f t="shared" si="9"/>
        <v>#REF!</v>
      </c>
      <c r="F104" s="2"/>
    </row>
    <row r="105" spans="1:6" ht="38.25" hidden="1" outlineLevel="5">
      <c r="A105" s="36" t="s">
        <v>28</v>
      </c>
      <c r="B105" s="37" t="s">
        <v>344</v>
      </c>
      <c r="C105" s="38" t="e">
        <f t="shared" si="12"/>
        <v>#REF!</v>
      </c>
      <c r="D105" s="38" t="e">
        <f t="shared" si="12"/>
        <v>#REF!</v>
      </c>
      <c r="E105" s="87" t="e">
        <f t="shared" si="9"/>
        <v>#REF!</v>
      </c>
      <c r="F105" s="2"/>
    </row>
    <row r="106" spans="1:6" ht="25.5" hidden="1" outlineLevel="6">
      <c r="A106" s="36" t="s">
        <v>28</v>
      </c>
      <c r="B106" s="37" t="s">
        <v>306</v>
      </c>
      <c r="C106" s="38" t="e">
        <f>'№ 5ведомственная'!#REF!</f>
        <v>#REF!</v>
      </c>
      <c r="D106" s="38" t="e">
        <f>'№ 5ведомственная'!#REF!</f>
        <v>#REF!</v>
      </c>
      <c r="E106" s="87" t="e">
        <f t="shared" si="9"/>
        <v>#REF!</v>
      </c>
      <c r="F106" s="2"/>
    </row>
    <row r="107" spans="1:6" ht="38.25" hidden="1" outlineLevel="4">
      <c r="A107" s="36" t="s">
        <v>28</v>
      </c>
      <c r="B107" s="37" t="s">
        <v>345</v>
      </c>
      <c r="C107" s="38" t="e">
        <f t="shared" ref="C107:D108" si="13">C108</f>
        <v>#REF!</v>
      </c>
      <c r="D107" s="38" t="e">
        <f t="shared" si="13"/>
        <v>#REF!</v>
      </c>
      <c r="E107" s="87" t="e">
        <f t="shared" si="9"/>
        <v>#REF!</v>
      </c>
      <c r="F107" s="2"/>
    </row>
    <row r="108" spans="1:6" ht="25.5" hidden="1" outlineLevel="5">
      <c r="A108" s="36" t="s">
        <v>28</v>
      </c>
      <c r="B108" s="37" t="s">
        <v>346</v>
      </c>
      <c r="C108" s="38" t="e">
        <f t="shared" si="13"/>
        <v>#REF!</v>
      </c>
      <c r="D108" s="38" t="e">
        <f t="shared" si="13"/>
        <v>#REF!</v>
      </c>
      <c r="E108" s="87" t="e">
        <f t="shared" si="9"/>
        <v>#REF!</v>
      </c>
      <c r="F108" s="2"/>
    </row>
    <row r="109" spans="1:6" ht="25.5" hidden="1" outlineLevel="6">
      <c r="A109" s="36" t="s">
        <v>28</v>
      </c>
      <c r="B109" s="37" t="s">
        <v>306</v>
      </c>
      <c r="C109" s="38" t="e">
        <f>'№ 5ведомственная'!#REF!</f>
        <v>#REF!</v>
      </c>
      <c r="D109" s="38" t="e">
        <f>'№ 5ведомственная'!#REF!</f>
        <v>#REF!</v>
      </c>
      <c r="E109" s="87" t="e">
        <f t="shared" si="9"/>
        <v>#REF!</v>
      </c>
      <c r="F109" s="2"/>
    </row>
    <row r="110" spans="1:6" ht="51" hidden="1" outlineLevel="3">
      <c r="A110" s="36" t="s">
        <v>28</v>
      </c>
      <c r="B110" s="37" t="s">
        <v>547</v>
      </c>
      <c r="C110" s="38" t="e">
        <f>C111+C114</f>
        <v>#REF!</v>
      </c>
      <c r="D110" s="38" t="e">
        <f>D111+D114</f>
        <v>#REF!</v>
      </c>
      <c r="E110" s="87" t="e">
        <f t="shared" si="9"/>
        <v>#REF!</v>
      </c>
      <c r="F110" s="2"/>
    </row>
    <row r="111" spans="1:6" ht="51" hidden="1" outlineLevel="4">
      <c r="A111" s="36" t="s">
        <v>28</v>
      </c>
      <c r="B111" s="37" t="s">
        <v>539</v>
      </c>
      <c r="C111" s="38" t="e">
        <f t="shared" ref="C111:D112" si="14">C112</f>
        <v>#REF!</v>
      </c>
      <c r="D111" s="38" t="e">
        <f t="shared" si="14"/>
        <v>#REF!</v>
      </c>
      <c r="E111" s="87" t="e">
        <f t="shared" si="9"/>
        <v>#REF!</v>
      </c>
      <c r="F111" s="2"/>
    </row>
    <row r="112" spans="1:6" ht="51" hidden="1" outlineLevel="5">
      <c r="A112" s="36" t="s">
        <v>28</v>
      </c>
      <c r="B112" s="37" t="s">
        <v>548</v>
      </c>
      <c r="C112" s="38" t="e">
        <f t="shared" si="14"/>
        <v>#REF!</v>
      </c>
      <c r="D112" s="38" t="e">
        <f t="shared" si="14"/>
        <v>#REF!</v>
      </c>
      <c r="E112" s="87" t="e">
        <f t="shared" si="9"/>
        <v>#REF!</v>
      </c>
      <c r="F112" s="2"/>
    </row>
    <row r="113" spans="1:6" ht="25.5" hidden="1" outlineLevel="6">
      <c r="A113" s="36" t="s">
        <v>28</v>
      </c>
      <c r="B113" s="37" t="s">
        <v>306</v>
      </c>
      <c r="C113" s="38" t="e">
        <f>'№ 5ведомственная'!#REF!</f>
        <v>#REF!</v>
      </c>
      <c r="D113" s="38" t="e">
        <f>'№ 5ведомственная'!#REF!</f>
        <v>#REF!</v>
      </c>
      <c r="E113" s="87" t="e">
        <f t="shared" si="9"/>
        <v>#REF!</v>
      </c>
      <c r="F113" s="2"/>
    </row>
    <row r="114" spans="1:6" ht="25.5" hidden="1" outlineLevel="4">
      <c r="A114" s="36" t="s">
        <v>28</v>
      </c>
      <c r="B114" s="37" t="s">
        <v>347</v>
      </c>
      <c r="C114" s="38" t="e">
        <f t="shared" ref="C114:D115" si="15">C115</f>
        <v>#REF!</v>
      </c>
      <c r="D114" s="38" t="e">
        <f t="shared" si="15"/>
        <v>#REF!</v>
      </c>
      <c r="E114" s="87" t="e">
        <f t="shared" si="9"/>
        <v>#REF!</v>
      </c>
      <c r="F114" s="2"/>
    </row>
    <row r="115" spans="1:6" hidden="1" outlineLevel="5">
      <c r="A115" s="36" t="s">
        <v>28</v>
      </c>
      <c r="B115" s="37" t="s">
        <v>348</v>
      </c>
      <c r="C115" s="38" t="e">
        <f t="shared" si="15"/>
        <v>#REF!</v>
      </c>
      <c r="D115" s="38" t="e">
        <f t="shared" si="15"/>
        <v>#REF!</v>
      </c>
      <c r="E115" s="87" t="e">
        <f t="shared" si="9"/>
        <v>#REF!</v>
      </c>
      <c r="F115" s="2"/>
    </row>
    <row r="116" spans="1:6" ht="25.5" hidden="1" outlineLevel="6">
      <c r="A116" s="36" t="s">
        <v>28</v>
      </c>
      <c r="B116" s="37" t="s">
        <v>306</v>
      </c>
      <c r="C116" s="38" t="e">
        <f>'№ 5ведомственная'!#REF!</f>
        <v>#REF!</v>
      </c>
      <c r="D116" s="38" t="e">
        <f>'№ 5ведомственная'!#REF!</f>
        <v>#REF!</v>
      </c>
      <c r="E116" s="87" t="e">
        <f t="shared" si="9"/>
        <v>#REF!</v>
      </c>
      <c r="F116" s="2"/>
    </row>
    <row r="117" spans="1:6" ht="38.25" hidden="1" outlineLevel="3">
      <c r="A117" s="36" t="s">
        <v>28</v>
      </c>
      <c r="B117" s="37" t="s">
        <v>549</v>
      </c>
      <c r="C117" s="38" t="e">
        <f>C118+C121</f>
        <v>#REF!</v>
      </c>
      <c r="D117" s="38" t="e">
        <f>D118+D121</f>
        <v>#REF!</v>
      </c>
      <c r="E117" s="87" t="e">
        <f t="shared" si="9"/>
        <v>#REF!</v>
      </c>
      <c r="F117" s="2"/>
    </row>
    <row r="118" spans="1:6" ht="25.5" hidden="1" outlineLevel="4">
      <c r="A118" s="36" t="s">
        <v>28</v>
      </c>
      <c r="B118" s="37" t="s">
        <v>349</v>
      </c>
      <c r="C118" s="38" t="e">
        <f t="shared" ref="C118:D119" si="16">C119</f>
        <v>#REF!</v>
      </c>
      <c r="D118" s="38" t="e">
        <f t="shared" si="16"/>
        <v>#REF!</v>
      </c>
      <c r="E118" s="87" t="e">
        <f t="shared" si="9"/>
        <v>#REF!</v>
      </c>
      <c r="F118" s="2"/>
    </row>
    <row r="119" spans="1:6" ht="38.25" hidden="1" outlineLevel="5">
      <c r="A119" s="36" t="s">
        <v>28</v>
      </c>
      <c r="B119" s="37" t="s">
        <v>550</v>
      </c>
      <c r="C119" s="38" t="e">
        <f t="shared" si="16"/>
        <v>#REF!</v>
      </c>
      <c r="D119" s="38" t="e">
        <f t="shared" si="16"/>
        <v>#REF!</v>
      </c>
      <c r="E119" s="87" t="e">
        <f t="shared" si="9"/>
        <v>#REF!</v>
      </c>
      <c r="F119" s="2"/>
    </row>
    <row r="120" spans="1:6" ht="25.5" hidden="1" outlineLevel="6">
      <c r="A120" s="36" t="s">
        <v>28</v>
      </c>
      <c r="B120" s="37" t="s">
        <v>306</v>
      </c>
      <c r="C120" s="38" t="e">
        <f>'№ 5ведомственная'!#REF!</f>
        <v>#REF!</v>
      </c>
      <c r="D120" s="38" t="e">
        <f>'№ 5ведомственная'!#REF!</f>
        <v>#REF!</v>
      </c>
      <c r="E120" s="87" t="e">
        <f t="shared" si="9"/>
        <v>#REF!</v>
      </c>
      <c r="F120" s="2"/>
    </row>
    <row r="121" spans="1:6" ht="25.5" hidden="1" outlineLevel="4">
      <c r="A121" s="36" t="s">
        <v>28</v>
      </c>
      <c r="B121" s="37" t="s">
        <v>350</v>
      </c>
      <c r="C121" s="38" t="e">
        <f t="shared" ref="C121:D122" si="17">C122</f>
        <v>#REF!</v>
      </c>
      <c r="D121" s="38" t="e">
        <f t="shared" si="17"/>
        <v>#REF!</v>
      </c>
      <c r="E121" s="87" t="e">
        <f t="shared" si="9"/>
        <v>#REF!</v>
      </c>
      <c r="F121" s="2"/>
    </row>
    <row r="122" spans="1:6" ht="25.5" hidden="1" outlineLevel="5">
      <c r="A122" s="36" t="s">
        <v>28</v>
      </c>
      <c r="B122" s="37" t="s">
        <v>551</v>
      </c>
      <c r="C122" s="38" t="e">
        <f t="shared" si="17"/>
        <v>#REF!</v>
      </c>
      <c r="D122" s="38" t="e">
        <f t="shared" si="17"/>
        <v>#REF!</v>
      </c>
      <c r="E122" s="87" t="e">
        <f t="shared" si="9"/>
        <v>#REF!</v>
      </c>
      <c r="F122" s="2"/>
    </row>
    <row r="123" spans="1:6" ht="25.5" hidden="1" outlineLevel="6">
      <c r="A123" s="36" t="s">
        <v>28</v>
      </c>
      <c r="B123" s="37" t="s">
        <v>306</v>
      </c>
      <c r="C123" s="38" t="e">
        <f>'№ 5ведомственная'!#REF!</f>
        <v>#REF!</v>
      </c>
      <c r="D123" s="38" t="e">
        <f>'№ 5ведомственная'!#REF!</f>
        <v>#REF!</v>
      </c>
      <c r="E123" s="87" t="e">
        <f t="shared" si="9"/>
        <v>#REF!</v>
      </c>
      <c r="F123" s="2"/>
    </row>
    <row r="124" spans="1:6" hidden="1" outlineLevel="2">
      <c r="A124" s="14" t="s">
        <v>28</v>
      </c>
      <c r="B124" s="16" t="s">
        <v>261</v>
      </c>
      <c r="C124" s="8" t="e">
        <f t="shared" ref="C124:D125" si="18">C125</f>
        <v>#REF!</v>
      </c>
      <c r="D124" s="8" t="e">
        <f t="shared" si="18"/>
        <v>#REF!</v>
      </c>
      <c r="E124" s="87" t="e">
        <f t="shared" si="9"/>
        <v>#REF!</v>
      </c>
      <c r="F124" s="2"/>
    </row>
    <row r="125" spans="1:6" ht="25.5" hidden="1" outlineLevel="3">
      <c r="A125" s="14" t="s">
        <v>28</v>
      </c>
      <c r="B125" s="16" t="s">
        <v>308</v>
      </c>
      <c r="C125" s="8" t="e">
        <f t="shared" si="18"/>
        <v>#REF!</v>
      </c>
      <c r="D125" s="8" t="e">
        <f t="shared" si="18"/>
        <v>#REF!</v>
      </c>
      <c r="E125" s="87" t="e">
        <f t="shared" si="9"/>
        <v>#REF!</v>
      </c>
      <c r="F125" s="2"/>
    </row>
    <row r="126" spans="1:6" ht="25.5" hidden="1" outlineLevel="5">
      <c r="A126" s="14" t="s">
        <v>28</v>
      </c>
      <c r="B126" s="16" t="s">
        <v>351</v>
      </c>
      <c r="C126" s="8" t="e">
        <f>C127+C128+C129</f>
        <v>#REF!</v>
      </c>
      <c r="D126" s="8" t="e">
        <f>D127+D128+D129</f>
        <v>#REF!</v>
      </c>
      <c r="E126" s="87" t="e">
        <f t="shared" si="9"/>
        <v>#REF!</v>
      </c>
      <c r="F126" s="2"/>
    </row>
    <row r="127" spans="1:6" ht="51" hidden="1" outlineLevel="6">
      <c r="A127" s="14" t="s">
        <v>28</v>
      </c>
      <c r="B127" s="16" t="s">
        <v>305</v>
      </c>
      <c r="C127" s="8" t="e">
        <f>'№ 5ведомственная'!#REF!</f>
        <v>#REF!</v>
      </c>
      <c r="D127" s="8" t="e">
        <f>'№ 5ведомственная'!#REF!</f>
        <v>#REF!</v>
      </c>
      <c r="E127" s="87" t="e">
        <f t="shared" si="9"/>
        <v>#REF!</v>
      </c>
      <c r="F127" s="2"/>
    </row>
    <row r="128" spans="1:6" ht="25.5" hidden="1" outlineLevel="6">
      <c r="A128" s="14" t="s">
        <v>28</v>
      </c>
      <c r="B128" s="16" t="s">
        <v>306</v>
      </c>
      <c r="C128" s="8" t="e">
        <f>'№ 5ведомственная'!#REF!</f>
        <v>#REF!</v>
      </c>
      <c r="D128" s="8" t="e">
        <f>'№ 5ведомственная'!#REF!</f>
        <v>#REF!</v>
      </c>
      <c r="E128" s="87" t="e">
        <f t="shared" si="9"/>
        <v>#REF!</v>
      </c>
      <c r="F128" s="2"/>
    </row>
    <row r="129" spans="1:6" hidden="1" outlineLevel="6">
      <c r="A129" s="14" t="s">
        <v>28</v>
      </c>
      <c r="B129" s="16" t="s">
        <v>307</v>
      </c>
      <c r="C129" s="8" t="e">
        <f>'№ 5ведомственная'!#REF!</f>
        <v>#REF!</v>
      </c>
      <c r="D129" s="8" t="e">
        <f>'№ 5ведомственная'!#REF!</f>
        <v>#REF!</v>
      </c>
      <c r="E129" s="87" t="e">
        <f t="shared" si="9"/>
        <v>#REF!</v>
      </c>
      <c r="F129" s="2"/>
    </row>
    <row r="130" spans="1:6" s="26" customFormat="1" ht="25.5" collapsed="1">
      <c r="A130" s="19" t="s">
        <v>51</v>
      </c>
      <c r="B130" s="20" t="s">
        <v>252</v>
      </c>
      <c r="C130" s="7">
        <f>C131+C144+C165</f>
        <v>4434.2</v>
      </c>
      <c r="D130" s="7">
        <f>D131+D144+D165</f>
        <v>618.4</v>
      </c>
      <c r="E130" s="87">
        <f t="shared" si="9"/>
        <v>13.94614586622164</v>
      </c>
      <c r="F130" s="4"/>
    </row>
    <row r="131" spans="1:6" outlineLevel="1">
      <c r="A131" s="14" t="s">
        <v>52</v>
      </c>
      <c r="B131" s="16" t="s">
        <v>270</v>
      </c>
      <c r="C131" s="8">
        <f>'№ 5ведомственная'!F94</f>
        <v>908.6</v>
      </c>
      <c r="D131" s="8">
        <f>'№ 5ведомственная'!G94</f>
        <v>190.1</v>
      </c>
      <c r="E131" s="88">
        <f t="shared" si="9"/>
        <v>20.92229804094211</v>
      </c>
      <c r="F131" s="2"/>
    </row>
    <row r="132" spans="1:6" ht="51" hidden="1" outlineLevel="2">
      <c r="A132" s="14" t="s">
        <v>52</v>
      </c>
      <c r="B132" s="16" t="s">
        <v>263</v>
      </c>
      <c r="C132" s="8" t="e">
        <f>C133</f>
        <v>#REF!</v>
      </c>
      <c r="D132" s="8" t="e">
        <f t="shared" ref="D132:D134" si="19">D133</f>
        <v>#REF!</v>
      </c>
      <c r="E132" s="88" t="e">
        <f t="shared" si="9"/>
        <v>#REF!</v>
      </c>
      <c r="F132" s="2"/>
    </row>
    <row r="133" spans="1:6" ht="51" hidden="1" outlineLevel="3">
      <c r="A133" s="14" t="s">
        <v>52</v>
      </c>
      <c r="B133" s="16" t="s">
        <v>314</v>
      </c>
      <c r="C133" s="8" t="e">
        <f>C134</f>
        <v>#REF!</v>
      </c>
      <c r="D133" s="8" t="e">
        <f t="shared" si="19"/>
        <v>#REF!</v>
      </c>
      <c r="E133" s="88" t="e">
        <f t="shared" si="9"/>
        <v>#REF!</v>
      </c>
      <c r="F133" s="2"/>
    </row>
    <row r="134" spans="1:6" ht="63.75" hidden="1" outlineLevel="4">
      <c r="A134" s="14" t="s">
        <v>52</v>
      </c>
      <c r="B134" s="16" t="s">
        <v>315</v>
      </c>
      <c r="C134" s="8" t="e">
        <f>C135</f>
        <v>#REF!</v>
      </c>
      <c r="D134" s="8" t="e">
        <f t="shared" si="19"/>
        <v>#REF!</v>
      </c>
      <c r="E134" s="88" t="e">
        <f t="shared" si="9"/>
        <v>#REF!</v>
      </c>
      <c r="F134" s="2"/>
    </row>
    <row r="135" spans="1:6" ht="25.5" hidden="1" outlineLevel="5">
      <c r="A135" s="14" t="s">
        <v>52</v>
      </c>
      <c r="B135" s="16" t="s">
        <v>352</v>
      </c>
      <c r="C135" s="8" t="e">
        <f>C136+C137</f>
        <v>#REF!</v>
      </c>
      <c r="D135" s="8" t="e">
        <f>D136+D137</f>
        <v>#REF!</v>
      </c>
      <c r="E135" s="88" t="e">
        <f t="shared" si="9"/>
        <v>#REF!</v>
      </c>
      <c r="F135" s="2"/>
    </row>
    <row r="136" spans="1:6" ht="51" hidden="1" outlineLevel="6">
      <c r="A136" s="14" t="s">
        <v>52</v>
      </c>
      <c r="B136" s="16" t="s">
        <v>305</v>
      </c>
      <c r="C136" s="8">
        <f>'№ 5ведомственная'!F99</f>
        <v>908.6</v>
      </c>
      <c r="D136" s="8">
        <f>'№ 5ведомственная'!G99</f>
        <v>190.1</v>
      </c>
      <c r="E136" s="88">
        <f t="shared" si="9"/>
        <v>20.92229804094211</v>
      </c>
      <c r="F136" s="2"/>
    </row>
    <row r="137" spans="1:6" ht="25.5" hidden="1" outlineLevel="6">
      <c r="A137" s="14" t="s">
        <v>52</v>
      </c>
      <c r="B137" s="16" t="s">
        <v>306</v>
      </c>
      <c r="C137" s="8" t="e">
        <f>'№ 5ведомственная'!#REF!</f>
        <v>#REF!</v>
      </c>
      <c r="D137" s="8" t="e">
        <f>'№ 5ведомственная'!#REF!</f>
        <v>#REF!</v>
      </c>
      <c r="E137" s="88" t="e">
        <f t="shared" si="9"/>
        <v>#REF!</v>
      </c>
      <c r="F137" s="2"/>
    </row>
    <row r="138" spans="1:6" ht="63.75" hidden="1" outlineLevel="2">
      <c r="A138" s="14" t="s">
        <v>53</v>
      </c>
      <c r="B138" s="16" t="s">
        <v>271</v>
      </c>
      <c r="C138" s="8" t="e">
        <f>C139</f>
        <v>#REF!</v>
      </c>
      <c r="D138" s="8" t="e">
        <f t="shared" ref="D138:D140" si="20">D139</f>
        <v>#REF!</v>
      </c>
      <c r="E138" s="88" t="e">
        <f t="shared" si="9"/>
        <v>#REF!</v>
      </c>
      <c r="F138" s="2"/>
    </row>
    <row r="139" spans="1:6" ht="51" hidden="1" outlineLevel="3">
      <c r="A139" s="14" t="s">
        <v>53</v>
      </c>
      <c r="B139" s="16" t="s">
        <v>353</v>
      </c>
      <c r="C139" s="8" t="e">
        <f>C140</f>
        <v>#REF!</v>
      </c>
      <c r="D139" s="8" t="e">
        <f t="shared" si="20"/>
        <v>#REF!</v>
      </c>
      <c r="E139" s="88" t="e">
        <f t="shared" si="9"/>
        <v>#REF!</v>
      </c>
      <c r="F139" s="2"/>
    </row>
    <row r="140" spans="1:6" ht="25.5" hidden="1" outlineLevel="4">
      <c r="A140" s="14" t="s">
        <v>53</v>
      </c>
      <c r="B140" s="16" t="s">
        <v>354</v>
      </c>
      <c r="C140" s="8" t="e">
        <f>C141</f>
        <v>#REF!</v>
      </c>
      <c r="D140" s="8" t="e">
        <f t="shared" si="20"/>
        <v>#REF!</v>
      </c>
      <c r="E140" s="88" t="e">
        <f t="shared" si="9"/>
        <v>#REF!</v>
      </c>
      <c r="F140" s="2"/>
    </row>
    <row r="141" spans="1:6" ht="25.5" hidden="1" outlineLevel="5">
      <c r="A141" s="14" t="s">
        <v>53</v>
      </c>
      <c r="B141" s="16" t="s">
        <v>355</v>
      </c>
      <c r="C141" s="8" t="e">
        <f>C142+C143</f>
        <v>#REF!</v>
      </c>
      <c r="D141" s="8" t="e">
        <f>D142+D143</f>
        <v>#REF!</v>
      </c>
      <c r="E141" s="88" t="e">
        <f t="shared" si="9"/>
        <v>#REF!</v>
      </c>
      <c r="F141" s="2"/>
    </row>
    <row r="142" spans="1:6" ht="51" hidden="1" outlineLevel="6">
      <c r="A142" s="14" t="s">
        <v>53</v>
      </c>
      <c r="B142" s="16" t="s">
        <v>305</v>
      </c>
      <c r="C142" s="8" t="e">
        <f>'№ 5ведомственная'!#REF!</f>
        <v>#REF!</v>
      </c>
      <c r="D142" s="8" t="e">
        <f>'№ 5ведомственная'!#REF!</f>
        <v>#REF!</v>
      </c>
      <c r="E142" s="88" t="e">
        <f t="shared" si="9"/>
        <v>#REF!</v>
      </c>
      <c r="F142" s="2"/>
    </row>
    <row r="143" spans="1:6" ht="25.5" hidden="1" outlineLevel="6">
      <c r="A143" s="14" t="s">
        <v>53</v>
      </c>
      <c r="B143" s="16" t="s">
        <v>306</v>
      </c>
      <c r="C143" s="8" t="e">
        <f>'№ 5ведомственная'!#REF!</f>
        <v>#REF!</v>
      </c>
      <c r="D143" s="8" t="e">
        <f>'№ 5ведомственная'!#REF!</f>
        <v>#REF!</v>
      </c>
      <c r="E143" s="88" t="e">
        <f t="shared" si="9"/>
        <v>#REF!</v>
      </c>
      <c r="F143" s="2"/>
    </row>
    <row r="144" spans="1:6" ht="28.5" customHeight="1" outlineLevel="1" collapsed="1">
      <c r="A144" s="14" t="s">
        <v>58</v>
      </c>
      <c r="B144" s="16" t="s">
        <v>614</v>
      </c>
      <c r="C144" s="8">
        <f>'№ 5ведомственная'!F100</f>
        <v>2732.6</v>
      </c>
      <c r="D144" s="8">
        <f>'№ 5ведомственная'!G100</f>
        <v>428.29999999999995</v>
      </c>
      <c r="E144" s="88">
        <f t="shared" si="9"/>
        <v>15.673717338798212</v>
      </c>
      <c r="F144" s="2"/>
    </row>
    <row r="145" spans="1:6" ht="63.75" hidden="1" outlineLevel="2">
      <c r="A145" s="14" t="s">
        <v>58</v>
      </c>
      <c r="B145" s="16" t="s">
        <v>271</v>
      </c>
      <c r="C145" s="8">
        <f>C146+C150</f>
        <v>520</v>
      </c>
      <c r="D145" s="8">
        <f>D146+D150</f>
        <v>0</v>
      </c>
      <c r="E145" s="88">
        <f t="shared" si="9"/>
        <v>0</v>
      </c>
      <c r="F145" s="2"/>
    </row>
    <row r="146" spans="1:6" ht="38.25" hidden="1" outlineLevel="3">
      <c r="A146" s="14" t="s">
        <v>58</v>
      </c>
      <c r="B146" s="16" t="s">
        <v>356</v>
      </c>
      <c r="C146" s="8">
        <f>C147</f>
        <v>50</v>
      </c>
      <c r="D146" s="8">
        <f t="shared" ref="D146:D148" si="21">D147</f>
        <v>0</v>
      </c>
      <c r="E146" s="88">
        <f t="shared" ref="E146:E210" si="22">D146/C146*100</f>
        <v>0</v>
      </c>
      <c r="F146" s="2"/>
    </row>
    <row r="147" spans="1:6" ht="51" hidden="1" outlineLevel="4">
      <c r="A147" s="14" t="s">
        <v>58</v>
      </c>
      <c r="B147" s="16" t="s">
        <v>357</v>
      </c>
      <c r="C147" s="8">
        <f>C148</f>
        <v>50</v>
      </c>
      <c r="D147" s="8">
        <f t="shared" si="21"/>
        <v>0</v>
      </c>
      <c r="E147" s="88">
        <f t="shared" si="22"/>
        <v>0</v>
      </c>
      <c r="F147" s="2"/>
    </row>
    <row r="148" spans="1:6" hidden="1" outlineLevel="5">
      <c r="A148" s="14" t="s">
        <v>58</v>
      </c>
      <c r="B148" s="16" t="s">
        <v>358</v>
      </c>
      <c r="C148" s="8">
        <f>C149</f>
        <v>50</v>
      </c>
      <c r="D148" s="8">
        <f t="shared" si="21"/>
        <v>0</v>
      </c>
      <c r="E148" s="88">
        <f t="shared" si="22"/>
        <v>0</v>
      </c>
      <c r="F148" s="2"/>
    </row>
    <row r="149" spans="1:6" ht="25.5" hidden="1" outlineLevel="6">
      <c r="A149" s="14" t="s">
        <v>58</v>
      </c>
      <c r="B149" s="16" t="s">
        <v>306</v>
      </c>
      <c r="C149" s="8">
        <f>'№ 5ведомственная'!F110</f>
        <v>50</v>
      </c>
      <c r="D149" s="8">
        <f>'№ 5ведомственная'!G110</f>
        <v>0</v>
      </c>
      <c r="E149" s="88">
        <f t="shared" si="22"/>
        <v>0</v>
      </c>
      <c r="F149" s="2"/>
    </row>
    <row r="150" spans="1:6" ht="25.5" hidden="1" outlineLevel="3">
      <c r="A150" s="14" t="s">
        <v>58</v>
      </c>
      <c r="B150" s="16" t="s">
        <v>359</v>
      </c>
      <c r="C150" s="8">
        <f>C151+C162</f>
        <v>470</v>
      </c>
      <c r="D150" s="8">
        <f>D151+D162</f>
        <v>0</v>
      </c>
      <c r="E150" s="88">
        <f t="shared" si="22"/>
        <v>0</v>
      </c>
      <c r="F150" s="2"/>
    </row>
    <row r="151" spans="1:6" ht="38.25" hidden="1" outlineLevel="4">
      <c r="A151" s="14" t="s">
        <v>58</v>
      </c>
      <c r="B151" s="16" t="s">
        <v>360</v>
      </c>
      <c r="C151" s="8">
        <f>C152+C154+C156+C158+C160</f>
        <v>450</v>
      </c>
      <c r="D151" s="8">
        <f>D152+D154+D156+D158+D160</f>
        <v>0</v>
      </c>
      <c r="E151" s="88">
        <f t="shared" si="22"/>
        <v>0</v>
      </c>
      <c r="F151" s="2"/>
    </row>
    <row r="152" spans="1:6" hidden="1" outlineLevel="5">
      <c r="A152" s="14" t="s">
        <v>58</v>
      </c>
      <c r="B152" s="16" t="s">
        <v>361</v>
      </c>
      <c r="C152" s="8">
        <f>C153</f>
        <v>130</v>
      </c>
      <c r="D152" s="8">
        <f>D153</f>
        <v>0</v>
      </c>
      <c r="E152" s="88">
        <f t="shared" si="22"/>
        <v>0</v>
      </c>
      <c r="F152" s="2"/>
    </row>
    <row r="153" spans="1:6" ht="25.5" hidden="1" outlineLevel="6">
      <c r="A153" s="14" t="s">
        <v>58</v>
      </c>
      <c r="B153" s="16" t="s">
        <v>306</v>
      </c>
      <c r="C153" s="8">
        <f>'№ 5ведомственная'!F114</f>
        <v>130</v>
      </c>
      <c r="D153" s="8">
        <f>'№ 5ведомственная'!G114</f>
        <v>0</v>
      </c>
      <c r="E153" s="88">
        <f t="shared" si="22"/>
        <v>0</v>
      </c>
      <c r="F153" s="2"/>
    </row>
    <row r="154" spans="1:6" hidden="1" outlineLevel="5">
      <c r="A154" s="14" t="s">
        <v>58</v>
      </c>
      <c r="B154" s="16" t="s">
        <v>362</v>
      </c>
      <c r="C154" s="8">
        <f>C155</f>
        <v>250</v>
      </c>
      <c r="D154" s="8">
        <f>D155</f>
        <v>0</v>
      </c>
      <c r="E154" s="88">
        <f t="shared" si="22"/>
        <v>0</v>
      </c>
      <c r="F154" s="2"/>
    </row>
    <row r="155" spans="1:6" ht="25.5" hidden="1" outlineLevel="6">
      <c r="A155" s="14" t="s">
        <v>58</v>
      </c>
      <c r="B155" s="16" t="s">
        <v>306</v>
      </c>
      <c r="C155" s="8">
        <f>'№ 5ведомственная'!F116</f>
        <v>250</v>
      </c>
      <c r="D155" s="8">
        <f>'№ 5ведомственная'!G116</f>
        <v>0</v>
      </c>
      <c r="E155" s="88">
        <f t="shared" si="22"/>
        <v>0</v>
      </c>
      <c r="F155" s="2"/>
    </row>
    <row r="156" spans="1:6" hidden="1" outlineLevel="5">
      <c r="A156" s="14" t="s">
        <v>58</v>
      </c>
      <c r="B156" s="16" t="s">
        <v>363</v>
      </c>
      <c r="C156" s="8">
        <f>C157</f>
        <v>40</v>
      </c>
      <c r="D156" s="8">
        <f>D157</f>
        <v>0</v>
      </c>
      <c r="E156" s="88">
        <f t="shared" si="22"/>
        <v>0</v>
      </c>
      <c r="F156" s="2"/>
    </row>
    <row r="157" spans="1:6" ht="25.5" hidden="1" outlineLevel="6">
      <c r="A157" s="14" t="s">
        <v>58</v>
      </c>
      <c r="B157" s="16" t="s">
        <v>306</v>
      </c>
      <c r="C157" s="8">
        <f>'№ 5ведомственная'!F118</f>
        <v>40</v>
      </c>
      <c r="D157" s="8">
        <f>'№ 5ведомственная'!G118</f>
        <v>0</v>
      </c>
      <c r="E157" s="88">
        <f t="shared" si="22"/>
        <v>0</v>
      </c>
      <c r="F157" s="2"/>
    </row>
    <row r="158" spans="1:6" hidden="1" outlineLevel="5">
      <c r="A158" s="14" t="s">
        <v>58</v>
      </c>
      <c r="B158" s="16" t="s">
        <v>364</v>
      </c>
      <c r="C158" s="8">
        <f>C159</f>
        <v>10</v>
      </c>
      <c r="D158" s="8">
        <f>D159</f>
        <v>0</v>
      </c>
      <c r="E158" s="88">
        <f t="shared" si="22"/>
        <v>0</v>
      </c>
      <c r="F158" s="2"/>
    </row>
    <row r="159" spans="1:6" ht="25.5" hidden="1" outlineLevel="6">
      <c r="A159" s="14" t="s">
        <v>58</v>
      </c>
      <c r="B159" s="16" t="s">
        <v>306</v>
      </c>
      <c r="C159" s="8">
        <f>'№ 5ведомственная'!F120</f>
        <v>10</v>
      </c>
      <c r="D159" s="8">
        <f>'№ 5ведомственная'!G120</f>
        <v>0</v>
      </c>
      <c r="E159" s="88">
        <f t="shared" si="22"/>
        <v>0</v>
      </c>
      <c r="F159" s="2"/>
    </row>
    <row r="160" spans="1:6" hidden="1" outlineLevel="5">
      <c r="A160" s="14" t="s">
        <v>58</v>
      </c>
      <c r="B160" s="16" t="s">
        <v>365</v>
      </c>
      <c r="C160" s="8">
        <f>C161</f>
        <v>20</v>
      </c>
      <c r="D160" s="8">
        <f>D161</f>
        <v>0</v>
      </c>
      <c r="E160" s="88">
        <f t="shared" si="22"/>
        <v>0</v>
      </c>
      <c r="F160" s="2"/>
    </row>
    <row r="161" spans="1:6" ht="25.5" hidden="1" outlineLevel="6">
      <c r="A161" s="14" t="s">
        <v>58</v>
      </c>
      <c r="B161" s="16" t="s">
        <v>306</v>
      </c>
      <c r="C161" s="8">
        <f>'№ 5ведомственная'!F122</f>
        <v>20</v>
      </c>
      <c r="D161" s="8">
        <f>'№ 5ведомственная'!G122</f>
        <v>0</v>
      </c>
      <c r="E161" s="88">
        <f t="shared" si="22"/>
        <v>0</v>
      </c>
      <c r="F161" s="2"/>
    </row>
    <row r="162" spans="1:6" ht="38.25" hidden="1" outlineLevel="4">
      <c r="A162" s="14" t="s">
        <v>58</v>
      </c>
      <c r="B162" s="16" t="s">
        <v>366</v>
      </c>
      <c r="C162" s="8">
        <f t="shared" ref="C162:D163" si="23">C163</f>
        <v>20</v>
      </c>
      <c r="D162" s="8">
        <f t="shared" si="23"/>
        <v>0</v>
      </c>
      <c r="E162" s="88">
        <f t="shared" si="22"/>
        <v>0</v>
      </c>
      <c r="F162" s="2"/>
    </row>
    <row r="163" spans="1:6" ht="25.5" hidden="1" outlineLevel="5">
      <c r="A163" s="14" t="s">
        <v>58</v>
      </c>
      <c r="B163" s="16" t="s">
        <v>367</v>
      </c>
      <c r="C163" s="8">
        <f t="shared" si="23"/>
        <v>20</v>
      </c>
      <c r="D163" s="8">
        <f t="shared" si="23"/>
        <v>0</v>
      </c>
      <c r="E163" s="88">
        <f t="shared" si="22"/>
        <v>0</v>
      </c>
      <c r="F163" s="2"/>
    </row>
    <row r="164" spans="1:6" ht="25.5" hidden="1" outlineLevel="6">
      <c r="A164" s="14" t="s">
        <v>58</v>
      </c>
      <c r="B164" s="16" t="s">
        <v>306</v>
      </c>
      <c r="C164" s="8">
        <f>'№ 5ведомственная'!F125</f>
        <v>20</v>
      </c>
      <c r="D164" s="8">
        <f>'№ 5ведомственная'!G125</f>
        <v>0</v>
      </c>
      <c r="E164" s="88">
        <f t="shared" si="22"/>
        <v>0</v>
      </c>
      <c r="F164" s="2"/>
    </row>
    <row r="165" spans="1:6" ht="25.5" outlineLevel="6">
      <c r="A165" s="15" t="s">
        <v>591</v>
      </c>
      <c r="B165" s="16" t="s">
        <v>596</v>
      </c>
      <c r="C165" s="8">
        <f>'№ 5ведомственная'!F126</f>
        <v>793</v>
      </c>
      <c r="D165" s="8">
        <f>'№ 5ведомственная'!G126</f>
        <v>0</v>
      </c>
      <c r="E165" s="88">
        <f t="shared" si="22"/>
        <v>0</v>
      </c>
      <c r="F165" s="2"/>
    </row>
    <row r="166" spans="1:6" s="26" customFormat="1">
      <c r="A166" s="19" t="s">
        <v>71</v>
      </c>
      <c r="B166" s="20" t="s">
        <v>253</v>
      </c>
      <c r="C166" s="7">
        <f>C181+C187+C218</f>
        <v>118275.70000000001</v>
      </c>
      <c r="D166" s="7">
        <f>D181+D187+D218</f>
        <v>11627.599999999999</v>
      </c>
      <c r="E166" s="87">
        <f t="shared" si="22"/>
        <v>9.8309289228472103</v>
      </c>
      <c r="F166" s="4"/>
    </row>
    <row r="167" spans="1:6" ht="38.25" hidden="1" outlineLevel="2">
      <c r="A167" s="14" t="s">
        <v>159</v>
      </c>
      <c r="B167" s="16" t="s">
        <v>288</v>
      </c>
      <c r="C167" s="8" t="e">
        <f>C168</f>
        <v>#REF!</v>
      </c>
      <c r="D167" s="8" t="e">
        <f>D168</f>
        <v>#REF!</v>
      </c>
      <c r="E167" s="87" t="e">
        <f t="shared" si="22"/>
        <v>#REF!</v>
      </c>
      <c r="F167" s="2"/>
    </row>
    <row r="168" spans="1:6" ht="25.5" hidden="1" outlineLevel="3">
      <c r="A168" s="14" t="s">
        <v>159</v>
      </c>
      <c r="B168" s="16" t="s">
        <v>443</v>
      </c>
      <c r="C168" s="8" t="e">
        <f>C169+C172</f>
        <v>#REF!</v>
      </c>
      <c r="D168" s="8" t="e">
        <f>D169+D172</f>
        <v>#REF!</v>
      </c>
      <c r="E168" s="87" t="e">
        <f t="shared" si="22"/>
        <v>#REF!</v>
      </c>
      <c r="F168" s="2"/>
    </row>
    <row r="169" spans="1:6" ht="38.25" hidden="1" outlineLevel="4">
      <c r="A169" s="14" t="s">
        <v>159</v>
      </c>
      <c r="B169" s="16" t="s">
        <v>483</v>
      </c>
      <c r="C169" s="8" t="e">
        <f t="shared" ref="C169:D170" si="24">C170</f>
        <v>#REF!</v>
      </c>
      <c r="D169" s="8" t="e">
        <f t="shared" si="24"/>
        <v>#REF!</v>
      </c>
      <c r="E169" s="87" t="e">
        <f t="shared" si="22"/>
        <v>#REF!</v>
      </c>
      <c r="F169" s="2"/>
    </row>
    <row r="170" spans="1:6" ht="25.5" hidden="1" outlineLevel="5">
      <c r="A170" s="14" t="s">
        <v>159</v>
      </c>
      <c r="B170" s="16" t="s">
        <v>484</v>
      </c>
      <c r="C170" s="8" t="e">
        <f t="shared" si="24"/>
        <v>#REF!</v>
      </c>
      <c r="D170" s="8" t="e">
        <f t="shared" si="24"/>
        <v>#REF!</v>
      </c>
      <c r="E170" s="87" t="e">
        <f t="shared" si="22"/>
        <v>#REF!</v>
      </c>
      <c r="F170" s="2"/>
    </row>
    <row r="171" spans="1:6" ht="51" hidden="1" outlineLevel="6">
      <c r="A171" s="14" t="s">
        <v>159</v>
      </c>
      <c r="B171" s="16" t="s">
        <v>305</v>
      </c>
      <c r="C171" s="8" t="e">
        <f>'№ 5ведомственная'!#REF!</f>
        <v>#REF!</v>
      </c>
      <c r="D171" s="8" t="e">
        <f>'№ 5ведомственная'!#REF!</f>
        <v>#REF!</v>
      </c>
      <c r="E171" s="87" t="e">
        <f t="shared" si="22"/>
        <v>#REF!</v>
      </c>
      <c r="F171" s="2"/>
    </row>
    <row r="172" spans="1:6" ht="25.5" hidden="1" outlineLevel="4">
      <c r="A172" s="14" t="s">
        <v>159</v>
      </c>
      <c r="B172" s="16" t="s">
        <v>444</v>
      </c>
      <c r="C172" s="8" t="e">
        <f t="shared" ref="C172:D173" si="25">C173</f>
        <v>#REF!</v>
      </c>
      <c r="D172" s="8" t="e">
        <f t="shared" si="25"/>
        <v>#REF!</v>
      </c>
      <c r="E172" s="87" t="e">
        <f t="shared" si="22"/>
        <v>#REF!</v>
      </c>
      <c r="F172" s="2"/>
    </row>
    <row r="173" spans="1:6" ht="25.5" hidden="1" outlineLevel="5">
      <c r="A173" s="14" t="s">
        <v>159</v>
      </c>
      <c r="B173" s="16" t="s">
        <v>445</v>
      </c>
      <c r="C173" s="8" t="e">
        <f t="shared" si="25"/>
        <v>#REF!</v>
      </c>
      <c r="D173" s="8" t="e">
        <f t="shared" si="25"/>
        <v>#REF!</v>
      </c>
      <c r="E173" s="87" t="e">
        <f t="shared" si="22"/>
        <v>#REF!</v>
      </c>
      <c r="F173" s="2"/>
    </row>
    <row r="174" spans="1:6" ht="25.5" hidden="1" outlineLevel="6">
      <c r="A174" s="14" t="s">
        <v>159</v>
      </c>
      <c r="B174" s="16" t="s">
        <v>332</v>
      </c>
      <c r="C174" s="8" t="e">
        <f>'№ 5ведомственная'!#REF!</f>
        <v>#REF!</v>
      </c>
      <c r="D174" s="8" t="e">
        <f>'№ 5ведомственная'!#REF!</f>
        <v>#REF!</v>
      </c>
      <c r="E174" s="87" t="e">
        <f t="shared" si="22"/>
        <v>#REF!</v>
      </c>
      <c r="F174" s="2"/>
    </row>
    <row r="175" spans="1:6" ht="51" hidden="1" outlineLevel="2">
      <c r="A175" s="14" t="s">
        <v>72</v>
      </c>
      <c r="B175" s="16" t="s">
        <v>272</v>
      </c>
      <c r="C175" s="8" t="e">
        <f>C176</f>
        <v>#REF!</v>
      </c>
      <c r="D175" s="8" t="e">
        <f t="shared" ref="D175:D178" si="26">D176</f>
        <v>#REF!</v>
      </c>
      <c r="E175" s="87" t="e">
        <f t="shared" si="22"/>
        <v>#REF!</v>
      </c>
      <c r="F175" s="2"/>
    </row>
    <row r="176" spans="1:6" ht="25.5" hidden="1" outlineLevel="3">
      <c r="A176" s="14" t="s">
        <v>72</v>
      </c>
      <c r="B176" s="16" t="s">
        <v>368</v>
      </c>
      <c r="C176" s="8" t="e">
        <f>C177</f>
        <v>#REF!</v>
      </c>
      <c r="D176" s="8" t="e">
        <f t="shared" si="26"/>
        <v>#REF!</v>
      </c>
      <c r="E176" s="87" t="e">
        <f t="shared" si="22"/>
        <v>#REF!</v>
      </c>
      <c r="F176" s="2"/>
    </row>
    <row r="177" spans="1:6" ht="25.5" hidden="1" outlineLevel="4">
      <c r="A177" s="14" t="s">
        <v>72</v>
      </c>
      <c r="B177" s="16" t="s">
        <v>369</v>
      </c>
      <c r="C177" s="8" t="e">
        <f>C178</f>
        <v>#REF!</v>
      </c>
      <c r="D177" s="8" t="e">
        <f t="shared" si="26"/>
        <v>#REF!</v>
      </c>
      <c r="E177" s="87" t="e">
        <f t="shared" si="22"/>
        <v>#REF!</v>
      </c>
      <c r="F177" s="2"/>
    </row>
    <row r="178" spans="1:6" ht="63.75" hidden="1" outlineLevel="5">
      <c r="A178" s="14" t="s">
        <v>72</v>
      </c>
      <c r="B178" s="16" t="s">
        <v>370</v>
      </c>
      <c r="C178" s="8" t="e">
        <f>C179</f>
        <v>#REF!</v>
      </c>
      <c r="D178" s="8" t="e">
        <f t="shared" si="26"/>
        <v>#REF!</v>
      </c>
      <c r="E178" s="87" t="e">
        <f t="shared" si="22"/>
        <v>#REF!</v>
      </c>
      <c r="F178" s="2"/>
    </row>
    <row r="179" spans="1:6" ht="25.5" hidden="1" outlineLevel="6">
      <c r="A179" s="14" t="s">
        <v>72</v>
      </c>
      <c r="B179" s="16" t="s">
        <v>306</v>
      </c>
      <c r="C179" s="8" t="e">
        <f>'№ 5ведомственная'!#REF!</f>
        <v>#REF!</v>
      </c>
      <c r="D179" s="8" t="e">
        <f>'№ 5ведомственная'!#REF!</f>
        <v>#REF!</v>
      </c>
      <c r="E179" s="87" t="e">
        <f t="shared" si="22"/>
        <v>#REF!</v>
      </c>
      <c r="F179" s="2"/>
    </row>
    <row r="180" spans="1:6" outlineLevel="6">
      <c r="A180" s="15" t="s">
        <v>72</v>
      </c>
      <c r="B180" s="16" t="s">
        <v>776</v>
      </c>
      <c r="C180" s="8">
        <v>0</v>
      </c>
      <c r="D180" s="8">
        <v>0</v>
      </c>
      <c r="E180" s="87">
        <v>0</v>
      </c>
      <c r="F180" s="2"/>
    </row>
    <row r="181" spans="1:6" outlineLevel="1">
      <c r="A181" s="14" t="s">
        <v>76</v>
      </c>
      <c r="B181" s="16" t="s">
        <v>273</v>
      </c>
      <c r="C181" s="8">
        <f>'№ 5ведомственная'!F149</f>
        <v>16411.900000000001</v>
      </c>
      <c r="D181" s="8">
        <f>'№ 5ведомственная'!G149</f>
        <v>3295</v>
      </c>
      <c r="E181" s="87">
        <f t="shared" si="22"/>
        <v>20.076895423442746</v>
      </c>
      <c r="F181" s="2"/>
    </row>
    <row r="182" spans="1:6" ht="51" hidden="1" outlineLevel="2">
      <c r="A182" s="14" t="s">
        <v>76</v>
      </c>
      <c r="B182" s="16" t="s">
        <v>272</v>
      </c>
      <c r="C182" s="8">
        <f>C183</f>
        <v>3285.4</v>
      </c>
      <c r="D182" s="8">
        <f t="shared" ref="D182:D185" si="27">D183</f>
        <v>659</v>
      </c>
      <c r="E182" s="87">
        <f t="shared" si="22"/>
        <v>20.058440372557374</v>
      </c>
      <c r="F182" s="2"/>
    </row>
    <row r="183" spans="1:6" ht="25.5" hidden="1" outlineLevel="3">
      <c r="A183" s="14" t="s">
        <v>76</v>
      </c>
      <c r="B183" s="16" t="s">
        <v>371</v>
      </c>
      <c r="C183" s="8">
        <f>C184</f>
        <v>3285.4</v>
      </c>
      <c r="D183" s="8">
        <f t="shared" si="27"/>
        <v>659</v>
      </c>
      <c r="E183" s="87">
        <f t="shared" si="22"/>
        <v>20.058440372557374</v>
      </c>
      <c r="F183" s="2"/>
    </row>
    <row r="184" spans="1:6" hidden="1" outlineLevel="4">
      <c r="A184" s="14" t="s">
        <v>76</v>
      </c>
      <c r="B184" s="16" t="s">
        <v>372</v>
      </c>
      <c r="C184" s="8">
        <f>C185</f>
        <v>3285.4</v>
      </c>
      <c r="D184" s="8">
        <f t="shared" si="27"/>
        <v>659</v>
      </c>
      <c r="E184" s="87">
        <f t="shared" si="22"/>
        <v>20.058440372557374</v>
      </c>
      <c r="F184" s="2"/>
    </row>
    <row r="185" spans="1:6" ht="38.25" hidden="1" outlineLevel="5">
      <c r="A185" s="14" t="s">
        <v>76</v>
      </c>
      <c r="B185" s="16" t="s">
        <v>373</v>
      </c>
      <c r="C185" s="8">
        <f>C186</f>
        <v>3285.4</v>
      </c>
      <c r="D185" s="8">
        <f t="shared" si="27"/>
        <v>659</v>
      </c>
      <c r="E185" s="87">
        <f t="shared" si="22"/>
        <v>20.058440372557374</v>
      </c>
      <c r="F185" s="2"/>
    </row>
    <row r="186" spans="1:6" ht="25.5" hidden="1" outlineLevel="6">
      <c r="A186" s="14" t="s">
        <v>76</v>
      </c>
      <c r="B186" s="16" t="s">
        <v>306</v>
      </c>
      <c r="C186" s="8">
        <f>'№ 5ведомственная'!F154</f>
        <v>3285.4</v>
      </c>
      <c r="D186" s="8">
        <f>'№ 5ведомственная'!G154</f>
        <v>659</v>
      </c>
      <c r="E186" s="87">
        <f t="shared" si="22"/>
        <v>20.058440372557374</v>
      </c>
      <c r="F186" s="2"/>
    </row>
    <row r="187" spans="1:6" outlineLevel="1" collapsed="1">
      <c r="A187" s="14" t="s">
        <v>80</v>
      </c>
      <c r="B187" s="16" t="s">
        <v>274</v>
      </c>
      <c r="C187" s="8">
        <f>'№ 5ведомственная'!F157</f>
        <v>101563.8</v>
      </c>
      <c r="D187" s="8">
        <f>'№ 5ведомственная'!G157</f>
        <v>8214.2999999999993</v>
      </c>
      <c r="E187" s="87">
        <f t="shared" si="22"/>
        <v>8.0878226297164932</v>
      </c>
      <c r="F187" s="2"/>
    </row>
    <row r="188" spans="1:6" ht="51" hidden="1" outlineLevel="2">
      <c r="A188" s="14" t="s">
        <v>80</v>
      </c>
      <c r="B188" s="16" t="s">
        <v>272</v>
      </c>
      <c r="C188" s="8" t="e">
        <f>C189+C205+C214</f>
        <v>#REF!</v>
      </c>
      <c r="D188" s="8" t="e">
        <f>D189+D205+D214</f>
        <v>#REF!</v>
      </c>
      <c r="E188" s="87" t="e">
        <f t="shared" si="22"/>
        <v>#REF!</v>
      </c>
      <c r="F188" s="2"/>
    </row>
    <row r="189" spans="1:6" ht="25.5" hidden="1" outlineLevel="3">
      <c r="A189" s="14" t="s">
        <v>80</v>
      </c>
      <c r="B189" s="16" t="s">
        <v>371</v>
      </c>
      <c r="C189" s="8">
        <f>C190+C199+C202</f>
        <v>46188.19999999999</v>
      </c>
      <c r="D189" s="8">
        <f>D190+D199+D202</f>
        <v>8214.2999999999993</v>
      </c>
      <c r="E189" s="87">
        <f t="shared" si="22"/>
        <v>17.78441246898559</v>
      </c>
      <c r="F189" s="2"/>
    </row>
    <row r="190" spans="1:6" ht="38.25" hidden="1" outlineLevel="4">
      <c r="A190" s="14" t="s">
        <v>80</v>
      </c>
      <c r="B190" s="16" t="s">
        <v>374</v>
      </c>
      <c r="C190" s="8">
        <f>C191+C193+C195+C197</f>
        <v>41046.899999999994</v>
      </c>
      <c r="D190" s="8">
        <f>D191+D193+D195+D197</f>
        <v>8214.2999999999993</v>
      </c>
      <c r="E190" s="87">
        <f t="shared" si="22"/>
        <v>20.011986288854942</v>
      </c>
      <c r="F190" s="2"/>
    </row>
    <row r="191" spans="1:6" ht="63.75" hidden="1" outlineLevel="5">
      <c r="A191" s="14" t="s">
        <v>80</v>
      </c>
      <c r="B191" s="16" t="s">
        <v>375</v>
      </c>
      <c r="C191" s="8">
        <f>C192</f>
        <v>16928.099999999999</v>
      </c>
      <c r="D191" s="8">
        <f>D192</f>
        <v>2592</v>
      </c>
      <c r="E191" s="87">
        <f t="shared" si="22"/>
        <v>15.311818810144082</v>
      </c>
      <c r="F191" s="2"/>
    </row>
    <row r="192" spans="1:6" ht="25.5" hidden="1" outlineLevel="6">
      <c r="A192" s="14" t="s">
        <v>80</v>
      </c>
      <c r="B192" s="16" t="s">
        <v>306</v>
      </c>
      <c r="C192" s="8">
        <f>'№ 5ведомственная'!F162</f>
        <v>16928.099999999999</v>
      </c>
      <c r="D192" s="8">
        <f>'№ 5ведомственная'!G162</f>
        <v>2592</v>
      </c>
      <c r="E192" s="87">
        <f t="shared" si="22"/>
        <v>15.311818810144082</v>
      </c>
      <c r="F192" s="2"/>
    </row>
    <row r="193" spans="1:6" ht="25.5" hidden="1" outlineLevel="5">
      <c r="A193" s="14" t="s">
        <v>80</v>
      </c>
      <c r="B193" s="16" t="s">
        <v>376</v>
      </c>
      <c r="C193" s="8">
        <f>C194</f>
        <v>8000</v>
      </c>
      <c r="D193" s="8">
        <f>D194</f>
        <v>2100</v>
      </c>
      <c r="E193" s="87">
        <f t="shared" si="22"/>
        <v>26.25</v>
      </c>
      <c r="F193" s="2"/>
    </row>
    <row r="194" spans="1:6" ht="25.5" hidden="1" outlineLevel="6">
      <c r="A194" s="14" t="s">
        <v>80</v>
      </c>
      <c r="B194" s="16" t="s">
        <v>332</v>
      </c>
      <c r="C194" s="8">
        <f>'№ 5ведомственная'!F164</f>
        <v>8000</v>
      </c>
      <c r="D194" s="8">
        <f>'№ 5ведомственная'!G164</f>
        <v>2100</v>
      </c>
      <c r="E194" s="87">
        <f t="shared" si="22"/>
        <v>26.25</v>
      </c>
      <c r="F194" s="2"/>
    </row>
    <row r="195" spans="1:6" ht="25.5" hidden="1" outlineLevel="5">
      <c r="A195" s="14" t="s">
        <v>80</v>
      </c>
      <c r="B195" s="16" t="s">
        <v>377</v>
      </c>
      <c r="C195" s="8">
        <f>C196</f>
        <v>10118.799999999999</v>
      </c>
      <c r="D195" s="8">
        <f>D196</f>
        <v>1434.7</v>
      </c>
      <c r="E195" s="87">
        <f t="shared" si="22"/>
        <v>14.178558722378149</v>
      </c>
      <c r="F195" s="2"/>
    </row>
    <row r="196" spans="1:6" ht="25.5" hidden="1" outlineLevel="6">
      <c r="A196" s="14" t="s">
        <v>80</v>
      </c>
      <c r="B196" s="16" t="s">
        <v>306</v>
      </c>
      <c r="C196" s="8">
        <f>'№ 5ведомственная'!F166</f>
        <v>10118.799999999999</v>
      </c>
      <c r="D196" s="8">
        <f>'№ 5ведомственная'!G166</f>
        <v>1434.7</v>
      </c>
      <c r="E196" s="87">
        <f t="shared" si="22"/>
        <v>14.178558722378149</v>
      </c>
      <c r="F196" s="2"/>
    </row>
    <row r="197" spans="1:6" ht="51" hidden="1" outlineLevel="5">
      <c r="A197" s="14" t="s">
        <v>80</v>
      </c>
      <c r="B197" s="16" t="s">
        <v>378</v>
      </c>
      <c r="C197" s="8">
        <f>C198</f>
        <v>6000</v>
      </c>
      <c r="D197" s="8">
        <f>D198</f>
        <v>2087.6</v>
      </c>
      <c r="E197" s="87">
        <f t="shared" si="22"/>
        <v>34.793333333333329</v>
      </c>
      <c r="F197" s="2"/>
    </row>
    <row r="198" spans="1:6" ht="25.5" hidden="1" outlineLevel="6">
      <c r="A198" s="14" t="s">
        <v>80</v>
      </c>
      <c r="B198" s="16" t="s">
        <v>306</v>
      </c>
      <c r="C198" s="8">
        <f>'№ 5ведомственная'!F168</f>
        <v>6000</v>
      </c>
      <c r="D198" s="8">
        <f>'№ 5ведомственная'!G168</f>
        <v>2087.6</v>
      </c>
      <c r="E198" s="87">
        <f t="shared" si="22"/>
        <v>34.793333333333329</v>
      </c>
      <c r="F198" s="2"/>
    </row>
    <row r="199" spans="1:6" ht="38.25" hidden="1" outlineLevel="4">
      <c r="A199" s="14" t="s">
        <v>80</v>
      </c>
      <c r="B199" s="16" t="s">
        <v>379</v>
      </c>
      <c r="C199" s="8">
        <f>C201</f>
        <v>4367.5999999999995</v>
      </c>
      <c r="D199" s="8">
        <f>D201</f>
        <v>0</v>
      </c>
      <c r="E199" s="87">
        <f t="shared" si="22"/>
        <v>0</v>
      </c>
      <c r="F199" s="2"/>
    </row>
    <row r="200" spans="1:6" ht="25.5" hidden="1" outlineLevel="5">
      <c r="A200" s="14" t="s">
        <v>80</v>
      </c>
      <c r="B200" s="16" t="s">
        <v>533</v>
      </c>
      <c r="C200" s="8">
        <f>C201</f>
        <v>4367.5999999999995</v>
      </c>
      <c r="D200" s="8">
        <f>D201</f>
        <v>0</v>
      </c>
      <c r="E200" s="87">
        <f t="shared" si="22"/>
        <v>0</v>
      </c>
      <c r="F200" s="2"/>
    </row>
    <row r="201" spans="1:6" ht="25.5" hidden="1" outlineLevel="6">
      <c r="A201" s="14" t="s">
        <v>80</v>
      </c>
      <c r="B201" s="16" t="s">
        <v>306</v>
      </c>
      <c r="C201" s="8">
        <f>'№ 5ведомственная'!F175</f>
        <v>4367.5999999999995</v>
      </c>
      <c r="D201" s="8">
        <f>'№ 5ведомственная'!G175</f>
        <v>0</v>
      </c>
      <c r="E201" s="87">
        <f t="shared" si="22"/>
        <v>0</v>
      </c>
      <c r="F201" s="2"/>
    </row>
    <row r="202" spans="1:6" ht="25.5" hidden="1" outlineLevel="4">
      <c r="A202" s="14" t="s">
        <v>80</v>
      </c>
      <c r="B202" s="16" t="s">
        <v>380</v>
      </c>
      <c r="C202" s="8">
        <f t="shared" ref="C202:D203" si="28">C203</f>
        <v>773.7</v>
      </c>
      <c r="D202" s="8">
        <f t="shared" si="28"/>
        <v>0</v>
      </c>
      <c r="E202" s="87">
        <f t="shared" si="22"/>
        <v>0</v>
      </c>
      <c r="F202" s="2"/>
    </row>
    <row r="203" spans="1:6" ht="25.5" hidden="1" outlineLevel="5">
      <c r="A203" s="14" t="s">
        <v>80</v>
      </c>
      <c r="B203" s="16" t="s">
        <v>381</v>
      </c>
      <c r="C203" s="8">
        <f t="shared" si="28"/>
        <v>773.7</v>
      </c>
      <c r="D203" s="8">
        <f t="shared" si="28"/>
        <v>0</v>
      </c>
      <c r="E203" s="87">
        <f t="shared" si="22"/>
        <v>0</v>
      </c>
      <c r="F203" s="2"/>
    </row>
    <row r="204" spans="1:6" ht="25.5" hidden="1" outlineLevel="6">
      <c r="A204" s="14" t="s">
        <v>80</v>
      </c>
      <c r="B204" s="16" t="s">
        <v>306</v>
      </c>
      <c r="C204" s="8">
        <f>'№ 5ведомственная'!F184</f>
        <v>773.7</v>
      </c>
      <c r="D204" s="8">
        <f>'№ 5ведомственная'!G184</f>
        <v>0</v>
      </c>
      <c r="E204" s="87">
        <f t="shared" si="22"/>
        <v>0</v>
      </c>
      <c r="F204" s="2"/>
    </row>
    <row r="205" spans="1:6" ht="25.5" hidden="1" outlineLevel="3">
      <c r="A205" s="14" t="s">
        <v>80</v>
      </c>
      <c r="B205" s="16" t="s">
        <v>382</v>
      </c>
      <c r="C205" s="8" t="e">
        <f>C206+C211</f>
        <v>#REF!</v>
      </c>
      <c r="D205" s="8" t="e">
        <f>D206+D211</f>
        <v>#REF!</v>
      </c>
      <c r="E205" s="87" t="e">
        <f t="shared" si="22"/>
        <v>#REF!</v>
      </c>
      <c r="F205" s="2"/>
    </row>
    <row r="206" spans="1:6" ht="38.25" hidden="1" outlineLevel="4">
      <c r="A206" s="14" t="s">
        <v>80</v>
      </c>
      <c r="B206" s="16" t="s">
        <v>383</v>
      </c>
      <c r="C206" s="8" t="e">
        <f>C207+C209</f>
        <v>#REF!</v>
      </c>
      <c r="D206" s="8" t="e">
        <f>D207+D209</f>
        <v>#REF!</v>
      </c>
      <c r="E206" s="87" t="e">
        <f t="shared" si="22"/>
        <v>#REF!</v>
      </c>
      <c r="F206" s="2"/>
    </row>
    <row r="207" spans="1:6" ht="25.5" hidden="1" outlineLevel="5">
      <c r="A207" s="14" t="s">
        <v>80</v>
      </c>
      <c r="B207" s="16" t="s">
        <v>384</v>
      </c>
      <c r="C207" s="8" t="e">
        <f>C208</f>
        <v>#REF!</v>
      </c>
      <c r="D207" s="8" t="e">
        <f>D208</f>
        <v>#REF!</v>
      </c>
      <c r="E207" s="87" t="e">
        <f t="shared" si="22"/>
        <v>#REF!</v>
      </c>
      <c r="F207" s="2"/>
    </row>
    <row r="208" spans="1:6" ht="25.5" hidden="1" outlineLevel="6">
      <c r="A208" s="14" t="s">
        <v>80</v>
      </c>
      <c r="B208" s="16" t="s">
        <v>306</v>
      </c>
      <c r="C208" s="8" t="e">
        <f>'№ 5ведомственная'!#REF!</f>
        <v>#REF!</v>
      </c>
      <c r="D208" s="8" t="e">
        <f>'№ 5ведомственная'!#REF!</f>
        <v>#REF!</v>
      </c>
      <c r="E208" s="87" t="e">
        <f t="shared" si="22"/>
        <v>#REF!</v>
      </c>
      <c r="F208" s="2"/>
    </row>
    <row r="209" spans="1:6" ht="38.25" hidden="1" outlineLevel="5">
      <c r="A209" s="14" t="s">
        <v>80</v>
      </c>
      <c r="B209" s="16" t="s">
        <v>540</v>
      </c>
      <c r="C209" s="8" t="e">
        <f>C210</f>
        <v>#REF!</v>
      </c>
      <c r="D209" s="8" t="e">
        <f>D210</f>
        <v>#REF!</v>
      </c>
      <c r="E209" s="87" t="e">
        <f t="shared" si="22"/>
        <v>#REF!</v>
      </c>
      <c r="F209" s="2"/>
    </row>
    <row r="210" spans="1:6" ht="25.5" hidden="1" outlineLevel="6">
      <c r="A210" s="14" t="s">
        <v>80</v>
      </c>
      <c r="B210" s="16" t="s">
        <v>306</v>
      </c>
      <c r="C210" s="8" t="e">
        <f>'№ 5ведомственная'!#REF!</f>
        <v>#REF!</v>
      </c>
      <c r="D210" s="8" t="e">
        <f>'№ 5ведомственная'!#REF!</f>
        <v>#REF!</v>
      </c>
      <c r="E210" s="87" t="e">
        <f t="shared" si="22"/>
        <v>#REF!</v>
      </c>
      <c r="F210" s="2"/>
    </row>
    <row r="211" spans="1:6" ht="38.25" hidden="1" outlineLevel="4">
      <c r="A211" s="14" t="s">
        <v>80</v>
      </c>
      <c r="B211" s="16" t="s">
        <v>386</v>
      </c>
      <c r="C211" s="8">
        <f t="shared" ref="C211:D212" si="29">C212</f>
        <v>295.49999999999994</v>
      </c>
      <c r="D211" s="8">
        <f t="shared" si="29"/>
        <v>0</v>
      </c>
      <c r="E211" s="87">
        <f t="shared" ref="E211:E274" si="30">D211/C211*100</f>
        <v>0</v>
      </c>
      <c r="F211" s="2"/>
    </row>
    <row r="212" spans="1:6" ht="38.25" hidden="1" outlineLevel="5">
      <c r="A212" s="14" t="s">
        <v>80</v>
      </c>
      <c r="B212" s="16" t="s">
        <v>385</v>
      </c>
      <c r="C212" s="8">
        <f t="shared" si="29"/>
        <v>295.49999999999994</v>
      </c>
      <c r="D212" s="8">
        <f t="shared" si="29"/>
        <v>0</v>
      </c>
      <c r="E212" s="87">
        <f t="shared" si="30"/>
        <v>0</v>
      </c>
      <c r="F212" s="2"/>
    </row>
    <row r="213" spans="1:6" ht="25.5" hidden="1" outlineLevel="6">
      <c r="A213" s="14" t="s">
        <v>80</v>
      </c>
      <c r="B213" s="16" t="s">
        <v>306</v>
      </c>
      <c r="C213" s="8">
        <f>'№ 5ведомственная'!F190</f>
        <v>295.49999999999994</v>
      </c>
      <c r="D213" s="8">
        <f>'№ 5ведомственная'!G190</f>
        <v>0</v>
      </c>
      <c r="E213" s="87">
        <f t="shared" si="30"/>
        <v>0</v>
      </c>
      <c r="F213" s="2"/>
    </row>
    <row r="214" spans="1:6" ht="25.5" hidden="1" outlineLevel="3">
      <c r="A214" s="14" t="s">
        <v>80</v>
      </c>
      <c r="B214" s="16" t="s">
        <v>368</v>
      </c>
      <c r="C214" s="8" t="e">
        <f>C215</f>
        <v>#REF!</v>
      </c>
      <c r="D214" s="8" t="e">
        <f t="shared" ref="D214:D216" si="31">D215</f>
        <v>#REF!</v>
      </c>
      <c r="E214" s="87" t="e">
        <f t="shared" si="30"/>
        <v>#REF!</v>
      </c>
      <c r="F214" s="2"/>
    </row>
    <row r="215" spans="1:6" ht="25.5" hidden="1" outlineLevel="4">
      <c r="A215" s="14" t="s">
        <v>80</v>
      </c>
      <c r="B215" s="16" t="s">
        <v>387</v>
      </c>
      <c r="C215" s="8" t="e">
        <f>C216</f>
        <v>#REF!</v>
      </c>
      <c r="D215" s="8" t="e">
        <f t="shared" si="31"/>
        <v>#REF!</v>
      </c>
      <c r="E215" s="87" t="e">
        <f t="shared" si="30"/>
        <v>#REF!</v>
      </c>
      <c r="F215" s="2"/>
    </row>
    <row r="216" spans="1:6" ht="63.75" hidden="1" outlineLevel="5">
      <c r="A216" s="14" t="s">
        <v>80</v>
      </c>
      <c r="B216" s="16" t="s">
        <v>388</v>
      </c>
      <c r="C216" s="8" t="e">
        <f>C217</f>
        <v>#REF!</v>
      </c>
      <c r="D216" s="8" t="e">
        <f t="shared" si="31"/>
        <v>#REF!</v>
      </c>
      <c r="E216" s="87" t="e">
        <f t="shared" si="30"/>
        <v>#REF!</v>
      </c>
      <c r="F216" s="2"/>
    </row>
    <row r="217" spans="1:6" ht="25.5" hidden="1" outlineLevel="6">
      <c r="A217" s="14" t="s">
        <v>80</v>
      </c>
      <c r="B217" s="16" t="s">
        <v>306</v>
      </c>
      <c r="C217" s="8" t="e">
        <f>'№ 5ведомственная'!#REF!</f>
        <v>#REF!</v>
      </c>
      <c r="D217" s="8" t="e">
        <f>'№ 5ведомственная'!#REF!</f>
        <v>#REF!</v>
      </c>
      <c r="E217" s="87" t="e">
        <f t="shared" si="30"/>
        <v>#REF!</v>
      </c>
      <c r="F217" s="2"/>
    </row>
    <row r="218" spans="1:6" outlineLevel="1" collapsed="1">
      <c r="A218" s="14" t="s">
        <v>94</v>
      </c>
      <c r="B218" s="16" t="s">
        <v>275</v>
      </c>
      <c r="C218" s="8">
        <f>'№ 5ведомственная'!F196</f>
        <v>300</v>
      </c>
      <c r="D218" s="8">
        <f>'№ 5ведомственная'!G196</f>
        <v>118.3</v>
      </c>
      <c r="E218" s="87">
        <f t="shared" si="30"/>
        <v>39.43333333333333</v>
      </c>
      <c r="F218" s="2"/>
    </row>
    <row r="219" spans="1:6" ht="51" hidden="1" outlineLevel="2">
      <c r="A219" s="14" t="s">
        <v>94</v>
      </c>
      <c r="B219" s="16" t="s">
        <v>268</v>
      </c>
      <c r="C219" s="8" t="e">
        <f t="shared" ref="C219:D220" si="32">C220</f>
        <v>#REF!</v>
      </c>
      <c r="D219" s="8" t="e">
        <f t="shared" si="32"/>
        <v>#REF!</v>
      </c>
      <c r="E219" s="87" t="e">
        <f t="shared" si="30"/>
        <v>#REF!</v>
      </c>
      <c r="F219" s="2"/>
    </row>
    <row r="220" spans="1:6" ht="25.5" hidden="1" outlineLevel="3">
      <c r="A220" s="14" t="s">
        <v>94</v>
      </c>
      <c r="B220" s="16" t="s">
        <v>327</v>
      </c>
      <c r="C220" s="8" t="e">
        <f t="shared" si="32"/>
        <v>#REF!</v>
      </c>
      <c r="D220" s="8" t="e">
        <f t="shared" si="32"/>
        <v>#REF!</v>
      </c>
      <c r="E220" s="87" t="e">
        <f t="shared" si="30"/>
        <v>#REF!</v>
      </c>
      <c r="F220" s="2"/>
    </row>
    <row r="221" spans="1:6" ht="51" hidden="1" outlineLevel="4">
      <c r="A221" s="14" t="s">
        <v>94</v>
      </c>
      <c r="B221" s="16" t="s">
        <v>328</v>
      </c>
      <c r="C221" s="8" t="e">
        <f>C222+C224</f>
        <v>#REF!</v>
      </c>
      <c r="D221" s="8" t="e">
        <f>D222+D224</f>
        <v>#REF!</v>
      </c>
      <c r="E221" s="87" t="e">
        <f t="shared" si="30"/>
        <v>#REF!</v>
      </c>
      <c r="F221" s="2"/>
    </row>
    <row r="222" spans="1:6" hidden="1" outlineLevel="5">
      <c r="A222" s="14" t="s">
        <v>94</v>
      </c>
      <c r="B222" s="16" t="s">
        <v>389</v>
      </c>
      <c r="C222" s="8">
        <f>C223</f>
        <v>300</v>
      </c>
      <c r="D222" s="8">
        <f>D223</f>
        <v>118.3</v>
      </c>
      <c r="E222" s="87">
        <f t="shared" si="30"/>
        <v>39.43333333333333</v>
      </c>
      <c r="F222" s="2"/>
    </row>
    <row r="223" spans="1:6" ht="25.5" hidden="1" outlineLevel="6">
      <c r="A223" s="14" t="s">
        <v>94</v>
      </c>
      <c r="B223" s="16" t="s">
        <v>306</v>
      </c>
      <c r="C223" s="8">
        <f>'№ 5ведомственная'!F201</f>
        <v>300</v>
      </c>
      <c r="D223" s="8">
        <f>'№ 5ведомственная'!G201</f>
        <v>118.3</v>
      </c>
      <c r="E223" s="87">
        <f t="shared" si="30"/>
        <v>39.43333333333333</v>
      </c>
      <c r="F223" s="2"/>
    </row>
    <row r="224" spans="1:6" ht="25.5" hidden="1" outlineLevel="5">
      <c r="A224" s="14" t="s">
        <v>94</v>
      </c>
      <c r="B224" s="16" t="s">
        <v>390</v>
      </c>
      <c r="C224" s="8" t="e">
        <f>C225</f>
        <v>#REF!</v>
      </c>
      <c r="D224" s="8" t="e">
        <f>D225</f>
        <v>#REF!</v>
      </c>
      <c r="E224" s="87" t="e">
        <f t="shared" si="30"/>
        <v>#REF!</v>
      </c>
      <c r="F224" s="2"/>
    </row>
    <row r="225" spans="1:6" ht="25.5" hidden="1" outlineLevel="6">
      <c r="A225" s="14" t="s">
        <v>94</v>
      </c>
      <c r="B225" s="16" t="s">
        <v>306</v>
      </c>
      <c r="C225" s="8" t="e">
        <f>'№ 5ведомственная'!#REF!</f>
        <v>#REF!</v>
      </c>
      <c r="D225" s="8" t="e">
        <f>'№ 5ведомственная'!#REF!</f>
        <v>#REF!</v>
      </c>
      <c r="E225" s="87" t="e">
        <f t="shared" si="30"/>
        <v>#REF!</v>
      </c>
      <c r="F225" s="2"/>
    </row>
    <row r="226" spans="1:6" ht="38.25" hidden="1" outlineLevel="2">
      <c r="A226" s="14" t="s">
        <v>94</v>
      </c>
      <c r="B226" s="16" t="s">
        <v>298</v>
      </c>
      <c r="C226" s="8" t="e">
        <f t="shared" ref="C226:D227" si="33">C227</f>
        <v>#REF!</v>
      </c>
      <c r="D226" s="8" t="e">
        <f t="shared" si="33"/>
        <v>#REF!</v>
      </c>
      <c r="E226" s="87" t="e">
        <f t="shared" si="30"/>
        <v>#REF!</v>
      </c>
      <c r="F226" s="2"/>
    </row>
    <row r="227" spans="1:6" hidden="1" outlineLevel="3">
      <c r="A227" s="14" t="s">
        <v>94</v>
      </c>
      <c r="B227" s="16" t="s">
        <v>485</v>
      </c>
      <c r="C227" s="8" t="e">
        <f t="shared" si="33"/>
        <v>#REF!</v>
      </c>
      <c r="D227" s="8" t="e">
        <f t="shared" si="33"/>
        <v>#REF!</v>
      </c>
      <c r="E227" s="87" t="e">
        <f t="shared" si="30"/>
        <v>#REF!</v>
      </c>
      <c r="F227" s="2"/>
    </row>
    <row r="228" spans="1:6" ht="38.25" hidden="1" outlineLevel="4">
      <c r="A228" s="14" t="s">
        <v>94</v>
      </c>
      <c r="B228" s="16" t="s">
        <v>486</v>
      </c>
      <c r="C228" s="8" t="e">
        <f>C229+C231</f>
        <v>#REF!</v>
      </c>
      <c r="D228" s="8" t="e">
        <f>D229+D231</f>
        <v>#REF!</v>
      </c>
      <c r="E228" s="87" t="e">
        <f t="shared" si="30"/>
        <v>#REF!</v>
      </c>
      <c r="F228" s="2"/>
    </row>
    <row r="229" spans="1:6" ht="38.25" hidden="1" outlineLevel="5">
      <c r="A229" s="14" t="s">
        <v>94</v>
      </c>
      <c r="B229" s="16" t="s">
        <v>487</v>
      </c>
      <c r="C229" s="8" t="e">
        <f>C230</f>
        <v>#REF!</v>
      </c>
      <c r="D229" s="8" t="e">
        <f>D230</f>
        <v>#REF!</v>
      </c>
      <c r="E229" s="87" t="e">
        <f t="shared" si="30"/>
        <v>#REF!</v>
      </c>
      <c r="F229" s="2"/>
    </row>
    <row r="230" spans="1:6" ht="25.5" hidden="1" outlineLevel="6">
      <c r="A230" s="14" t="s">
        <v>94</v>
      </c>
      <c r="B230" s="16" t="s">
        <v>306</v>
      </c>
      <c r="C230" s="8" t="e">
        <f>'№ 5ведомственная'!#REF!</f>
        <v>#REF!</v>
      </c>
      <c r="D230" s="8" t="e">
        <f>'№ 5ведомственная'!#REF!</f>
        <v>#REF!</v>
      </c>
      <c r="E230" s="87" t="e">
        <f t="shared" si="30"/>
        <v>#REF!</v>
      </c>
      <c r="F230" s="2"/>
    </row>
    <row r="231" spans="1:6" hidden="1" outlineLevel="5">
      <c r="A231" s="14" t="s">
        <v>94</v>
      </c>
      <c r="B231" s="16" t="s">
        <v>488</v>
      </c>
      <c r="C231" s="8" t="e">
        <f>C232</f>
        <v>#REF!</v>
      </c>
      <c r="D231" s="8" t="e">
        <f>D232</f>
        <v>#REF!</v>
      </c>
      <c r="E231" s="87" t="e">
        <f t="shared" si="30"/>
        <v>#REF!</v>
      </c>
      <c r="F231" s="2"/>
    </row>
    <row r="232" spans="1:6" ht="25.5" hidden="1" outlineLevel="6">
      <c r="A232" s="14" t="s">
        <v>94</v>
      </c>
      <c r="B232" s="16" t="s">
        <v>306</v>
      </c>
      <c r="C232" s="8" t="e">
        <f>'№ 5ведомственная'!#REF!</f>
        <v>#REF!</v>
      </c>
      <c r="D232" s="8" t="e">
        <f>'№ 5ведомственная'!#REF!</f>
        <v>#REF!</v>
      </c>
      <c r="E232" s="87" t="e">
        <f t="shared" si="30"/>
        <v>#REF!</v>
      </c>
      <c r="F232" s="2"/>
    </row>
    <row r="233" spans="1:6" s="26" customFormat="1" collapsed="1">
      <c r="A233" s="19" t="s">
        <v>96</v>
      </c>
      <c r="B233" s="20" t="s">
        <v>254</v>
      </c>
      <c r="C233" s="7">
        <f>C234+C251+C271+C311</f>
        <v>80640.2</v>
      </c>
      <c r="D233" s="7">
        <f t="shared" ref="D233" si="34">D234+D251+D271+D311</f>
        <v>11737.400000000001</v>
      </c>
      <c r="E233" s="87">
        <f t="shared" si="30"/>
        <v>14.555271440299009</v>
      </c>
      <c r="F233" s="4"/>
    </row>
    <row r="234" spans="1:6" outlineLevel="1">
      <c r="A234" s="14" t="s">
        <v>97</v>
      </c>
      <c r="B234" s="16" t="s">
        <v>276</v>
      </c>
      <c r="C234" s="8">
        <f>'№ 5ведомственная'!F203</f>
        <v>3933.3</v>
      </c>
      <c r="D234" s="8">
        <f>'№ 5ведомственная'!G203</f>
        <v>383.7</v>
      </c>
      <c r="E234" s="88">
        <f t="shared" si="30"/>
        <v>9.7551674166730216</v>
      </c>
      <c r="F234" s="2"/>
    </row>
    <row r="235" spans="1:6" ht="51" hidden="1" outlineLevel="2">
      <c r="A235" s="14" t="s">
        <v>97</v>
      </c>
      <c r="B235" s="16" t="s">
        <v>272</v>
      </c>
      <c r="C235" s="8">
        <f t="shared" ref="C235:D236" si="35">C236</f>
        <v>3133.3</v>
      </c>
      <c r="D235" s="8">
        <f t="shared" si="35"/>
        <v>327.7</v>
      </c>
      <c r="E235" s="88">
        <f t="shared" si="30"/>
        <v>10.458621900232981</v>
      </c>
      <c r="F235" s="2"/>
    </row>
    <row r="236" spans="1:6" ht="25.5" hidden="1" outlineLevel="3">
      <c r="A236" s="14" t="s">
        <v>97</v>
      </c>
      <c r="B236" s="16" t="s">
        <v>391</v>
      </c>
      <c r="C236" s="8">
        <f t="shared" si="35"/>
        <v>3133.3</v>
      </c>
      <c r="D236" s="8">
        <f t="shared" si="35"/>
        <v>327.7</v>
      </c>
      <c r="E236" s="88">
        <f t="shared" si="30"/>
        <v>10.458621900232981</v>
      </c>
      <c r="F236" s="2"/>
    </row>
    <row r="237" spans="1:6" ht="25.5" hidden="1" outlineLevel="4">
      <c r="A237" s="14" t="s">
        <v>97</v>
      </c>
      <c r="B237" s="16" t="s">
        <v>392</v>
      </c>
      <c r="C237" s="8">
        <f>C238+C240</f>
        <v>3133.3</v>
      </c>
      <c r="D237" s="8">
        <f>D238+D240</f>
        <v>327.7</v>
      </c>
      <c r="E237" s="88">
        <f t="shared" si="30"/>
        <v>10.458621900232981</v>
      </c>
      <c r="F237" s="2"/>
    </row>
    <row r="238" spans="1:6" ht="25.5" hidden="1" outlineLevel="5">
      <c r="A238" s="14" t="s">
        <v>97</v>
      </c>
      <c r="B238" s="16" t="s">
        <v>393</v>
      </c>
      <c r="C238" s="8">
        <f>C239</f>
        <v>1000</v>
      </c>
      <c r="D238" s="8">
        <f>D239</f>
        <v>43.9</v>
      </c>
      <c r="E238" s="88">
        <f t="shared" si="30"/>
        <v>4.3900000000000006</v>
      </c>
      <c r="F238" s="2"/>
    </row>
    <row r="239" spans="1:6" hidden="1" outlineLevel="6">
      <c r="A239" s="14" t="s">
        <v>97</v>
      </c>
      <c r="B239" s="16" t="s">
        <v>307</v>
      </c>
      <c r="C239" s="8">
        <f>'№ 5ведомственная'!F210</f>
        <v>1000</v>
      </c>
      <c r="D239" s="8">
        <f>'№ 5ведомственная'!G210</f>
        <v>43.9</v>
      </c>
      <c r="E239" s="88">
        <f t="shared" si="30"/>
        <v>4.3900000000000006</v>
      </c>
      <c r="F239" s="2"/>
    </row>
    <row r="240" spans="1:6" ht="38.25" hidden="1" outlineLevel="5">
      <c r="A240" s="14" t="s">
        <v>97</v>
      </c>
      <c r="B240" s="16" t="s">
        <v>394</v>
      </c>
      <c r="C240" s="8">
        <f>C241</f>
        <v>2133.3000000000002</v>
      </c>
      <c r="D240" s="8">
        <f>D241</f>
        <v>283.8</v>
      </c>
      <c r="E240" s="88">
        <f t="shared" si="30"/>
        <v>13.303332864576008</v>
      </c>
      <c r="F240" s="2"/>
    </row>
    <row r="241" spans="1:6" ht="25.5" hidden="1" outlineLevel="6">
      <c r="A241" s="14" t="s">
        <v>97</v>
      </c>
      <c r="B241" s="16" t="s">
        <v>306</v>
      </c>
      <c r="C241" s="8">
        <f>'№ 5ведомственная'!F208</f>
        <v>2133.3000000000002</v>
      </c>
      <c r="D241" s="8">
        <f>'№ 5ведомственная'!G208</f>
        <v>283.8</v>
      </c>
      <c r="E241" s="88">
        <f t="shared" si="30"/>
        <v>13.303332864576008</v>
      </c>
      <c r="F241" s="2"/>
    </row>
    <row r="242" spans="1:6" ht="51" hidden="1" outlineLevel="2">
      <c r="A242" s="14" t="s">
        <v>97</v>
      </c>
      <c r="B242" s="16" t="s">
        <v>277</v>
      </c>
      <c r="C242" s="8" t="e">
        <f t="shared" ref="C242:D243" si="36">C243</f>
        <v>#REF!</v>
      </c>
      <c r="D242" s="8" t="e">
        <f t="shared" si="36"/>
        <v>#REF!</v>
      </c>
      <c r="E242" s="88" t="e">
        <f t="shared" si="30"/>
        <v>#REF!</v>
      </c>
      <c r="F242" s="2"/>
    </row>
    <row r="243" spans="1:6" ht="25.5" hidden="1" outlineLevel="3">
      <c r="A243" s="14" t="s">
        <v>97</v>
      </c>
      <c r="B243" s="16" t="s">
        <v>395</v>
      </c>
      <c r="C243" s="8" t="e">
        <f t="shared" si="36"/>
        <v>#REF!</v>
      </c>
      <c r="D243" s="8" t="e">
        <f t="shared" si="36"/>
        <v>#REF!</v>
      </c>
      <c r="E243" s="88" t="e">
        <f t="shared" si="30"/>
        <v>#REF!</v>
      </c>
      <c r="F243" s="2"/>
    </row>
    <row r="244" spans="1:6" ht="25.5" hidden="1" outlineLevel="4">
      <c r="A244" s="14" t="s">
        <v>97</v>
      </c>
      <c r="B244" s="16" t="s">
        <v>396</v>
      </c>
      <c r="C244" s="8" t="e">
        <f>C245+C247+C249</f>
        <v>#REF!</v>
      </c>
      <c r="D244" s="8" t="e">
        <f>D245+D247+D249</f>
        <v>#REF!</v>
      </c>
      <c r="E244" s="88" t="e">
        <f t="shared" si="30"/>
        <v>#REF!</v>
      </c>
      <c r="F244" s="2"/>
    </row>
    <row r="245" spans="1:6" hidden="1" outlineLevel="5">
      <c r="A245" s="14" t="s">
        <v>97</v>
      </c>
      <c r="B245" s="16" t="s">
        <v>534</v>
      </c>
      <c r="C245" s="8">
        <f>C246</f>
        <v>744</v>
      </c>
      <c r="D245" s="8">
        <f>D246</f>
        <v>0</v>
      </c>
      <c r="E245" s="88">
        <f t="shared" si="30"/>
        <v>0</v>
      </c>
      <c r="F245" s="2"/>
    </row>
    <row r="246" spans="1:6" ht="25.5" hidden="1" outlineLevel="6">
      <c r="A246" s="14" t="s">
        <v>97</v>
      </c>
      <c r="B246" s="16" t="s">
        <v>306</v>
      </c>
      <c r="C246" s="8">
        <f>'№ 5ведомственная'!F215</f>
        <v>744</v>
      </c>
      <c r="D246" s="8">
        <f>'№ 5ведомственная'!G215</f>
        <v>0</v>
      </c>
      <c r="E246" s="88">
        <f t="shared" si="30"/>
        <v>0</v>
      </c>
      <c r="F246" s="2"/>
    </row>
    <row r="247" spans="1:6" ht="38.25" hidden="1" outlineLevel="5">
      <c r="A247" s="14" t="s">
        <v>97</v>
      </c>
      <c r="B247" s="16" t="s">
        <v>397</v>
      </c>
      <c r="C247" s="8" t="e">
        <f>C248</f>
        <v>#REF!</v>
      </c>
      <c r="D247" s="8" t="e">
        <f>D248</f>
        <v>#REF!</v>
      </c>
      <c r="E247" s="88" t="e">
        <f t="shared" si="30"/>
        <v>#REF!</v>
      </c>
      <c r="F247" s="2"/>
    </row>
    <row r="248" spans="1:6" ht="25.5" hidden="1" outlineLevel="6">
      <c r="A248" s="14" t="s">
        <v>97</v>
      </c>
      <c r="B248" s="16" t="s">
        <v>398</v>
      </c>
      <c r="C248" s="8" t="e">
        <f>'№ 5ведомственная'!#REF!</f>
        <v>#REF!</v>
      </c>
      <c r="D248" s="8" t="e">
        <f>'№ 5ведомственная'!#REF!</f>
        <v>#REF!</v>
      </c>
      <c r="E248" s="88" t="e">
        <f t="shared" si="30"/>
        <v>#REF!</v>
      </c>
      <c r="F248" s="2"/>
    </row>
    <row r="249" spans="1:6" ht="38.25" hidden="1" outlineLevel="5">
      <c r="A249" s="14" t="s">
        <v>97</v>
      </c>
      <c r="B249" s="16" t="s">
        <v>399</v>
      </c>
      <c r="C249" s="8" t="e">
        <f>C250</f>
        <v>#REF!</v>
      </c>
      <c r="D249" s="8" t="e">
        <f>D250</f>
        <v>#REF!</v>
      </c>
      <c r="E249" s="88" t="e">
        <f t="shared" si="30"/>
        <v>#REF!</v>
      </c>
      <c r="F249" s="2"/>
    </row>
    <row r="250" spans="1:6" ht="25.5" hidden="1" outlineLevel="6">
      <c r="A250" s="14" t="s">
        <v>97</v>
      </c>
      <c r="B250" s="16" t="s">
        <v>398</v>
      </c>
      <c r="C250" s="8" t="e">
        <f>'№ 5ведомственная'!#REF!</f>
        <v>#REF!</v>
      </c>
      <c r="D250" s="8" t="e">
        <f>'№ 5ведомственная'!#REF!</f>
        <v>#REF!</v>
      </c>
      <c r="E250" s="88" t="e">
        <f t="shared" si="30"/>
        <v>#REF!</v>
      </c>
      <c r="F250" s="2"/>
    </row>
    <row r="251" spans="1:6" outlineLevel="1" collapsed="1">
      <c r="A251" s="14" t="s">
        <v>106</v>
      </c>
      <c r="B251" s="16" t="s">
        <v>278</v>
      </c>
      <c r="C251" s="8">
        <f>'№ 5ведомственная'!F218</f>
        <v>7350</v>
      </c>
      <c r="D251" s="8">
        <f>'№ 5ведомственная'!G218</f>
        <v>14.8</v>
      </c>
      <c r="E251" s="88">
        <f t="shared" si="30"/>
        <v>0.20136054421768709</v>
      </c>
      <c r="F251" s="2"/>
    </row>
    <row r="252" spans="1:6" ht="51" hidden="1" outlineLevel="2">
      <c r="A252" s="14" t="s">
        <v>106</v>
      </c>
      <c r="B252" s="16" t="s">
        <v>272</v>
      </c>
      <c r="C252" s="8" t="e">
        <f>C253</f>
        <v>#REF!</v>
      </c>
      <c r="D252" s="8" t="e">
        <f>D253</f>
        <v>#REF!</v>
      </c>
      <c r="E252" s="88" t="e">
        <f t="shared" si="30"/>
        <v>#REF!</v>
      </c>
      <c r="F252" s="2"/>
    </row>
    <row r="253" spans="1:6" ht="25.5" hidden="1" outlineLevel="3">
      <c r="A253" s="14" t="s">
        <v>106</v>
      </c>
      <c r="B253" s="16" t="s">
        <v>391</v>
      </c>
      <c r="C253" s="8" t="e">
        <f>C254+C259+C268</f>
        <v>#REF!</v>
      </c>
      <c r="D253" s="8" t="e">
        <f>D254+D259+D268</f>
        <v>#REF!</v>
      </c>
      <c r="E253" s="88" t="e">
        <f t="shared" si="30"/>
        <v>#REF!</v>
      </c>
      <c r="F253" s="2"/>
    </row>
    <row r="254" spans="1:6" ht="25.5" hidden="1" outlineLevel="4">
      <c r="A254" s="14" t="s">
        <v>106</v>
      </c>
      <c r="B254" s="16" t="s">
        <v>400</v>
      </c>
      <c r="C254" s="8">
        <f>C255+C257</f>
        <v>1000</v>
      </c>
      <c r="D254" s="8">
        <f>D255+D257</f>
        <v>0</v>
      </c>
      <c r="E254" s="88">
        <f t="shared" si="30"/>
        <v>0</v>
      </c>
      <c r="F254" s="2"/>
    </row>
    <row r="255" spans="1:6" ht="25.5" hidden="1" outlineLevel="5">
      <c r="A255" s="14" t="s">
        <v>106</v>
      </c>
      <c r="B255" s="16" t="s">
        <v>401</v>
      </c>
      <c r="C255" s="8">
        <f>C256</f>
        <v>500</v>
      </c>
      <c r="D255" s="8">
        <f>D256</f>
        <v>0</v>
      </c>
      <c r="E255" s="88">
        <f t="shared" si="30"/>
        <v>0</v>
      </c>
      <c r="F255" s="2"/>
    </row>
    <row r="256" spans="1:6" ht="25.5" hidden="1" outlineLevel="6">
      <c r="A256" s="14" t="s">
        <v>106</v>
      </c>
      <c r="B256" s="16" t="s">
        <v>306</v>
      </c>
      <c r="C256" s="8">
        <f>'№ 5ведомственная'!F223</f>
        <v>500</v>
      </c>
      <c r="D256" s="8">
        <f>'№ 5ведомственная'!G223</f>
        <v>0</v>
      </c>
      <c r="E256" s="88">
        <f t="shared" si="30"/>
        <v>0</v>
      </c>
      <c r="F256" s="2"/>
    </row>
    <row r="257" spans="1:6" hidden="1" outlineLevel="5">
      <c r="A257" s="14" t="s">
        <v>106</v>
      </c>
      <c r="B257" s="16" t="s">
        <v>402</v>
      </c>
      <c r="C257" s="8">
        <f>C258</f>
        <v>500</v>
      </c>
      <c r="D257" s="8">
        <f>D258</f>
        <v>0</v>
      </c>
      <c r="E257" s="88">
        <f t="shared" si="30"/>
        <v>0</v>
      </c>
      <c r="F257" s="2"/>
    </row>
    <row r="258" spans="1:6" ht="25.5" hidden="1" outlineLevel="6">
      <c r="A258" s="14" t="s">
        <v>106</v>
      </c>
      <c r="B258" s="16" t="s">
        <v>306</v>
      </c>
      <c r="C258" s="8">
        <f>'№ 5ведомственная'!F225</f>
        <v>500</v>
      </c>
      <c r="D258" s="8">
        <f>'№ 5ведомственная'!G225</f>
        <v>0</v>
      </c>
      <c r="E258" s="88">
        <f t="shared" si="30"/>
        <v>0</v>
      </c>
      <c r="F258" s="2"/>
    </row>
    <row r="259" spans="1:6" ht="25.5" hidden="1" outlineLevel="4">
      <c r="A259" s="14" t="s">
        <v>106</v>
      </c>
      <c r="B259" s="16" t="s">
        <v>403</v>
      </c>
      <c r="C259" s="8" t="e">
        <f>C260+C262+C264+C266</f>
        <v>#REF!</v>
      </c>
      <c r="D259" s="8" t="e">
        <f>D260+D262+D264+D266</f>
        <v>#REF!</v>
      </c>
      <c r="E259" s="88" t="e">
        <f t="shared" si="30"/>
        <v>#REF!</v>
      </c>
      <c r="F259" s="2"/>
    </row>
    <row r="260" spans="1:6" hidden="1" outlineLevel="5">
      <c r="A260" s="14" t="s">
        <v>106</v>
      </c>
      <c r="B260" s="16" t="s">
        <v>404</v>
      </c>
      <c r="C260" s="8">
        <f>C261</f>
        <v>500</v>
      </c>
      <c r="D260" s="8">
        <f>D261</f>
        <v>0</v>
      </c>
      <c r="E260" s="88">
        <f t="shared" si="30"/>
        <v>0</v>
      </c>
      <c r="F260" s="2"/>
    </row>
    <row r="261" spans="1:6" ht="25.5" hidden="1" outlineLevel="6">
      <c r="A261" s="14" t="s">
        <v>106</v>
      </c>
      <c r="B261" s="16" t="s">
        <v>306</v>
      </c>
      <c r="C261" s="8">
        <f>'№ 5ведомственная'!F228</f>
        <v>500</v>
      </c>
      <c r="D261" s="8">
        <f>'№ 5ведомственная'!G228</f>
        <v>0</v>
      </c>
      <c r="E261" s="88">
        <f t="shared" si="30"/>
        <v>0</v>
      </c>
      <c r="F261" s="2"/>
    </row>
    <row r="262" spans="1:6" ht="25.5" hidden="1" outlineLevel="5">
      <c r="A262" s="14" t="s">
        <v>106</v>
      </c>
      <c r="B262" s="16" t="s">
        <v>552</v>
      </c>
      <c r="C262" s="8">
        <f>C263</f>
        <v>1000</v>
      </c>
      <c r="D262" s="8">
        <f>D263</f>
        <v>0</v>
      </c>
      <c r="E262" s="88">
        <f t="shared" si="30"/>
        <v>0</v>
      </c>
      <c r="F262" s="2"/>
    </row>
    <row r="263" spans="1:6" ht="25.5" hidden="1" outlineLevel="6">
      <c r="A263" s="14" t="s">
        <v>106</v>
      </c>
      <c r="B263" s="16" t="s">
        <v>306</v>
      </c>
      <c r="C263" s="8">
        <f>'№ 5ведомственная'!F230</f>
        <v>1000</v>
      </c>
      <c r="D263" s="8">
        <f>'№ 5ведомственная'!G230</f>
        <v>0</v>
      </c>
      <c r="E263" s="88">
        <f t="shared" si="30"/>
        <v>0</v>
      </c>
      <c r="F263" s="2"/>
    </row>
    <row r="264" spans="1:6" ht="38.25" hidden="1" outlineLevel="5">
      <c r="A264" s="14" t="s">
        <v>106</v>
      </c>
      <c r="B264" s="16" t="s">
        <v>405</v>
      </c>
      <c r="C264" s="8">
        <f>C265</f>
        <v>500</v>
      </c>
      <c r="D264" s="8">
        <f>D265</f>
        <v>0</v>
      </c>
      <c r="E264" s="88">
        <f t="shared" si="30"/>
        <v>0</v>
      </c>
      <c r="F264" s="2"/>
    </row>
    <row r="265" spans="1:6" ht="25.5" hidden="1" outlineLevel="6">
      <c r="A265" s="14" t="s">
        <v>106</v>
      </c>
      <c r="B265" s="16" t="s">
        <v>306</v>
      </c>
      <c r="C265" s="8">
        <f>'№ 5ведомственная'!F232</f>
        <v>500</v>
      </c>
      <c r="D265" s="8">
        <f>'№ 5ведомственная'!G232</f>
        <v>0</v>
      </c>
      <c r="E265" s="88">
        <f t="shared" si="30"/>
        <v>0</v>
      </c>
      <c r="F265" s="2"/>
    </row>
    <row r="266" spans="1:6" ht="63.75" hidden="1" outlineLevel="5">
      <c r="A266" s="14" t="s">
        <v>106</v>
      </c>
      <c r="B266" s="16" t="s">
        <v>553</v>
      </c>
      <c r="C266" s="8" t="e">
        <f>C267</f>
        <v>#REF!</v>
      </c>
      <c r="D266" s="8" t="e">
        <f>D267</f>
        <v>#REF!</v>
      </c>
      <c r="E266" s="88" t="e">
        <f t="shared" si="30"/>
        <v>#REF!</v>
      </c>
      <c r="F266" s="2"/>
    </row>
    <row r="267" spans="1:6" hidden="1" outlineLevel="6">
      <c r="A267" s="14" t="s">
        <v>106</v>
      </c>
      <c r="B267" s="16" t="s">
        <v>307</v>
      </c>
      <c r="C267" s="8" t="e">
        <f>'№ 5ведомственная'!#REF!</f>
        <v>#REF!</v>
      </c>
      <c r="D267" s="8" t="e">
        <f>'№ 5ведомственная'!#REF!</f>
        <v>#REF!</v>
      </c>
      <c r="E267" s="88" t="e">
        <f t="shared" si="30"/>
        <v>#REF!</v>
      </c>
      <c r="F267" s="2"/>
    </row>
    <row r="268" spans="1:6" ht="25.5" hidden="1" outlineLevel="4">
      <c r="A268" s="14" t="s">
        <v>106</v>
      </c>
      <c r="B268" s="16" t="s">
        <v>406</v>
      </c>
      <c r="C268" s="8">
        <f t="shared" ref="C268:D269" si="37">C269</f>
        <v>1750</v>
      </c>
      <c r="D268" s="8">
        <f t="shared" si="37"/>
        <v>0</v>
      </c>
      <c r="E268" s="88">
        <f t="shared" si="30"/>
        <v>0</v>
      </c>
      <c r="F268" s="2"/>
    </row>
    <row r="269" spans="1:6" hidden="1" outlineLevel="5">
      <c r="A269" s="14" t="s">
        <v>106</v>
      </c>
      <c r="B269" s="16" t="s">
        <v>407</v>
      </c>
      <c r="C269" s="8">
        <f t="shared" si="37"/>
        <v>1750</v>
      </c>
      <c r="D269" s="8">
        <f t="shared" si="37"/>
        <v>0</v>
      </c>
      <c r="E269" s="88">
        <f t="shared" si="30"/>
        <v>0</v>
      </c>
      <c r="F269" s="2"/>
    </row>
    <row r="270" spans="1:6" ht="25.5" hidden="1" outlineLevel="6">
      <c r="A270" s="14" t="s">
        <v>106</v>
      </c>
      <c r="B270" s="16" t="s">
        <v>306</v>
      </c>
      <c r="C270" s="8">
        <f>'№ 5ведомственная'!F241</f>
        <v>1750</v>
      </c>
      <c r="D270" s="8">
        <f>'№ 5ведомственная'!G241</f>
        <v>0</v>
      </c>
      <c r="E270" s="88">
        <f t="shared" si="30"/>
        <v>0</v>
      </c>
      <c r="F270" s="2"/>
    </row>
    <row r="271" spans="1:6" outlineLevel="1" collapsed="1">
      <c r="A271" s="14" t="s">
        <v>115</v>
      </c>
      <c r="B271" s="16" t="s">
        <v>279</v>
      </c>
      <c r="C271" s="8">
        <f>'№ 5ведомственная'!F242</f>
        <v>40971.1</v>
      </c>
      <c r="D271" s="8">
        <f>'№ 5ведомственная'!G242</f>
        <v>5255.9000000000005</v>
      </c>
      <c r="E271" s="88">
        <f t="shared" si="30"/>
        <v>12.828310687289335</v>
      </c>
      <c r="F271" s="2"/>
    </row>
    <row r="272" spans="1:6" ht="51" hidden="1" outlineLevel="2">
      <c r="A272" s="14" t="s">
        <v>115</v>
      </c>
      <c r="B272" s="16" t="s">
        <v>272</v>
      </c>
      <c r="C272" s="8" t="e">
        <f>C273</f>
        <v>#REF!</v>
      </c>
      <c r="D272" s="8" t="e">
        <f>D273</f>
        <v>#REF!</v>
      </c>
      <c r="E272" s="88" t="e">
        <f t="shared" si="30"/>
        <v>#REF!</v>
      </c>
      <c r="F272" s="2"/>
    </row>
    <row r="273" spans="1:6" ht="25.5" hidden="1" outlineLevel="3">
      <c r="A273" s="14" t="s">
        <v>115</v>
      </c>
      <c r="B273" s="16" t="s">
        <v>368</v>
      </c>
      <c r="C273" s="8" t="e">
        <f>C274+C283+C296</f>
        <v>#REF!</v>
      </c>
      <c r="D273" s="8" t="e">
        <f>D274+D283+D296</f>
        <v>#REF!</v>
      </c>
      <c r="E273" s="88" t="e">
        <f t="shared" si="30"/>
        <v>#REF!</v>
      </c>
      <c r="F273" s="2"/>
    </row>
    <row r="274" spans="1:6" hidden="1" outlineLevel="4">
      <c r="A274" s="14" t="s">
        <v>115</v>
      </c>
      <c r="B274" s="16" t="s">
        <v>408</v>
      </c>
      <c r="C274" s="8" t="e">
        <f>C275+C277+C279+C281</f>
        <v>#REF!</v>
      </c>
      <c r="D274" s="8" t="e">
        <f>D275+D277+D279+D281</f>
        <v>#REF!</v>
      </c>
      <c r="E274" s="88" t="e">
        <f t="shared" si="30"/>
        <v>#REF!</v>
      </c>
      <c r="F274" s="2"/>
    </row>
    <row r="275" spans="1:6" ht="25.5" hidden="1" outlineLevel="5">
      <c r="A275" s="14" t="s">
        <v>115</v>
      </c>
      <c r="B275" s="16" t="s">
        <v>409</v>
      </c>
      <c r="C275" s="8">
        <f>C276</f>
        <v>8500</v>
      </c>
      <c r="D275" s="8">
        <f>D276</f>
        <v>2210.9</v>
      </c>
      <c r="E275" s="88">
        <f t="shared" ref="E275:E338" si="38">D275/C275*100</f>
        <v>26.010588235294119</v>
      </c>
      <c r="F275" s="2"/>
    </row>
    <row r="276" spans="1:6" ht="25.5" hidden="1" outlineLevel="6">
      <c r="A276" s="14" t="s">
        <v>115</v>
      </c>
      <c r="B276" s="16" t="s">
        <v>306</v>
      </c>
      <c r="C276" s="8">
        <f>'№ 5ведомственная'!F247</f>
        <v>8500</v>
      </c>
      <c r="D276" s="8">
        <f>'№ 5ведомственная'!G247</f>
        <v>2210.9</v>
      </c>
      <c r="E276" s="88">
        <f t="shared" si="38"/>
        <v>26.010588235294119</v>
      </c>
      <c r="F276" s="2"/>
    </row>
    <row r="277" spans="1:6" hidden="1" outlineLevel="5">
      <c r="A277" s="14" t="s">
        <v>115</v>
      </c>
      <c r="B277" s="16" t="s">
        <v>410</v>
      </c>
      <c r="C277" s="8">
        <f>C278</f>
        <v>1500</v>
      </c>
      <c r="D277" s="8">
        <f>D278</f>
        <v>700</v>
      </c>
      <c r="E277" s="88">
        <f t="shared" si="38"/>
        <v>46.666666666666664</v>
      </c>
      <c r="F277" s="2"/>
    </row>
    <row r="278" spans="1:6" ht="25.5" hidden="1" outlineLevel="6">
      <c r="A278" s="14" t="s">
        <v>115</v>
      </c>
      <c r="B278" s="16" t="s">
        <v>332</v>
      </c>
      <c r="C278" s="8">
        <f>'№ 5ведомственная'!F249</f>
        <v>1500</v>
      </c>
      <c r="D278" s="8">
        <f>'№ 5ведомственная'!G249</f>
        <v>700</v>
      </c>
      <c r="E278" s="88">
        <f t="shared" si="38"/>
        <v>46.666666666666664</v>
      </c>
      <c r="F278" s="2"/>
    </row>
    <row r="279" spans="1:6" ht="38.25" hidden="1" outlineLevel="5">
      <c r="A279" s="14" t="s">
        <v>115</v>
      </c>
      <c r="B279" s="16" t="s">
        <v>411</v>
      </c>
      <c r="C279" s="8">
        <f>C280</f>
        <v>1500</v>
      </c>
      <c r="D279" s="8">
        <f>D280</f>
        <v>715.2</v>
      </c>
      <c r="E279" s="88">
        <f t="shared" si="38"/>
        <v>47.680000000000007</v>
      </c>
      <c r="F279" s="2"/>
    </row>
    <row r="280" spans="1:6" ht="25.5" hidden="1" outlineLevel="6">
      <c r="A280" s="14" t="s">
        <v>115</v>
      </c>
      <c r="B280" s="16" t="s">
        <v>306</v>
      </c>
      <c r="C280" s="8">
        <f>'№ 5ведомственная'!F251</f>
        <v>1500</v>
      </c>
      <c r="D280" s="8">
        <f>'№ 5ведомственная'!G251</f>
        <v>715.2</v>
      </c>
      <c r="E280" s="88">
        <f t="shared" si="38"/>
        <v>47.680000000000007</v>
      </c>
      <c r="F280" s="2"/>
    </row>
    <row r="281" spans="1:6" ht="38.25" hidden="1" outlineLevel="5">
      <c r="A281" s="14" t="s">
        <v>115</v>
      </c>
      <c r="B281" s="16" t="s">
        <v>412</v>
      </c>
      <c r="C281" s="8" t="e">
        <f>C282</f>
        <v>#REF!</v>
      </c>
      <c r="D281" s="8" t="e">
        <f>D282</f>
        <v>#REF!</v>
      </c>
      <c r="E281" s="88" t="e">
        <f t="shared" si="38"/>
        <v>#REF!</v>
      </c>
      <c r="F281" s="2"/>
    </row>
    <row r="282" spans="1:6" ht="25.5" hidden="1" outlineLevel="6">
      <c r="A282" s="14" t="s">
        <v>115</v>
      </c>
      <c r="B282" s="16" t="s">
        <v>306</v>
      </c>
      <c r="C282" s="8" t="e">
        <f>'№ 5ведомственная'!#REF!</f>
        <v>#REF!</v>
      </c>
      <c r="D282" s="8" t="e">
        <f>'№ 5ведомственная'!#REF!</f>
        <v>#REF!</v>
      </c>
      <c r="E282" s="88" t="e">
        <f t="shared" si="38"/>
        <v>#REF!</v>
      </c>
      <c r="F282" s="2"/>
    </row>
    <row r="283" spans="1:6" ht="25.5" hidden="1" outlineLevel="4">
      <c r="A283" s="14" t="s">
        <v>115</v>
      </c>
      <c r="B283" s="16" t="s">
        <v>369</v>
      </c>
      <c r="C283" s="8" t="e">
        <f>C284+C286+C288+C290+C292+C294</f>
        <v>#REF!</v>
      </c>
      <c r="D283" s="8" t="e">
        <f>D284+D286+D288+D290+D292+D294</f>
        <v>#REF!</v>
      </c>
      <c r="E283" s="88" t="e">
        <f t="shared" si="38"/>
        <v>#REF!</v>
      </c>
      <c r="F283" s="2"/>
    </row>
    <row r="284" spans="1:6" hidden="1" outlineLevel="5">
      <c r="A284" s="14" t="s">
        <v>115</v>
      </c>
      <c r="B284" s="16" t="s">
        <v>413</v>
      </c>
      <c r="C284" s="8">
        <f>C285</f>
        <v>4790</v>
      </c>
      <c r="D284" s="8">
        <f>D285</f>
        <v>1600</v>
      </c>
      <c r="E284" s="88">
        <f t="shared" si="38"/>
        <v>33.40292275574113</v>
      </c>
      <c r="F284" s="2"/>
    </row>
    <row r="285" spans="1:6" ht="25.5" hidden="1" outlineLevel="6">
      <c r="A285" s="14" t="s">
        <v>115</v>
      </c>
      <c r="B285" s="16" t="s">
        <v>332</v>
      </c>
      <c r="C285" s="8">
        <f>'№ 5ведомственная'!F254</f>
        <v>4790</v>
      </c>
      <c r="D285" s="8">
        <f>'№ 5ведомственная'!G254</f>
        <v>1600</v>
      </c>
      <c r="E285" s="88">
        <f t="shared" si="38"/>
        <v>33.40292275574113</v>
      </c>
      <c r="F285" s="2"/>
    </row>
    <row r="286" spans="1:6" hidden="1" outlineLevel="5">
      <c r="A286" s="14" t="s">
        <v>115</v>
      </c>
      <c r="B286" s="16" t="s">
        <v>414</v>
      </c>
      <c r="C286" s="8">
        <f>C287</f>
        <v>300</v>
      </c>
      <c r="D286" s="8">
        <f>D287</f>
        <v>0</v>
      </c>
      <c r="E286" s="88">
        <f t="shared" si="38"/>
        <v>0</v>
      </c>
      <c r="F286" s="2"/>
    </row>
    <row r="287" spans="1:6" ht="25.5" hidden="1" outlineLevel="6">
      <c r="A287" s="14" t="s">
        <v>115</v>
      </c>
      <c r="B287" s="16" t="s">
        <v>306</v>
      </c>
      <c r="C287" s="8">
        <f>'№ 5ведомственная'!F256</f>
        <v>300</v>
      </c>
      <c r="D287" s="8">
        <f>'№ 5ведомственная'!G256</f>
        <v>0</v>
      </c>
      <c r="E287" s="88">
        <f t="shared" si="38"/>
        <v>0</v>
      </c>
      <c r="F287" s="2"/>
    </row>
    <row r="288" spans="1:6" ht="51" hidden="1" outlineLevel="5">
      <c r="A288" s="14" t="s">
        <v>115</v>
      </c>
      <c r="B288" s="16" t="s">
        <v>415</v>
      </c>
      <c r="C288" s="8" t="e">
        <f>C289</f>
        <v>#REF!</v>
      </c>
      <c r="D288" s="8" t="e">
        <f>D289</f>
        <v>#REF!</v>
      </c>
      <c r="E288" s="88" t="e">
        <f t="shared" si="38"/>
        <v>#REF!</v>
      </c>
      <c r="F288" s="2"/>
    </row>
    <row r="289" spans="1:6" hidden="1" outlineLevel="6">
      <c r="A289" s="14" t="s">
        <v>115</v>
      </c>
      <c r="B289" s="16" t="s">
        <v>307</v>
      </c>
      <c r="C289" s="8" t="e">
        <f>'№ 5ведомственная'!#REF!</f>
        <v>#REF!</v>
      </c>
      <c r="D289" s="8" t="e">
        <f>'№ 5ведомственная'!#REF!</f>
        <v>#REF!</v>
      </c>
      <c r="E289" s="88" t="e">
        <f t="shared" si="38"/>
        <v>#REF!</v>
      </c>
      <c r="F289" s="2"/>
    </row>
    <row r="290" spans="1:6" hidden="1" outlineLevel="5">
      <c r="A290" s="14" t="s">
        <v>115</v>
      </c>
      <c r="B290" s="16" t="s">
        <v>416</v>
      </c>
      <c r="C290" s="8" t="e">
        <f>C291</f>
        <v>#REF!</v>
      </c>
      <c r="D290" s="8" t="e">
        <f>D291</f>
        <v>#REF!</v>
      </c>
      <c r="E290" s="88" t="e">
        <f t="shared" si="38"/>
        <v>#REF!</v>
      </c>
      <c r="F290" s="2"/>
    </row>
    <row r="291" spans="1:6" ht="25.5" hidden="1" outlineLevel="6">
      <c r="A291" s="14" t="s">
        <v>115</v>
      </c>
      <c r="B291" s="16" t="s">
        <v>306</v>
      </c>
      <c r="C291" s="8" t="e">
        <f>'№ 5ведомственная'!#REF!</f>
        <v>#REF!</v>
      </c>
      <c r="D291" s="8" t="e">
        <f>'№ 5ведомственная'!#REF!</f>
        <v>#REF!</v>
      </c>
      <c r="E291" s="88" t="e">
        <f t="shared" si="38"/>
        <v>#REF!</v>
      </c>
      <c r="F291" s="2"/>
    </row>
    <row r="292" spans="1:6" ht="38.25" hidden="1" outlineLevel="5">
      <c r="A292" s="14" t="s">
        <v>115</v>
      </c>
      <c r="B292" s="16" t="s">
        <v>417</v>
      </c>
      <c r="C292" s="8">
        <f>C293</f>
        <v>1290</v>
      </c>
      <c r="D292" s="8">
        <f>D293</f>
        <v>29.8</v>
      </c>
      <c r="E292" s="88">
        <f t="shared" si="38"/>
        <v>2.3100775193798451</v>
      </c>
      <c r="F292" s="2"/>
    </row>
    <row r="293" spans="1:6" ht="25.5" hidden="1" outlineLevel="6">
      <c r="A293" s="14" t="s">
        <v>115</v>
      </c>
      <c r="B293" s="16" t="s">
        <v>306</v>
      </c>
      <c r="C293" s="8">
        <f>'№ 5ведомственная'!F258</f>
        <v>1290</v>
      </c>
      <c r="D293" s="8">
        <f>'№ 5ведомственная'!G258</f>
        <v>29.8</v>
      </c>
      <c r="E293" s="88">
        <f t="shared" si="38"/>
        <v>2.3100775193798451</v>
      </c>
      <c r="F293" s="2"/>
    </row>
    <row r="294" spans="1:6" hidden="1" outlineLevel="5">
      <c r="A294" s="14" t="s">
        <v>115</v>
      </c>
      <c r="B294" s="16" t="s">
        <v>418</v>
      </c>
      <c r="C294" s="8">
        <f>C295</f>
        <v>1000</v>
      </c>
      <c r="D294" s="8">
        <f>D295</f>
        <v>0</v>
      </c>
      <c r="E294" s="88">
        <f t="shared" si="38"/>
        <v>0</v>
      </c>
      <c r="F294" s="2"/>
    </row>
    <row r="295" spans="1:6" ht="25.5" hidden="1" outlineLevel="6">
      <c r="A295" s="14" t="s">
        <v>115</v>
      </c>
      <c r="B295" s="16" t="s">
        <v>306</v>
      </c>
      <c r="C295" s="8">
        <f>'№ 5ведомственная'!F260</f>
        <v>1000</v>
      </c>
      <c r="D295" s="8">
        <f>'№ 5ведомственная'!G260</f>
        <v>0</v>
      </c>
      <c r="E295" s="88">
        <f t="shared" si="38"/>
        <v>0</v>
      </c>
      <c r="F295" s="2"/>
    </row>
    <row r="296" spans="1:6" ht="25.5" hidden="1" outlineLevel="4">
      <c r="A296" s="14" t="s">
        <v>115</v>
      </c>
      <c r="B296" s="16" t="s">
        <v>387</v>
      </c>
      <c r="C296" s="8" t="e">
        <f>C297+C299+C301</f>
        <v>#REF!</v>
      </c>
      <c r="D296" s="8" t="e">
        <f>D297+D299+D301</f>
        <v>#REF!</v>
      </c>
      <c r="E296" s="88" t="e">
        <f t="shared" si="38"/>
        <v>#REF!</v>
      </c>
      <c r="F296" s="2"/>
    </row>
    <row r="297" spans="1:6" ht="76.5" hidden="1" outlineLevel="5">
      <c r="A297" s="14" t="s">
        <v>115</v>
      </c>
      <c r="B297" s="16" t="s">
        <v>419</v>
      </c>
      <c r="C297" s="8" t="e">
        <f>C298</f>
        <v>#REF!</v>
      </c>
      <c r="D297" s="8" t="e">
        <f>D298</f>
        <v>#REF!</v>
      </c>
      <c r="E297" s="88" t="e">
        <f t="shared" si="38"/>
        <v>#REF!</v>
      </c>
      <c r="F297" s="2"/>
    </row>
    <row r="298" spans="1:6" ht="25.5" hidden="1" outlineLevel="6">
      <c r="A298" s="14" t="s">
        <v>115</v>
      </c>
      <c r="B298" s="16" t="s">
        <v>306</v>
      </c>
      <c r="C298" s="8" t="e">
        <f>'№ 5ведомственная'!#REF!</f>
        <v>#REF!</v>
      </c>
      <c r="D298" s="8" t="e">
        <f>'№ 5ведомственная'!#REF!</f>
        <v>#REF!</v>
      </c>
      <c r="E298" s="88" t="e">
        <f t="shared" si="38"/>
        <v>#REF!</v>
      </c>
      <c r="F298" s="2"/>
    </row>
    <row r="299" spans="1:6" ht="63.75" hidden="1" outlineLevel="5">
      <c r="A299" s="14" t="s">
        <v>115</v>
      </c>
      <c r="B299" s="16" t="s">
        <v>530</v>
      </c>
      <c r="C299" s="8" t="e">
        <f>C300</f>
        <v>#REF!</v>
      </c>
      <c r="D299" s="8" t="e">
        <f>D300</f>
        <v>#REF!</v>
      </c>
      <c r="E299" s="88" t="e">
        <f t="shared" si="38"/>
        <v>#REF!</v>
      </c>
      <c r="F299" s="2"/>
    </row>
    <row r="300" spans="1:6" ht="25.5" hidden="1" outlineLevel="6">
      <c r="A300" s="14" t="s">
        <v>115</v>
      </c>
      <c r="B300" s="16" t="s">
        <v>306</v>
      </c>
      <c r="C300" s="8" t="e">
        <f>'№ 5ведомственная'!#REF!</f>
        <v>#REF!</v>
      </c>
      <c r="D300" s="8" t="e">
        <f>'№ 5ведомственная'!#REF!</f>
        <v>#REF!</v>
      </c>
      <c r="E300" s="88" t="e">
        <f t="shared" si="38"/>
        <v>#REF!</v>
      </c>
      <c r="F300" s="2"/>
    </row>
    <row r="301" spans="1:6" ht="63.75" hidden="1" outlineLevel="5">
      <c r="A301" s="14" t="s">
        <v>115</v>
      </c>
      <c r="B301" s="16" t="s">
        <v>420</v>
      </c>
      <c r="C301" s="8" t="e">
        <f>C302</f>
        <v>#REF!</v>
      </c>
      <c r="D301" s="8" t="e">
        <f>D302</f>
        <v>#REF!</v>
      </c>
      <c r="E301" s="88" t="e">
        <f t="shared" si="38"/>
        <v>#REF!</v>
      </c>
      <c r="F301" s="2"/>
    </row>
    <row r="302" spans="1:6" ht="25.5" hidden="1" outlineLevel="6">
      <c r="A302" s="14" t="s">
        <v>115</v>
      </c>
      <c r="B302" s="16" t="s">
        <v>306</v>
      </c>
      <c r="C302" s="8" t="e">
        <f>'№ 5ведомственная'!#REF!</f>
        <v>#REF!</v>
      </c>
      <c r="D302" s="8" t="e">
        <f>'№ 5ведомственная'!#REF!</f>
        <v>#REF!</v>
      </c>
      <c r="E302" s="88" t="e">
        <f t="shared" si="38"/>
        <v>#REF!</v>
      </c>
      <c r="F302" s="2"/>
    </row>
    <row r="303" spans="1:6" ht="38.25" hidden="1" outlineLevel="2">
      <c r="A303" s="14" t="s">
        <v>115</v>
      </c>
      <c r="B303" s="16" t="s">
        <v>280</v>
      </c>
      <c r="C303" s="8">
        <f>C304</f>
        <v>12686.9</v>
      </c>
      <c r="D303" s="8">
        <f>D304</f>
        <v>0</v>
      </c>
      <c r="E303" s="88">
        <f t="shared" si="38"/>
        <v>0</v>
      </c>
      <c r="F303" s="2"/>
    </row>
    <row r="304" spans="1:6" ht="25.5" hidden="1" outlineLevel="3">
      <c r="A304" s="14" t="s">
        <v>115</v>
      </c>
      <c r="B304" s="16" t="s">
        <v>421</v>
      </c>
      <c r="C304" s="8">
        <f>C305+C308</f>
        <v>12686.9</v>
      </c>
      <c r="D304" s="8">
        <f>D305+D308</f>
        <v>0</v>
      </c>
      <c r="E304" s="88">
        <f t="shared" si="38"/>
        <v>0</v>
      </c>
      <c r="F304" s="2"/>
    </row>
    <row r="305" spans="1:6" ht="25.5" hidden="1" outlineLevel="4">
      <c r="A305" s="14" t="s">
        <v>115</v>
      </c>
      <c r="B305" s="16" t="s">
        <v>541</v>
      </c>
      <c r="C305" s="8">
        <f t="shared" ref="C305:D306" si="39">C306</f>
        <v>500</v>
      </c>
      <c r="D305" s="8">
        <f t="shared" si="39"/>
        <v>0</v>
      </c>
      <c r="E305" s="88">
        <f t="shared" si="38"/>
        <v>0</v>
      </c>
      <c r="F305" s="2"/>
    </row>
    <row r="306" spans="1:6" ht="51" hidden="1" outlineLevel="5">
      <c r="A306" s="14" t="s">
        <v>115</v>
      </c>
      <c r="B306" s="16" t="s">
        <v>422</v>
      </c>
      <c r="C306" s="8">
        <f t="shared" si="39"/>
        <v>500</v>
      </c>
      <c r="D306" s="8">
        <f t="shared" si="39"/>
        <v>0</v>
      </c>
      <c r="E306" s="88">
        <f t="shared" si="38"/>
        <v>0</v>
      </c>
      <c r="F306" s="2"/>
    </row>
    <row r="307" spans="1:6" ht="25.5" hidden="1" outlineLevel="6">
      <c r="A307" s="14" t="s">
        <v>115</v>
      </c>
      <c r="B307" s="16" t="s">
        <v>306</v>
      </c>
      <c r="C307" s="8">
        <f>'№ 5ведомственная'!F274</f>
        <v>500</v>
      </c>
      <c r="D307" s="8">
        <f>'№ 5ведомственная'!G274</f>
        <v>0</v>
      </c>
      <c r="E307" s="88">
        <f t="shared" si="38"/>
        <v>0</v>
      </c>
      <c r="F307" s="2"/>
    </row>
    <row r="308" spans="1:6" ht="38.25" hidden="1" outlineLevel="4">
      <c r="A308" s="14" t="s">
        <v>115</v>
      </c>
      <c r="B308" s="16" t="s">
        <v>423</v>
      </c>
      <c r="C308" s="8">
        <f t="shared" ref="C308:D309" si="40">C309</f>
        <v>12186.9</v>
      </c>
      <c r="D308" s="8">
        <f t="shared" si="40"/>
        <v>0</v>
      </c>
      <c r="E308" s="88">
        <f t="shared" si="38"/>
        <v>0</v>
      </c>
      <c r="F308" s="2"/>
    </row>
    <row r="309" spans="1:6" ht="38.25" hidden="1" outlineLevel="5">
      <c r="A309" s="14" t="s">
        <v>115</v>
      </c>
      <c r="B309" s="16" t="s">
        <v>424</v>
      </c>
      <c r="C309" s="8">
        <f t="shared" si="40"/>
        <v>12186.9</v>
      </c>
      <c r="D309" s="8">
        <f t="shared" si="40"/>
        <v>0</v>
      </c>
      <c r="E309" s="88">
        <f t="shared" si="38"/>
        <v>0</v>
      </c>
      <c r="F309" s="2"/>
    </row>
    <row r="310" spans="1:6" ht="25.5" hidden="1" outlineLevel="6">
      <c r="A310" s="14" t="s">
        <v>115</v>
      </c>
      <c r="B310" s="16" t="s">
        <v>306</v>
      </c>
      <c r="C310" s="8">
        <f>'№ 5ведомственная'!F283</f>
        <v>12186.9</v>
      </c>
      <c r="D310" s="8">
        <f>'№ 5ведомственная'!G283</f>
        <v>0</v>
      </c>
      <c r="E310" s="88">
        <f t="shared" si="38"/>
        <v>0</v>
      </c>
      <c r="F310" s="2"/>
    </row>
    <row r="311" spans="1:6" outlineLevel="1" collapsed="1">
      <c r="A311" s="14" t="s">
        <v>130</v>
      </c>
      <c r="B311" s="16" t="s">
        <v>281</v>
      </c>
      <c r="C311" s="8">
        <f>'№ 5ведомственная'!F284</f>
        <v>28385.8</v>
      </c>
      <c r="D311" s="8">
        <f>'№ 5ведомственная'!G284</f>
        <v>6083</v>
      </c>
      <c r="E311" s="88">
        <f t="shared" si="38"/>
        <v>21.429728948981534</v>
      </c>
      <c r="F311" s="2"/>
    </row>
    <row r="312" spans="1:6" ht="51" hidden="1" outlineLevel="2">
      <c r="A312" s="14" t="s">
        <v>130</v>
      </c>
      <c r="B312" s="16" t="s">
        <v>272</v>
      </c>
      <c r="C312" s="8">
        <f>C313</f>
        <v>19475.5</v>
      </c>
      <c r="D312" s="8">
        <f t="shared" ref="D312:D315" si="41">D313</f>
        <v>4400</v>
      </c>
      <c r="E312" s="88">
        <f t="shared" si="38"/>
        <v>22.592487997740751</v>
      </c>
      <c r="F312" s="2"/>
    </row>
    <row r="313" spans="1:6" ht="25.5" hidden="1" outlineLevel="3">
      <c r="A313" s="14" t="s">
        <v>130</v>
      </c>
      <c r="B313" s="16" t="s">
        <v>391</v>
      </c>
      <c r="C313" s="8">
        <f>C314</f>
        <v>19475.5</v>
      </c>
      <c r="D313" s="8">
        <f t="shared" si="41"/>
        <v>4400</v>
      </c>
      <c r="E313" s="88">
        <f t="shared" si="38"/>
        <v>22.592487997740751</v>
      </c>
      <c r="F313" s="2"/>
    </row>
    <row r="314" spans="1:6" ht="25.5" hidden="1" outlineLevel="4">
      <c r="A314" s="14" t="s">
        <v>130</v>
      </c>
      <c r="B314" s="16" t="s">
        <v>403</v>
      </c>
      <c r="C314" s="8">
        <f>C315</f>
        <v>19475.5</v>
      </c>
      <c r="D314" s="8">
        <f t="shared" si="41"/>
        <v>4400</v>
      </c>
      <c r="E314" s="88">
        <f t="shared" si="38"/>
        <v>22.592487997740751</v>
      </c>
      <c r="F314" s="2"/>
    </row>
    <row r="315" spans="1:6" ht="25.5" hidden="1" outlineLevel="5">
      <c r="A315" s="14" t="s">
        <v>130</v>
      </c>
      <c r="B315" s="16" t="s">
        <v>425</v>
      </c>
      <c r="C315" s="8">
        <f>C316</f>
        <v>19475.5</v>
      </c>
      <c r="D315" s="8">
        <f t="shared" si="41"/>
        <v>4400</v>
      </c>
      <c r="E315" s="88">
        <f t="shared" si="38"/>
        <v>22.592487997740751</v>
      </c>
      <c r="F315" s="2"/>
    </row>
    <row r="316" spans="1:6" ht="25.5" hidden="1" outlineLevel="6">
      <c r="A316" s="14" t="s">
        <v>130</v>
      </c>
      <c r="B316" s="16" t="s">
        <v>332</v>
      </c>
      <c r="C316" s="8">
        <f>'№ 5ведомственная'!F289</f>
        <v>19475.5</v>
      </c>
      <c r="D316" s="8">
        <f>'№ 5ведомственная'!G289</f>
        <v>4400</v>
      </c>
      <c r="E316" s="88">
        <f t="shared" si="38"/>
        <v>22.592487997740751</v>
      </c>
      <c r="F316" s="2"/>
    </row>
    <row r="317" spans="1:6" s="26" customFormat="1" outlineLevel="6">
      <c r="A317" s="44" t="s">
        <v>693</v>
      </c>
      <c r="B317" s="20" t="s">
        <v>703</v>
      </c>
      <c r="C317" s="7">
        <f>C318</f>
        <v>1370.5</v>
      </c>
      <c r="D317" s="7">
        <f t="shared" ref="D317" si="42">D318</f>
        <v>0</v>
      </c>
      <c r="E317" s="88">
        <f t="shared" si="38"/>
        <v>0</v>
      </c>
      <c r="F317" s="4"/>
    </row>
    <row r="318" spans="1:6" outlineLevel="6">
      <c r="A318" s="15" t="s">
        <v>694</v>
      </c>
      <c r="B318" s="16" t="s">
        <v>704</v>
      </c>
      <c r="C318" s="8">
        <f>'№ 5ведомственная'!F297</f>
        <v>1370.5</v>
      </c>
      <c r="D318" s="8">
        <f>'№ 5ведомственная'!G297</f>
        <v>0</v>
      </c>
      <c r="E318" s="88">
        <f t="shared" si="38"/>
        <v>0</v>
      </c>
      <c r="F318" s="2"/>
    </row>
    <row r="319" spans="1:6" s="26" customFormat="1">
      <c r="A319" s="19" t="s">
        <v>161</v>
      </c>
      <c r="B319" s="20" t="s">
        <v>258</v>
      </c>
      <c r="C319" s="7">
        <f>C320+C332+C358+C369+C379+C409</f>
        <v>405670.30000000005</v>
      </c>
      <c r="D319" s="7">
        <f>D320+D332+D358+D369+D379+D409</f>
        <v>85283.500000000015</v>
      </c>
      <c r="E319" s="87">
        <f t="shared" si="38"/>
        <v>21.022860189666339</v>
      </c>
      <c r="F319" s="4"/>
    </row>
    <row r="320" spans="1:6" outlineLevel="1">
      <c r="A320" s="14" t="s">
        <v>162</v>
      </c>
      <c r="B320" s="16" t="s">
        <v>290</v>
      </c>
      <c r="C320" s="8">
        <f>'№ 5ведомственная'!F368</f>
        <v>131050.9</v>
      </c>
      <c r="D320" s="8">
        <f>'№ 5ведомственная'!G368</f>
        <v>25576.5</v>
      </c>
      <c r="E320" s="88">
        <f t="shared" si="38"/>
        <v>19.516462687398562</v>
      </c>
      <c r="F320" s="2"/>
    </row>
    <row r="321" spans="1:6" ht="38.25" hidden="1" outlineLevel="2">
      <c r="A321" s="14" t="s">
        <v>162</v>
      </c>
      <c r="B321" s="16" t="s">
        <v>291</v>
      </c>
      <c r="C321" s="8" t="e">
        <f t="shared" ref="C321:D322" si="43">C322</f>
        <v>#REF!</v>
      </c>
      <c r="D321" s="8" t="e">
        <f t="shared" si="43"/>
        <v>#REF!</v>
      </c>
      <c r="E321" s="88" t="e">
        <f t="shared" si="38"/>
        <v>#REF!</v>
      </c>
      <c r="F321" s="2"/>
    </row>
    <row r="322" spans="1:6" ht="25.5" hidden="1" outlineLevel="3">
      <c r="A322" s="14" t="s">
        <v>162</v>
      </c>
      <c r="B322" s="16" t="s">
        <v>446</v>
      </c>
      <c r="C322" s="8" t="e">
        <f t="shared" si="43"/>
        <v>#REF!</v>
      </c>
      <c r="D322" s="8" t="e">
        <f t="shared" si="43"/>
        <v>#REF!</v>
      </c>
      <c r="E322" s="88" t="e">
        <f t="shared" si="38"/>
        <v>#REF!</v>
      </c>
      <c r="F322" s="2"/>
    </row>
    <row r="323" spans="1:6" ht="25.5" hidden="1" outlineLevel="4">
      <c r="A323" s="14" t="s">
        <v>162</v>
      </c>
      <c r="B323" s="16" t="s">
        <v>447</v>
      </c>
      <c r="C323" s="8" t="e">
        <f>C324+C326+C328+C330</f>
        <v>#REF!</v>
      </c>
      <c r="D323" s="8" t="e">
        <f>D324+D326+D328+D330</f>
        <v>#REF!</v>
      </c>
      <c r="E323" s="88" t="e">
        <f t="shared" si="38"/>
        <v>#REF!</v>
      </c>
      <c r="F323" s="2"/>
    </row>
    <row r="324" spans="1:6" ht="51" hidden="1" outlineLevel="5">
      <c r="A324" s="14" t="s">
        <v>162</v>
      </c>
      <c r="B324" s="16" t="s">
        <v>448</v>
      </c>
      <c r="C324" s="8">
        <f>C325</f>
        <v>60838.5</v>
      </c>
      <c r="D324" s="8">
        <f>D325</f>
        <v>11071.3</v>
      </c>
      <c r="E324" s="88">
        <f t="shared" si="38"/>
        <v>18.197851689308578</v>
      </c>
      <c r="F324" s="2"/>
    </row>
    <row r="325" spans="1:6" ht="25.5" hidden="1" outlineLevel="6">
      <c r="A325" s="14" t="s">
        <v>162</v>
      </c>
      <c r="B325" s="16" t="s">
        <v>332</v>
      </c>
      <c r="C325" s="8">
        <f>'№ 5ведомственная'!F373</f>
        <v>60838.5</v>
      </c>
      <c r="D325" s="8">
        <f>'№ 5ведомственная'!G373</f>
        <v>11071.3</v>
      </c>
      <c r="E325" s="88">
        <f t="shared" si="38"/>
        <v>18.197851689308578</v>
      </c>
      <c r="F325" s="2"/>
    </row>
    <row r="326" spans="1:6" ht="51" hidden="1" outlineLevel="5">
      <c r="A326" s="31" t="s">
        <v>162</v>
      </c>
      <c r="B326" s="32" t="s">
        <v>449</v>
      </c>
      <c r="C326" s="33">
        <f>C327</f>
        <v>67460.7</v>
      </c>
      <c r="D326" s="33">
        <f>D327</f>
        <v>14104.2</v>
      </c>
      <c r="E326" s="88">
        <f t="shared" si="38"/>
        <v>20.907283796343652</v>
      </c>
      <c r="F326" s="2"/>
    </row>
    <row r="327" spans="1:6" ht="25.5" hidden="1" outlineLevel="6">
      <c r="A327" s="14" t="s">
        <v>162</v>
      </c>
      <c r="B327" s="16" t="s">
        <v>332</v>
      </c>
      <c r="C327" s="8">
        <f>'№ 5ведомственная'!F375</f>
        <v>67460.7</v>
      </c>
      <c r="D327" s="8">
        <f>'№ 5ведомственная'!G375</f>
        <v>14104.2</v>
      </c>
      <c r="E327" s="88">
        <f t="shared" si="38"/>
        <v>20.907283796343652</v>
      </c>
      <c r="F327" s="2"/>
    </row>
    <row r="328" spans="1:6" ht="25.5" hidden="1" outlineLevel="5">
      <c r="A328" s="14" t="s">
        <v>162</v>
      </c>
      <c r="B328" s="16" t="s">
        <v>450</v>
      </c>
      <c r="C328" s="8">
        <f>C329</f>
        <v>2551.6999999999998</v>
      </c>
      <c r="D328" s="8">
        <f>D329</f>
        <v>401</v>
      </c>
      <c r="E328" s="88">
        <f t="shared" si="38"/>
        <v>15.715013520398166</v>
      </c>
      <c r="F328" s="2"/>
    </row>
    <row r="329" spans="1:6" ht="25.5" hidden="1" outlineLevel="6">
      <c r="A329" s="14" t="s">
        <v>162</v>
      </c>
      <c r="B329" s="16" t="s">
        <v>332</v>
      </c>
      <c r="C329" s="8">
        <f>'№ 5ведомственная'!F377</f>
        <v>2551.6999999999998</v>
      </c>
      <c r="D329" s="8">
        <f>'№ 5ведомственная'!G377</f>
        <v>401</v>
      </c>
      <c r="E329" s="88">
        <f t="shared" si="38"/>
        <v>15.715013520398166</v>
      </c>
      <c r="F329" s="2"/>
    </row>
    <row r="330" spans="1:6" ht="25.5" hidden="1" outlineLevel="5">
      <c r="A330" s="14" t="s">
        <v>162</v>
      </c>
      <c r="B330" s="16" t="s">
        <v>451</v>
      </c>
      <c r="C330" s="30" t="e">
        <f>C331</f>
        <v>#REF!</v>
      </c>
      <c r="D330" s="30" t="e">
        <f>D331</f>
        <v>#REF!</v>
      </c>
      <c r="E330" s="88" t="e">
        <f t="shared" si="38"/>
        <v>#REF!</v>
      </c>
      <c r="F330" s="2"/>
    </row>
    <row r="331" spans="1:6" ht="25.5" hidden="1" outlineLevel="6">
      <c r="A331" s="28" t="s">
        <v>162</v>
      </c>
      <c r="B331" s="29" t="s">
        <v>332</v>
      </c>
      <c r="C331" s="30" t="e">
        <f>'№ 5ведомственная'!#REF!</f>
        <v>#REF!</v>
      </c>
      <c r="D331" s="30" t="e">
        <f>'№ 5ведомственная'!#REF!</f>
        <v>#REF!</v>
      </c>
      <c r="E331" s="88" t="e">
        <f t="shared" si="38"/>
        <v>#REF!</v>
      </c>
      <c r="F331" s="2"/>
    </row>
    <row r="332" spans="1:6" outlineLevel="1" collapsed="1">
      <c r="A332" s="39" t="s">
        <v>169</v>
      </c>
      <c r="B332" s="40" t="s">
        <v>292</v>
      </c>
      <c r="C332" s="17">
        <f>'№ 5ведомственная'!F380</f>
        <v>233424.40000000002</v>
      </c>
      <c r="D332" s="17">
        <f>'№ 5ведомственная'!G380</f>
        <v>49238.000000000015</v>
      </c>
      <c r="E332" s="88">
        <f t="shared" si="38"/>
        <v>21.093767403921788</v>
      </c>
      <c r="F332" s="2"/>
    </row>
    <row r="333" spans="1:6" ht="38.25" hidden="1" outlineLevel="2">
      <c r="A333" s="31" t="s">
        <v>169</v>
      </c>
      <c r="B333" s="32" t="s">
        <v>291</v>
      </c>
      <c r="C333" s="33" t="e">
        <f>C334</f>
        <v>#REF!</v>
      </c>
      <c r="D333" s="33" t="e">
        <f>D334</f>
        <v>#REF!</v>
      </c>
      <c r="E333" s="88" t="e">
        <f t="shared" si="38"/>
        <v>#REF!</v>
      </c>
      <c r="F333" s="2"/>
    </row>
    <row r="334" spans="1:6" ht="25.5" hidden="1" outlineLevel="3">
      <c r="A334" s="14" t="s">
        <v>169</v>
      </c>
      <c r="B334" s="16" t="s">
        <v>452</v>
      </c>
      <c r="C334" s="8" t="e">
        <f>C335+C344</f>
        <v>#REF!</v>
      </c>
      <c r="D334" s="8" t="e">
        <f>D335+D344</f>
        <v>#REF!</v>
      </c>
      <c r="E334" s="88" t="e">
        <f t="shared" si="38"/>
        <v>#REF!</v>
      </c>
      <c r="F334" s="2"/>
    </row>
    <row r="335" spans="1:6" ht="38.25" hidden="1" outlineLevel="4">
      <c r="A335" s="14" t="s">
        <v>169</v>
      </c>
      <c r="B335" s="16" t="s">
        <v>453</v>
      </c>
      <c r="C335" s="8" t="e">
        <f>C336+C338+C340+C342</f>
        <v>#REF!</v>
      </c>
      <c r="D335" s="8" t="e">
        <f>D336+D338+D340+D342</f>
        <v>#REF!</v>
      </c>
      <c r="E335" s="88" t="e">
        <f t="shared" si="38"/>
        <v>#REF!</v>
      </c>
      <c r="F335" s="2"/>
    </row>
    <row r="336" spans="1:6" ht="51" hidden="1" outlineLevel="5">
      <c r="A336" s="14" t="s">
        <v>169</v>
      </c>
      <c r="B336" s="16" t="s">
        <v>454</v>
      </c>
      <c r="C336" s="8">
        <f>C337</f>
        <v>143135.70000000001</v>
      </c>
      <c r="D336" s="8">
        <f>D337</f>
        <v>27697.9</v>
      </c>
      <c r="E336" s="88">
        <f t="shared" si="38"/>
        <v>19.350797879215317</v>
      </c>
      <c r="F336" s="2"/>
    </row>
    <row r="337" spans="1:6" ht="25.5" hidden="1" outlineLevel="6">
      <c r="A337" s="14" t="s">
        <v>169</v>
      </c>
      <c r="B337" s="16" t="s">
        <v>332</v>
      </c>
      <c r="C337" s="8">
        <f>'№ 5ведомственная'!F385</f>
        <v>143135.70000000001</v>
      </c>
      <c r="D337" s="8">
        <f>'№ 5ведомственная'!G385</f>
        <v>27697.9</v>
      </c>
      <c r="E337" s="88">
        <f t="shared" si="38"/>
        <v>19.350797879215317</v>
      </c>
      <c r="F337" s="2"/>
    </row>
    <row r="338" spans="1:6" ht="51" hidden="1" outlineLevel="5">
      <c r="A338" s="31" t="s">
        <v>169</v>
      </c>
      <c r="B338" s="32" t="s">
        <v>455</v>
      </c>
      <c r="C338" s="33">
        <f>C339</f>
        <v>55020.1</v>
      </c>
      <c r="D338" s="33">
        <f>D339</f>
        <v>13787.7</v>
      </c>
      <c r="E338" s="88">
        <f t="shared" si="38"/>
        <v>25.059387387518385</v>
      </c>
      <c r="F338" s="2"/>
    </row>
    <row r="339" spans="1:6" ht="25.5" hidden="1" outlineLevel="6">
      <c r="A339" s="14" t="s">
        <v>169</v>
      </c>
      <c r="B339" s="16" t="s">
        <v>332</v>
      </c>
      <c r="C339" s="8">
        <f>'№ 5ведомственная'!F391</f>
        <v>55020.1</v>
      </c>
      <c r="D339" s="8">
        <f>'№ 5ведомственная'!G391</f>
        <v>13787.7</v>
      </c>
      <c r="E339" s="88">
        <f t="shared" ref="E339:E402" si="44">D339/C339*100</f>
        <v>25.059387387518385</v>
      </c>
      <c r="F339" s="2"/>
    </row>
    <row r="340" spans="1:6" ht="25.5" hidden="1" outlineLevel="5">
      <c r="A340" s="14" t="s">
        <v>169</v>
      </c>
      <c r="B340" s="16" t="s">
        <v>456</v>
      </c>
      <c r="C340" s="8" t="e">
        <f>C341</f>
        <v>#REF!</v>
      </c>
      <c r="D340" s="8" t="e">
        <f>D341</f>
        <v>#REF!</v>
      </c>
      <c r="E340" s="88" t="e">
        <f t="shared" si="44"/>
        <v>#REF!</v>
      </c>
      <c r="F340" s="2"/>
    </row>
    <row r="341" spans="1:6" ht="25.5" hidden="1" outlineLevel="6">
      <c r="A341" s="14" t="s">
        <v>169</v>
      </c>
      <c r="B341" s="16" t="s">
        <v>332</v>
      </c>
      <c r="C341" s="8" t="e">
        <f>'№ 5ведомственная'!#REF!</f>
        <v>#REF!</v>
      </c>
      <c r="D341" s="8" t="e">
        <f>'№ 5ведомственная'!#REF!</f>
        <v>#REF!</v>
      </c>
      <c r="E341" s="88" t="e">
        <f t="shared" si="44"/>
        <v>#REF!</v>
      </c>
      <c r="F341" s="2"/>
    </row>
    <row r="342" spans="1:6" ht="25.5" hidden="1" outlineLevel="5">
      <c r="A342" s="14" t="s">
        <v>169</v>
      </c>
      <c r="B342" s="16" t="s">
        <v>457</v>
      </c>
      <c r="C342" s="8" t="e">
        <f>C343</f>
        <v>#REF!</v>
      </c>
      <c r="D342" s="8" t="e">
        <f>D343</f>
        <v>#REF!</v>
      </c>
      <c r="E342" s="88" t="e">
        <f t="shared" si="44"/>
        <v>#REF!</v>
      </c>
      <c r="F342" s="2"/>
    </row>
    <row r="343" spans="1:6" ht="25.5" hidden="1" outlineLevel="6">
      <c r="A343" s="14" t="s">
        <v>169</v>
      </c>
      <c r="B343" s="16" t="s">
        <v>332</v>
      </c>
      <c r="C343" s="8" t="e">
        <f>'№ 5ведомственная'!#REF!</f>
        <v>#REF!</v>
      </c>
      <c r="D343" s="8" t="e">
        <f>'№ 5ведомственная'!#REF!</f>
        <v>#REF!</v>
      </c>
      <c r="E343" s="88" t="e">
        <f t="shared" si="44"/>
        <v>#REF!</v>
      </c>
      <c r="F343" s="2"/>
    </row>
    <row r="344" spans="1:6" hidden="1" outlineLevel="4">
      <c r="A344" s="31" t="s">
        <v>169</v>
      </c>
      <c r="B344" s="32" t="s">
        <v>458</v>
      </c>
      <c r="C344" s="33">
        <f>C345+C347</f>
        <v>10642.900000000001</v>
      </c>
      <c r="D344" s="33">
        <f>D345+D347</f>
        <v>2369.5</v>
      </c>
      <c r="E344" s="88">
        <f t="shared" si="44"/>
        <v>22.263668736904414</v>
      </c>
      <c r="F344" s="2"/>
    </row>
    <row r="345" spans="1:6" ht="25.5" hidden="1" outlineLevel="5">
      <c r="A345" s="14" t="s">
        <v>169</v>
      </c>
      <c r="B345" s="16" t="s">
        <v>459</v>
      </c>
      <c r="C345" s="8">
        <f>C346</f>
        <v>5219.6000000000004</v>
      </c>
      <c r="D345" s="8">
        <f>D346</f>
        <v>920</v>
      </c>
      <c r="E345" s="88">
        <f t="shared" si="44"/>
        <v>17.62587171430761</v>
      </c>
      <c r="F345" s="2"/>
    </row>
    <row r="346" spans="1:6" ht="25.5" hidden="1" outlineLevel="6">
      <c r="A346" s="14" t="s">
        <v>169</v>
      </c>
      <c r="B346" s="16" t="s">
        <v>332</v>
      </c>
      <c r="C346" s="8">
        <f>'№ 5ведомственная'!F406</f>
        <v>5219.6000000000004</v>
      </c>
      <c r="D346" s="8">
        <f>'№ 5ведомственная'!G406</f>
        <v>920</v>
      </c>
      <c r="E346" s="88">
        <f t="shared" si="44"/>
        <v>17.62587171430761</v>
      </c>
      <c r="F346" s="2"/>
    </row>
    <row r="347" spans="1:6" ht="25.5" hidden="1" outlineLevel="5">
      <c r="A347" s="14" t="s">
        <v>169</v>
      </c>
      <c r="B347" s="16" t="s">
        <v>460</v>
      </c>
      <c r="C347" s="8">
        <f>C348</f>
        <v>5423.3</v>
      </c>
      <c r="D347" s="8">
        <f>D348</f>
        <v>1449.5</v>
      </c>
      <c r="E347" s="88">
        <f t="shared" si="44"/>
        <v>26.727269374734941</v>
      </c>
      <c r="F347" s="2"/>
    </row>
    <row r="348" spans="1:6" ht="25.5" hidden="1" outlineLevel="6">
      <c r="A348" s="14" t="s">
        <v>169</v>
      </c>
      <c r="B348" s="16" t="s">
        <v>332</v>
      </c>
      <c r="C348" s="8">
        <f>'№ 5ведомственная'!F408</f>
        <v>5423.3</v>
      </c>
      <c r="D348" s="8">
        <f>'№ 5ведомственная'!G408</f>
        <v>1449.5</v>
      </c>
      <c r="E348" s="88">
        <f t="shared" si="44"/>
        <v>26.727269374734941</v>
      </c>
      <c r="F348" s="2"/>
    </row>
    <row r="349" spans="1:6" ht="38.25" hidden="1" outlineLevel="2">
      <c r="A349" s="14" t="s">
        <v>169</v>
      </c>
      <c r="B349" s="16" t="s">
        <v>269</v>
      </c>
      <c r="C349" s="8" t="e">
        <f>C350+C354</f>
        <v>#REF!</v>
      </c>
      <c r="D349" s="8" t="e">
        <f>D350+D354</f>
        <v>#REF!</v>
      </c>
      <c r="E349" s="88" t="e">
        <f t="shared" si="44"/>
        <v>#REF!</v>
      </c>
      <c r="F349" s="2"/>
    </row>
    <row r="350" spans="1:6" ht="25.5" hidden="1" outlineLevel="3">
      <c r="A350" s="14" t="s">
        <v>169</v>
      </c>
      <c r="B350" s="16" t="s">
        <v>461</v>
      </c>
      <c r="C350" s="8">
        <f>C351</f>
        <v>150</v>
      </c>
      <c r="D350" s="8">
        <f t="shared" ref="D350:D352" si="45">D351</f>
        <v>0</v>
      </c>
      <c r="E350" s="88">
        <f t="shared" si="44"/>
        <v>0</v>
      </c>
      <c r="F350" s="2"/>
    </row>
    <row r="351" spans="1:6" ht="51" hidden="1" outlineLevel="4">
      <c r="A351" s="14" t="s">
        <v>169</v>
      </c>
      <c r="B351" s="16" t="s">
        <v>462</v>
      </c>
      <c r="C351" s="8">
        <f>C352</f>
        <v>150</v>
      </c>
      <c r="D351" s="8">
        <f t="shared" si="45"/>
        <v>0</v>
      </c>
      <c r="E351" s="88">
        <f t="shared" si="44"/>
        <v>0</v>
      </c>
      <c r="F351" s="2"/>
    </row>
    <row r="352" spans="1:6" hidden="1" outlineLevel="5">
      <c r="A352" s="14" t="s">
        <v>169</v>
      </c>
      <c r="B352" s="16" t="s">
        <v>463</v>
      </c>
      <c r="C352" s="8">
        <f>C353</f>
        <v>150</v>
      </c>
      <c r="D352" s="8">
        <f t="shared" si="45"/>
        <v>0</v>
      </c>
      <c r="E352" s="88">
        <f t="shared" si="44"/>
        <v>0</v>
      </c>
      <c r="F352" s="2"/>
    </row>
    <row r="353" spans="1:6" ht="25.5" hidden="1" outlineLevel="6">
      <c r="A353" s="14" t="s">
        <v>169</v>
      </c>
      <c r="B353" s="16" t="s">
        <v>332</v>
      </c>
      <c r="C353" s="8">
        <f>'№ 5ведомственная'!F416</f>
        <v>150</v>
      </c>
      <c r="D353" s="8">
        <f>'№ 5ведомственная'!G416</f>
        <v>0</v>
      </c>
      <c r="E353" s="88">
        <f t="shared" si="44"/>
        <v>0</v>
      </c>
      <c r="F353" s="2"/>
    </row>
    <row r="354" spans="1:6" ht="51" hidden="1" outlineLevel="3">
      <c r="A354" s="14" t="s">
        <v>169</v>
      </c>
      <c r="B354" s="16" t="s">
        <v>464</v>
      </c>
      <c r="C354" s="8" t="e">
        <f>C355</f>
        <v>#REF!</v>
      </c>
      <c r="D354" s="8" t="e">
        <f t="shared" ref="D354:D356" si="46">D355</f>
        <v>#REF!</v>
      </c>
      <c r="E354" s="88" t="e">
        <f t="shared" si="44"/>
        <v>#REF!</v>
      </c>
      <c r="F354" s="2"/>
    </row>
    <row r="355" spans="1:6" ht="25.5" hidden="1" outlineLevel="4">
      <c r="A355" s="14" t="s">
        <v>169</v>
      </c>
      <c r="B355" s="16" t="s">
        <v>465</v>
      </c>
      <c r="C355" s="8" t="e">
        <f>C356</f>
        <v>#REF!</v>
      </c>
      <c r="D355" s="8" t="e">
        <f t="shared" si="46"/>
        <v>#REF!</v>
      </c>
      <c r="E355" s="88" t="e">
        <f t="shared" si="44"/>
        <v>#REF!</v>
      </c>
      <c r="F355" s="2"/>
    </row>
    <row r="356" spans="1:6" ht="25.5" hidden="1" outlineLevel="5">
      <c r="A356" s="14" t="s">
        <v>169</v>
      </c>
      <c r="B356" s="16" t="s">
        <v>466</v>
      </c>
      <c r="C356" s="8" t="e">
        <f>C357</f>
        <v>#REF!</v>
      </c>
      <c r="D356" s="8" t="e">
        <f t="shared" si="46"/>
        <v>#REF!</v>
      </c>
      <c r="E356" s="88" t="e">
        <f t="shared" si="44"/>
        <v>#REF!</v>
      </c>
      <c r="F356" s="2"/>
    </row>
    <row r="357" spans="1:6" ht="25.5" hidden="1" outlineLevel="6">
      <c r="A357" s="14" t="s">
        <v>169</v>
      </c>
      <c r="B357" s="16" t="s">
        <v>332</v>
      </c>
      <c r="C357" s="8" t="e">
        <f>'№ 5ведомственная'!#REF!</f>
        <v>#REF!</v>
      </c>
      <c r="D357" s="8" t="e">
        <f>'№ 5ведомственная'!#REF!</f>
        <v>#REF!</v>
      </c>
      <c r="E357" s="88" t="e">
        <f t="shared" si="44"/>
        <v>#REF!</v>
      </c>
      <c r="F357" s="2"/>
    </row>
    <row r="358" spans="1:6" outlineLevel="1" collapsed="1">
      <c r="A358" s="14" t="s">
        <v>183</v>
      </c>
      <c r="B358" s="16" t="s">
        <v>293</v>
      </c>
      <c r="C358" s="8">
        <f>'№ 5ведомственная'!F417+'№ 5ведомственная'!F500</f>
        <v>29279.599999999999</v>
      </c>
      <c r="D358" s="8">
        <f>'№ 5ведомственная'!G417+'№ 5ведомственная'!G500</f>
        <v>9118.7000000000007</v>
      </c>
      <c r="E358" s="88">
        <f t="shared" si="44"/>
        <v>31.143526550909169</v>
      </c>
      <c r="F358" s="2"/>
    </row>
    <row r="359" spans="1:6" ht="38.25" hidden="1" outlineLevel="2">
      <c r="A359" s="14" t="s">
        <v>183</v>
      </c>
      <c r="B359" s="16" t="s">
        <v>291</v>
      </c>
      <c r="C359" s="8">
        <f>C360</f>
        <v>16017.6</v>
      </c>
      <c r="D359" s="8">
        <f t="shared" ref="D359:D362" si="47">D360</f>
        <v>3637.4</v>
      </c>
      <c r="E359" s="88">
        <f t="shared" si="44"/>
        <v>22.708770352612127</v>
      </c>
      <c r="F359" s="2"/>
    </row>
    <row r="360" spans="1:6" ht="25.5" hidden="1" outlineLevel="3">
      <c r="A360" s="14" t="s">
        <v>183</v>
      </c>
      <c r="B360" s="16" t="s">
        <v>467</v>
      </c>
      <c r="C360" s="8">
        <f>C361</f>
        <v>16017.6</v>
      </c>
      <c r="D360" s="8">
        <f t="shared" si="47"/>
        <v>3637.4</v>
      </c>
      <c r="E360" s="88">
        <f t="shared" si="44"/>
        <v>22.708770352612127</v>
      </c>
      <c r="F360" s="2"/>
    </row>
    <row r="361" spans="1:6" ht="25.5" hidden="1" outlineLevel="4">
      <c r="A361" s="14" t="s">
        <v>183</v>
      </c>
      <c r="B361" s="16" t="s">
        <v>468</v>
      </c>
      <c r="C361" s="8">
        <f>C362</f>
        <v>16017.6</v>
      </c>
      <c r="D361" s="8">
        <f t="shared" si="47"/>
        <v>3637.4</v>
      </c>
      <c r="E361" s="88">
        <f t="shared" si="44"/>
        <v>22.708770352612127</v>
      </c>
      <c r="F361" s="2"/>
    </row>
    <row r="362" spans="1:6" ht="38.25" hidden="1" outlineLevel="5">
      <c r="A362" s="31" t="s">
        <v>183</v>
      </c>
      <c r="B362" s="32" t="s">
        <v>469</v>
      </c>
      <c r="C362" s="33">
        <f>C363</f>
        <v>16017.6</v>
      </c>
      <c r="D362" s="33">
        <f t="shared" si="47"/>
        <v>3637.4</v>
      </c>
      <c r="E362" s="88">
        <f t="shared" si="44"/>
        <v>22.708770352612127</v>
      </c>
      <c r="F362" s="2"/>
    </row>
    <row r="363" spans="1:6" ht="25.5" hidden="1" outlineLevel="6">
      <c r="A363" s="14" t="s">
        <v>183</v>
      </c>
      <c r="B363" s="16" t="s">
        <v>332</v>
      </c>
      <c r="C363" s="8">
        <f>'№ 5ведомственная'!F424</f>
        <v>16017.6</v>
      </c>
      <c r="D363" s="8">
        <f>'№ 5ведомственная'!G424</f>
        <v>3637.4</v>
      </c>
      <c r="E363" s="88">
        <f t="shared" si="44"/>
        <v>22.708770352612127</v>
      </c>
      <c r="F363" s="2"/>
    </row>
    <row r="364" spans="1:6" ht="38.25" hidden="1" outlineLevel="2">
      <c r="A364" s="31" t="s">
        <v>183</v>
      </c>
      <c r="B364" s="32" t="s">
        <v>299</v>
      </c>
      <c r="C364" s="33">
        <f>C365</f>
        <v>5692.0999999999995</v>
      </c>
      <c r="D364" s="33">
        <f t="shared" ref="D364:D367" si="48">D365</f>
        <v>1850</v>
      </c>
      <c r="E364" s="88">
        <f t="shared" si="44"/>
        <v>32.501185854078464</v>
      </c>
      <c r="F364" s="2"/>
    </row>
    <row r="365" spans="1:6" ht="38.25" hidden="1" outlineLevel="3">
      <c r="A365" s="14" t="s">
        <v>183</v>
      </c>
      <c r="B365" s="16" t="s">
        <v>490</v>
      </c>
      <c r="C365" s="8">
        <f>C366</f>
        <v>5692.0999999999995</v>
      </c>
      <c r="D365" s="8">
        <f t="shared" si="48"/>
        <v>1850</v>
      </c>
      <c r="E365" s="88">
        <f t="shared" si="44"/>
        <v>32.501185854078464</v>
      </c>
      <c r="F365" s="2"/>
    </row>
    <row r="366" spans="1:6" ht="25.5" hidden="1" outlineLevel="4">
      <c r="A366" s="14" t="s">
        <v>183</v>
      </c>
      <c r="B366" s="16" t="s">
        <v>491</v>
      </c>
      <c r="C366" s="8">
        <f>C367</f>
        <v>5692.0999999999995</v>
      </c>
      <c r="D366" s="8">
        <f t="shared" si="48"/>
        <v>1850</v>
      </c>
      <c r="E366" s="88">
        <f t="shared" si="44"/>
        <v>32.501185854078464</v>
      </c>
      <c r="F366" s="2"/>
    </row>
    <row r="367" spans="1:6" ht="51" hidden="1" outlineLevel="5">
      <c r="A367" s="31" t="s">
        <v>183</v>
      </c>
      <c r="B367" s="32" t="s">
        <v>492</v>
      </c>
      <c r="C367" s="33">
        <f>C368</f>
        <v>5692.0999999999995</v>
      </c>
      <c r="D367" s="33">
        <f t="shared" si="48"/>
        <v>1850</v>
      </c>
      <c r="E367" s="88">
        <f t="shared" si="44"/>
        <v>32.501185854078464</v>
      </c>
      <c r="F367" s="2"/>
    </row>
    <row r="368" spans="1:6" ht="25.5" hidden="1" outlineLevel="6">
      <c r="A368" s="14" t="s">
        <v>183</v>
      </c>
      <c r="B368" s="16" t="s">
        <v>332</v>
      </c>
      <c r="C368" s="8">
        <f>'№ 5ведомственная'!F507</f>
        <v>5692.0999999999995</v>
      </c>
      <c r="D368" s="8">
        <f>'№ 5ведомственная'!G507</f>
        <v>1850</v>
      </c>
      <c r="E368" s="88">
        <f t="shared" si="44"/>
        <v>32.501185854078464</v>
      </c>
      <c r="F368" s="2"/>
    </row>
    <row r="369" spans="1:6" ht="25.5" outlineLevel="1" collapsed="1">
      <c r="A369" s="31" t="s">
        <v>187</v>
      </c>
      <c r="B369" s="32" t="s">
        <v>294</v>
      </c>
      <c r="C369" s="33">
        <f>'№ 5ведомственная'!F435</f>
        <v>100</v>
      </c>
      <c r="D369" s="33">
        <f>'№ 5ведомственная'!G435</f>
        <v>0</v>
      </c>
      <c r="E369" s="88">
        <f t="shared" si="44"/>
        <v>0</v>
      </c>
      <c r="F369" s="2"/>
    </row>
    <row r="370" spans="1:6" ht="38.25" hidden="1" outlineLevel="2">
      <c r="A370" s="14" t="s">
        <v>187</v>
      </c>
      <c r="B370" s="16" t="s">
        <v>291</v>
      </c>
      <c r="C370" s="8">
        <f>C371+C375</f>
        <v>100</v>
      </c>
      <c r="D370" s="8">
        <f>D371+D375</f>
        <v>0</v>
      </c>
      <c r="E370" s="88">
        <f t="shared" si="44"/>
        <v>0</v>
      </c>
      <c r="F370" s="2"/>
    </row>
    <row r="371" spans="1:6" ht="25.5" hidden="1" outlineLevel="3">
      <c r="A371" s="14" t="s">
        <v>187</v>
      </c>
      <c r="B371" s="16" t="s">
        <v>446</v>
      </c>
      <c r="C371" s="8">
        <f>C372</f>
        <v>50</v>
      </c>
      <c r="D371" s="8">
        <f t="shared" ref="D371:D373" si="49">D372</f>
        <v>0</v>
      </c>
      <c r="E371" s="88">
        <f t="shared" si="44"/>
        <v>0</v>
      </c>
      <c r="F371" s="2"/>
    </row>
    <row r="372" spans="1:6" ht="25.5" hidden="1" outlineLevel="4">
      <c r="A372" s="14" t="s">
        <v>187</v>
      </c>
      <c r="B372" s="16" t="s">
        <v>470</v>
      </c>
      <c r="C372" s="8">
        <f>C373</f>
        <v>50</v>
      </c>
      <c r="D372" s="8">
        <f t="shared" si="49"/>
        <v>0</v>
      </c>
      <c r="E372" s="88">
        <f t="shared" si="44"/>
        <v>0</v>
      </c>
      <c r="F372" s="2"/>
    </row>
    <row r="373" spans="1:6" hidden="1" outlineLevel="5">
      <c r="A373" s="14" t="s">
        <v>187</v>
      </c>
      <c r="B373" s="16" t="s">
        <v>471</v>
      </c>
      <c r="C373" s="8">
        <f>C374</f>
        <v>50</v>
      </c>
      <c r="D373" s="8">
        <f t="shared" si="49"/>
        <v>0</v>
      </c>
      <c r="E373" s="88">
        <f t="shared" si="44"/>
        <v>0</v>
      </c>
      <c r="F373" s="2"/>
    </row>
    <row r="374" spans="1:6" ht="25.5" hidden="1" outlineLevel="6">
      <c r="A374" s="14" t="s">
        <v>187</v>
      </c>
      <c r="B374" s="16" t="s">
        <v>332</v>
      </c>
      <c r="C374" s="8">
        <f>'№ 5ведомственная'!F440</f>
        <v>50</v>
      </c>
      <c r="D374" s="8">
        <f>'№ 5ведомственная'!G440</f>
        <v>0</v>
      </c>
      <c r="E374" s="88">
        <f t="shared" si="44"/>
        <v>0</v>
      </c>
      <c r="F374" s="2"/>
    </row>
    <row r="375" spans="1:6" ht="25.5" hidden="1" outlineLevel="3">
      <c r="A375" s="14" t="s">
        <v>187</v>
      </c>
      <c r="B375" s="16" t="s">
        <v>452</v>
      </c>
      <c r="C375" s="8">
        <f>C376</f>
        <v>50</v>
      </c>
      <c r="D375" s="8">
        <f t="shared" ref="D375:D377" si="50">D376</f>
        <v>0</v>
      </c>
      <c r="E375" s="88">
        <f t="shared" si="44"/>
        <v>0</v>
      </c>
      <c r="F375" s="2"/>
    </row>
    <row r="376" spans="1:6" ht="38.25" hidden="1" outlineLevel="4">
      <c r="A376" s="14" t="s">
        <v>187</v>
      </c>
      <c r="B376" s="16" t="s">
        <v>453</v>
      </c>
      <c r="C376" s="8">
        <f>C377</f>
        <v>50</v>
      </c>
      <c r="D376" s="8">
        <f t="shared" si="50"/>
        <v>0</v>
      </c>
      <c r="E376" s="88">
        <f t="shared" si="44"/>
        <v>0</v>
      </c>
      <c r="F376" s="2"/>
    </row>
    <row r="377" spans="1:6" hidden="1" outlineLevel="5">
      <c r="A377" s="14" t="s">
        <v>187</v>
      </c>
      <c r="B377" s="16" t="s">
        <v>472</v>
      </c>
      <c r="C377" s="8">
        <f>C378</f>
        <v>50</v>
      </c>
      <c r="D377" s="8">
        <f t="shared" si="50"/>
        <v>0</v>
      </c>
      <c r="E377" s="88">
        <f t="shared" si="44"/>
        <v>0</v>
      </c>
      <c r="F377" s="2"/>
    </row>
    <row r="378" spans="1:6" ht="25.5" hidden="1" outlineLevel="6">
      <c r="A378" s="14" t="s">
        <v>187</v>
      </c>
      <c r="B378" s="16" t="s">
        <v>332</v>
      </c>
      <c r="C378" s="8">
        <f>'№ 5ведомственная'!F444</f>
        <v>50</v>
      </c>
      <c r="D378" s="8">
        <f>'№ 5ведомственная'!G444</f>
        <v>0</v>
      </c>
      <c r="E378" s="88">
        <f t="shared" si="44"/>
        <v>0</v>
      </c>
      <c r="F378" s="2"/>
    </row>
    <row r="379" spans="1:6" outlineLevel="1" collapsed="1">
      <c r="A379" s="14" t="s">
        <v>191</v>
      </c>
      <c r="B379" s="16" t="s">
        <v>295</v>
      </c>
      <c r="C379" s="8">
        <f>'№ 5ведомственная'!F510</f>
        <v>137</v>
      </c>
      <c r="D379" s="8">
        <f>'№ 5ведомственная'!G510</f>
        <v>15</v>
      </c>
      <c r="E379" s="88">
        <f t="shared" si="44"/>
        <v>10.948905109489052</v>
      </c>
      <c r="F379" s="2"/>
    </row>
    <row r="380" spans="1:6" ht="38.25" hidden="1" outlineLevel="2">
      <c r="A380" s="14" t="s">
        <v>191</v>
      </c>
      <c r="B380" s="16" t="s">
        <v>291</v>
      </c>
      <c r="C380" s="8" t="e">
        <f t="shared" ref="C380:D381" si="51">C381</f>
        <v>#REF!</v>
      </c>
      <c r="D380" s="8" t="e">
        <f t="shared" si="51"/>
        <v>#REF!</v>
      </c>
      <c r="E380" s="88" t="e">
        <f t="shared" si="44"/>
        <v>#REF!</v>
      </c>
      <c r="F380" s="2"/>
    </row>
    <row r="381" spans="1:6" ht="25.5" hidden="1" outlineLevel="3">
      <c r="A381" s="14" t="s">
        <v>191</v>
      </c>
      <c r="B381" s="16" t="s">
        <v>473</v>
      </c>
      <c r="C381" s="8" t="e">
        <f t="shared" si="51"/>
        <v>#REF!</v>
      </c>
      <c r="D381" s="8" t="e">
        <f t="shared" si="51"/>
        <v>#REF!</v>
      </c>
      <c r="E381" s="88" t="e">
        <f t="shared" si="44"/>
        <v>#REF!</v>
      </c>
      <c r="F381" s="2"/>
    </row>
    <row r="382" spans="1:6" ht="25.5" hidden="1" outlineLevel="4">
      <c r="A382" s="14" t="s">
        <v>191</v>
      </c>
      <c r="B382" s="16" t="s">
        <v>474</v>
      </c>
      <c r="C382" s="8" t="e">
        <f>C383+C385</f>
        <v>#REF!</v>
      </c>
      <c r="D382" s="8" t="e">
        <f>D383+D385</f>
        <v>#REF!</v>
      </c>
      <c r="E382" s="88" t="e">
        <f t="shared" si="44"/>
        <v>#REF!</v>
      </c>
      <c r="F382" s="2"/>
    </row>
    <row r="383" spans="1:6" ht="38.25" hidden="1" outlineLevel="5">
      <c r="A383" s="31" t="s">
        <v>191</v>
      </c>
      <c r="B383" s="32" t="s">
        <v>475</v>
      </c>
      <c r="C383" s="33" t="e">
        <f>C384</f>
        <v>#REF!</v>
      </c>
      <c r="D383" s="33" t="e">
        <f>D384</f>
        <v>#REF!</v>
      </c>
      <c r="E383" s="88" t="e">
        <f t="shared" si="44"/>
        <v>#REF!</v>
      </c>
      <c r="F383" s="2"/>
    </row>
    <row r="384" spans="1:6" ht="25.5" hidden="1" outlineLevel="6">
      <c r="A384" s="14" t="s">
        <v>191</v>
      </c>
      <c r="B384" s="16" t="s">
        <v>332</v>
      </c>
      <c r="C384" s="8" t="e">
        <f>'№ 5ведомственная'!#REF!</f>
        <v>#REF!</v>
      </c>
      <c r="D384" s="8" t="e">
        <f>'№ 5ведомственная'!#REF!</f>
        <v>#REF!</v>
      </c>
      <c r="E384" s="88" t="e">
        <f t="shared" si="44"/>
        <v>#REF!</v>
      </c>
      <c r="F384" s="2"/>
    </row>
    <row r="385" spans="1:6" ht="25.5" hidden="1" outlineLevel="5">
      <c r="A385" s="28" t="s">
        <v>191</v>
      </c>
      <c r="B385" s="29" t="s">
        <v>542</v>
      </c>
      <c r="C385" s="30" t="e">
        <f>C386</f>
        <v>#REF!</v>
      </c>
      <c r="D385" s="30" t="e">
        <f>D386</f>
        <v>#REF!</v>
      </c>
      <c r="E385" s="88" t="e">
        <f t="shared" si="44"/>
        <v>#REF!</v>
      </c>
      <c r="F385" s="2"/>
    </row>
    <row r="386" spans="1:6" ht="25.5" hidden="1" outlineLevel="6">
      <c r="A386" s="39" t="s">
        <v>191</v>
      </c>
      <c r="B386" s="40" t="s">
        <v>332</v>
      </c>
      <c r="C386" s="17" t="e">
        <f>'№ 5ведомственная'!#REF!</f>
        <v>#REF!</v>
      </c>
      <c r="D386" s="17" t="e">
        <f>'№ 5ведомственная'!#REF!</f>
        <v>#REF!</v>
      </c>
      <c r="E386" s="88" t="e">
        <f t="shared" si="44"/>
        <v>#REF!</v>
      </c>
      <c r="F386" s="2"/>
    </row>
    <row r="387" spans="1:6" ht="38.25" hidden="1" outlineLevel="2">
      <c r="A387" s="14" t="s">
        <v>191</v>
      </c>
      <c r="B387" s="16" t="s">
        <v>286</v>
      </c>
      <c r="C387" s="8">
        <f>C388</f>
        <v>137</v>
      </c>
      <c r="D387" s="8">
        <f>D388</f>
        <v>15</v>
      </c>
      <c r="E387" s="88">
        <f t="shared" si="44"/>
        <v>10.948905109489052</v>
      </c>
      <c r="F387" s="2"/>
    </row>
    <row r="388" spans="1:6" ht="25.5" hidden="1" outlineLevel="3">
      <c r="A388" s="14" t="s">
        <v>191</v>
      </c>
      <c r="B388" s="16" t="s">
        <v>489</v>
      </c>
      <c r="C388" s="8">
        <f>C389+C392+C397+C400+C403+C406</f>
        <v>137</v>
      </c>
      <c r="D388" s="8">
        <f>D389+D392+D397+D400+D403+D406</f>
        <v>15</v>
      </c>
      <c r="E388" s="88">
        <f t="shared" si="44"/>
        <v>10.948905109489052</v>
      </c>
      <c r="F388" s="2"/>
    </row>
    <row r="389" spans="1:6" hidden="1" outlineLevel="4">
      <c r="A389" s="14" t="s">
        <v>191</v>
      </c>
      <c r="B389" s="16" t="s">
        <v>493</v>
      </c>
      <c r="C389" s="8">
        <f t="shared" ref="C389:D390" si="52">C390</f>
        <v>32</v>
      </c>
      <c r="D389" s="8">
        <f t="shared" si="52"/>
        <v>0</v>
      </c>
      <c r="E389" s="88">
        <f t="shared" si="44"/>
        <v>0</v>
      </c>
      <c r="F389" s="2"/>
    </row>
    <row r="390" spans="1:6" ht="38.25" hidden="1" outlineLevel="5">
      <c r="A390" s="14" t="s">
        <v>191</v>
      </c>
      <c r="B390" s="16" t="s">
        <v>494</v>
      </c>
      <c r="C390" s="8">
        <f t="shared" si="52"/>
        <v>32</v>
      </c>
      <c r="D390" s="8">
        <f t="shared" si="52"/>
        <v>0</v>
      </c>
      <c r="E390" s="88">
        <f t="shared" si="44"/>
        <v>0</v>
      </c>
      <c r="F390" s="2"/>
    </row>
    <row r="391" spans="1:6" ht="25.5" hidden="1" outlineLevel="6">
      <c r="A391" s="14" t="s">
        <v>191</v>
      </c>
      <c r="B391" s="16" t="s">
        <v>306</v>
      </c>
      <c r="C391" s="8">
        <f>'№ 5ведомственная'!F515</f>
        <v>32</v>
      </c>
      <c r="D391" s="8">
        <f>'№ 5ведомственная'!G515</f>
        <v>0</v>
      </c>
      <c r="E391" s="88">
        <f t="shared" si="44"/>
        <v>0</v>
      </c>
      <c r="F391" s="2"/>
    </row>
    <row r="392" spans="1:6" ht="25.5" hidden="1" outlineLevel="4">
      <c r="A392" s="14" t="s">
        <v>191</v>
      </c>
      <c r="B392" s="16" t="s">
        <v>495</v>
      </c>
      <c r="C392" s="8">
        <f>C393+C395</f>
        <v>25</v>
      </c>
      <c r="D392" s="8">
        <f>D393+D395</f>
        <v>15</v>
      </c>
      <c r="E392" s="88">
        <f t="shared" si="44"/>
        <v>60</v>
      </c>
      <c r="F392" s="2"/>
    </row>
    <row r="393" spans="1:6" ht="38.25" hidden="1" outlineLevel="5">
      <c r="A393" s="14" t="s">
        <v>191</v>
      </c>
      <c r="B393" s="16" t="s">
        <v>496</v>
      </c>
      <c r="C393" s="8">
        <f>C394</f>
        <v>21</v>
      </c>
      <c r="D393" s="8">
        <f>D394</f>
        <v>15</v>
      </c>
      <c r="E393" s="88">
        <f t="shared" si="44"/>
        <v>71.428571428571431</v>
      </c>
      <c r="F393" s="2"/>
    </row>
    <row r="394" spans="1:6" ht="25.5" hidden="1" outlineLevel="6">
      <c r="A394" s="14" t="s">
        <v>191</v>
      </c>
      <c r="B394" s="16" t="s">
        <v>306</v>
      </c>
      <c r="C394" s="8">
        <f>'№ 5ведомственная'!F518</f>
        <v>21</v>
      </c>
      <c r="D394" s="8">
        <f>'№ 5ведомственная'!G518</f>
        <v>15</v>
      </c>
      <c r="E394" s="88">
        <f t="shared" si="44"/>
        <v>71.428571428571431</v>
      </c>
      <c r="F394" s="2"/>
    </row>
    <row r="395" spans="1:6" ht="25.5" hidden="1" outlineLevel="5">
      <c r="A395" s="14" t="s">
        <v>191</v>
      </c>
      <c r="B395" s="16" t="s">
        <v>497</v>
      </c>
      <c r="C395" s="8">
        <f>C396</f>
        <v>4</v>
      </c>
      <c r="D395" s="8">
        <f>D396</f>
        <v>0</v>
      </c>
      <c r="E395" s="88">
        <f t="shared" si="44"/>
        <v>0</v>
      </c>
      <c r="F395" s="2"/>
    </row>
    <row r="396" spans="1:6" ht="25.5" hidden="1" outlineLevel="6">
      <c r="A396" s="14" t="s">
        <v>191</v>
      </c>
      <c r="B396" s="16" t="s">
        <v>306</v>
      </c>
      <c r="C396" s="8">
        <f>'№ 5ведомственная'!F520</f>
        <v>4</v>
      </c>
      <c r="D396" s="8">
        <f>'№ 5ведомственная'!G520</f>
        <v>0</v>
      </c>
      <c r="E396" s="88">
        <f t="shared" si="44"/>
        <v>0</v>
      </c>
      <c r="F396" s="2"/>
    </row>
    <row r="397" spans="1:6" ht="25.5" hidden="1" outlineLevel="4">
      <c r="A397" s="14" t="s">
        <v>191</v>
      </c>
      <c r="B397" s="16" t="s">
        <v>498</v>
      </c>
      <c r="C397" s="8">
        <f t="shared" ref="C397:D398" si="53">C398</f>
        <v>30</v>
      </c>
      <c r="D397" s="8">
        <f t="shared" si="53"/>
        <v>0</v>
      </c>
      <c r="E397" s="88">
        <f t="shared" si="44"/>
        <v>0</v>
      </c>
      <c r="F397" s="2"/>
    </row>
    <row r="398" spans="1:6" ht="25.5" hidden="1" outlineLevel="5">
      <c r="A398" s="14" t="s">
        <v>191</v>
      </c>
      <c r="B398" s="16" t="s">
        <v>499</v>
      </c>
      <c r="C398" s="8">
        <f t="shared" si="53"/>
        <v>30</v>
      </c>
      <c r="D398" s="8">
        <f t="shared" si="53"/>
        <v>0</v>
      </c>
      <c r="E398" s="88">
        <f t="shared" si="44"/>
        <v>0</v>
      </c>
      <c r="F398" s="2"/>
    </row>
    <row r="399" spans="1:6" ht="25.5" hidden="1" outlineLevel="6">
      <c r="A399" s="14" t="s">
        <v>191</v>
      </c>
      <c r="B399" s="16" t="s">
        <v>306</v>
      </c>
      <c r="C399" s="8">
        <f>'№ 5ведомственная'!F523</f>
        <v>30</v>
      </c>
      <c r="D399" s="8">
        <f>'№ 5ведомственная'!G523</f>
        <v>0</v>
      </c>
      <c r="E399" s="88">
        <f t="shared" si="44"/>
        <v>0</v>
      </c>
      <c r="F399" s="2"/>
    </row>
    <row r="400" spans="1:6" ht="38.25" hidden="1" outlineLevel="4">
      <c r="A400" s="14" t="s">
        <v>191</v>
      </c>
      <c r="B400" s="16" t="s">
        <v>500</v>
      </c>
      <c r="C400" s="8">
        <f t="shared" ref="C400:D401" si="54">C401</f>
        <v>15</v>
      </c>
      <c r="D400" s="8">
        <f t="shared" si="54"/>
        <v>0</v>
      </c>
      <c r="E400" s="88">
        <f t="shared" si="44"/>
        <v>0</v>
      </c>
      <c r="F400" s="2"/>
    </row>
    <row r="401" spans="1:6" ht="38.25" hidden="1" outlineLevel="5">
      <c r="A401" s="14" t="s">
        <v>191</v>
      </c>
      <c r="B401" s="16" t="s">
        <v>501</v>
      </c>
      <c r="C401" s="8">
        <f t="shared" si="54"/>
        <v>15</v>
      </c>
      <c r="D401" s="8">
        <f t="shared" si="54"/>
        <v>0</v>
      </c>
      <c r="E401" s="88">
        <f t="shared" si="44"/>
        <v>0</v>
      </c>
      <c r="F401" s="2"/>
    </row>
    <row r="402" spans="1:6" ht="25.5" hidden="1" outlineLevel="6">
      <c r="A402" s="14" t="s">
        <v>191</v>
      </c>
      <c r="B402" s="16" t="s">
        <v>306</v>
      </c>
      <c r="C402" s="8">
        <f>'№ 5ведомственная'!F526</f>
        <v>15</v>
      </c>
      <c r="D402" s="8">
        <f>'№ 5ведомственная'!G526</f>
        <v>0</v>
      </c>
      <c r="E402" s="88">
        <f t="shared" si="44"/>
        <v>0</v>
      </c>
      <c r="F402" s="2"/>
    </row>
    <row r="403" spans="1:6" ht="25.5" hidden="1" outlineLevel="4">
      <c r="A403" s="14" t="s">
        <v>191</v>
      </c>
      <c r="B403" s="16" t="s">
        <v>502</v>
      </c>
      <c r="C403" s="8">
        <f t="shared" ref="C403:D404" si="55">C404</f>
        <v>30</v>
      </c>
      <c r="D403" s="8">
        <f t="shared" si="55"/>
        <v>0</v>
      </c>
      <c r="E403" s="88">
        <f t="shared" ref="E403:E466" si="56">D403/C403*100</f>
        <v>0</v>
      </c>
      <c r="F403" s="2"/>
    </row>
    <row r="404" spans="1:6" ht="25.5" hidden="1" outlineLevel="5">
      <c r="A404" s="14" t="s">
        <v>191</v>
      </c>
      <c r="B404" s="16" t="s">
        <v>503</v>
      </c>
      <c r="C404" s="8">
        <f t="shared" si="55"/>
        <v>30</v>
      </c>
      <c r="D404" s="8">
        <f t="shared" si="55"/>
        <v>0</v>
      </c>
      <c r="E404" s="88">
        <f t="shared" si="56"/>
        <v>0</v>
      </c>
      <c r="F404" s="2"/>
    </row>
    <row r="405" spans="1:6" ht="25.5" hidden="1" outlineLevel="6">
      <c r="A405" s="14" t="s">
        <v>191</v>
      </c>
      <c r="B405" s="16" t="s">
        <v>306</v>
      </c>
      <c r="C405" s="8">
        <f>'№ 5ведомственная'!F529</f>
        <v>30</v>
      </c>
      <c r="D405" s="8">
        <f>'№ 5ведомственная'!G529</f>
        <v>0</v>
      </c>
      <c r="E405" s="88">
        <f t="shared" si="56"/>
        <v>0</v>
      </c>
      <c r="F405" s="2"/>
    </row>
    <row r="406" spans="1:6" ht="25.5" hidden="1" outlineLevel="4">
      <c r="A406" s="14" t="s">
        <v>191</v>
      </c>
      <c r="B406" s="16" t="s">
        <v>504</v>
      </c>
      <c r="C406" s="8">
        <f t="shared" ref="C406:D407" si="57">C407</f>
        <v>5</v>
      </c>
      <c r="D406" s="8">
        <f t="shared" si="57"/>
        <v>0</v>
      </c>
      <c r="E406" s="88">
        <f t="shared" si="56"/>
        <v>0</v>
      </c>
      <c r="F406" s="2"/>
    </row>
    <row r="407" spans="1:6" ht="25.5" hidden="1" outlineLevel="5">
      <c r="A407" s="14" t="s">
        <v>191</v>
      </c>
      <c r="B407" s="16" t="s">
        <v>505</v>
      </c>
      <c r="C407" s="8">
        <f t="shared" si="57"/>
        <v>5</v>
      </c>
      <c r="D407" s="8">
        <f t="shared" si="57"/>
        <v>0</v>
      </c>
      <c r="E407" s="88">
        <f t="shared" si="56"/>
        <v>0</v>
      </c>
      <c r="F407" s="2"/>
    </row>
    <row r="408" spans="1:6" ht="25.5" hidden="1" outlineLevel="6">
      <c r="A408" s="14" t="s">
        <v>191</v>
      </c>
      <c r="B408" s="16" t="s">
        <v>306</v>
      </c>
      <c r="C408" s="8">
        <f>'№ 5ведомственная'!F532</f>
        <v>5</v>
      </c>
      <c r="D408" s="8">
        <f>'№ 5ведомственная'!G532</f>
        <v>0</v>
      </c>
      <c r="E408" s="88">
        <f t="shared" si="56"/>
        <v>0</v>
      </c>
      <c r="F408" s="2"/>
    </row>
    <row r="409" spans="1:6" outlineLevel="1" collapsed="1">
      <c r="A409" s="14" t="s">
        <v>195</v>
      </c>
      <c r="B409" s="16" t="s">
        <v>296</v>
      </c>
      <c r="C409" s="8">
        <f>'№ 5ведомственная'!F445</f>
        <v>11678.399999999998</v>
      </c>
      <c r="D409" s="8">
        <f>'№ 5ведомственная'!G445</f>
        <v>1335.3000000000002</v>
      </c>
      <c r="E409" s="88">
        <f t="shared" si="56"/>
        <v>11.433929305384304</v>
      </c>
      <c r="F409" s="2"/>
    </row>
    <row r="410" spans="1:6" ht="38.25" hidden="1" outlineLevel="2">
      <c r="A410" s="14" t="s">
        <v>195</v>
      </c>
      <c r="B410" s="16" t="s">
        <v>291</v>
      </c>
      <c r="C410" s="8" t="e">
        <f t="shared" ref="C410:D411" si="58">C411</f>
        <v>#REF!</v>
      </c>
      <c r="D410" s="8" t="e">
        <f t="shared" si="58"/>
        <v>#REF!</v>
      </c>
      <c r="E410" s="87" t="e">
        <f t="shared" si="56"/>
        <v>#REF!</v>
      </c>
      <c r="F410" s="2"/>
    </row>
    <row r="411" spans="1:6" ht="38.25" hidden="1" outlineLevel="3">
      <c r="A411" s="28" t="s">
        <v>195</v>
      </c>
      <c r="B411" s="29" t="s">
        <v>476</v>
      </c>
      <c r="C411" s="30" t="e">
        <f t="shared" si="58"/>
        <v>#REF!</v>
      </c>
      <c r="D411" s="30" t="e">
        <f t="shared" si="58"/>
        <v>#REF!</v>
      </c>
      <c r="E411" s="87" t="e">
        <f t="shared" si="56"/>
        <v>#REF!</v>
      </c>
      <c r="F411" s="2"/>
    </row>
    <row r="412" spans="1:6" ht="25.5" hidden="1" outlineLevel="4">
      <c r="A412" s="39" t="s">
        <v>195</v>
      </c>
      <c r="B412" s="40" t="s">
        <v>477</v>
      </c>
      <c r="C412" s="17" t="e">
        <f>C413+C417</f>
        <v>#REF!</v>
      </c>
      <c r="D412" s="17" t="e">
        <f>D413+D417</f>
        <v>#REF!</v>
      </c>
      <c r="E412" s="87" t="e">
        <f t="shared" si="56"/>
        <v>#REF!</v>
      </c>
      <c r="F412" s="2"/>
    </row>
    <row r="413" spans="1:6" ht="25.5" hidden="1" outlineLevel="5">
      <c r="A413" s="31" t="s">
        <v>195</v>
      </c>
      <c r="B413" s="32" t="s">
        <v>478</v>
      </c>
      <c r="C413" s="33" t="e">
        <f>C414+C415+C416</f>
        <v>#REF!</v>
      </c>
      <c r="D413" s="33" t="e">
        <f>D414+D415+D416</f>
        <v>#REF!</v>
      </c>
      <c r="E413" s="87" t="e">
        <f t="shared" si="56"/>
        <v>#REF!</v>
      </c>
      <c r="F413" s="2"/>
    </row>
    <row r="414" spans="1:6" ht="51" hidden="1" outlineLevel="6">
      <c r="A414" s="14" t="s">
        <v>195</v>
      </c>
      <c r="B414" s="16" t="s">
        <v>305</v>
      </c>
      <c r="C414" s="8" t="e">
        <f>'№ 5ведомственная'!#REF!</f>
        <v>#REF!</v>
      </c>
      <c r="D414" s="8" t="e">
        <f>'№ 5ведомственная'!#REF!</f>
        <v>#REF!</v>
      </c>
      <c r="E414" s="87" t="e">
        <f t="shared" si="56"/>
        <v>#REF!</v>
      </c>
      <c r="F414" s="2"/>
    </row>
    <row r="415" spans="1:6" ht="25.5" hidden="1" outlineLevel="6">
      <c r="A415" s="14" t="s">
        <v>195</v>
      </c>
      <c r="B415" s="16" t="s">
        <v>306</v>
      </c>
      <c r="C415" s="8" t="e">
        <f>'№ 5ведомственная'!#REF!</f>
        <v>#REF!</v>
      </c>
      <c r="D415" s="8" t="e">
        <f>'№ 5ведомственная'!#REF!</f>
        <v>#REF!</v>
      </c>
      <c r="E415" s="87" t="e">
        <f t="shared" si="56"/>
        <v>#REF!</v>
      </c>
      <c r="F415" s="2"/>
    </row>
    <row r="416" spans="1:6" hidden="1" outlineLevel="6">
      <c r="A416" s="14" t="s">
        <v>195</v>
      </c>
      <c r="B416" s="16" t="s">
        <v>307</v>
      </c>
      <c r="C416" s="8" t="e">
        <f>'№ 5ведомственная'!#REF!</f>
        <v>#REF!</v>
      </c>
      <c r="D416" s="8" t="e">
        <f>'№ 5ведомственная'!#REF!</f>
        <v>#REF!</v>
      </c>
      <c r="E416" s="87" t="e">
        <f t="shared" si="56"/>
        <v>#REF!</v>
      </c>
      <c r="F416" s="2"/>
    </row>
    <row r="417" spans="1:6" ht="25.5" hidden="1" outlineLevel="5">
      <c r="A417" s="14" t="s">
        <v>195</v>
      </c>
      <c r="B417" s="16" t="s">
        <v>479</v>
      </c>
      <c r="C417" s="8">
        <f>C418+C419</f>
        <v>5161.2</v>
      </c>
      <c r="D417" s="8">
        <f>D418+D419</f>
        <v>697.4</v>
      </c>
      <c r="E417" s="87">
        <f t="shared" si="56"/>
        <v>13.512361466325661</v>
      </c>
      <c r="F417" s="2"/>
    </row>
    <row r="418" spans="1:6" ht="51" hidden="1" outlineLevel="6">
      <c r="A418" s="14" t="s">
        <v>195</v>
      </c>
      <c r="B418" s="16" t="s">
        <v>305</v>
      </c>
      <c r="C418" s="8">
        <f>'№ 5ведомственная'!F461</f>
        <v>5088.2</v>
      </c>
      <c r="D418" s="8">
        <f>'№ 5ведомственная'!G461</f>
        <v>641.9</v>
      </c>
      <c r="E418" s="87">
        <f t="shared" si="56"/>
        <v>12.615463228646673</v>
      </c>
      <c r="F418" s="2"/>
    </row>
    <row r="419" spans="1:6" ht="25.5" hidden="1" outlineLevel="6">
      <c r="A419" s="28" t="s">
        <v>195</v>
      </c>
      <c r="B419" s="29" t="s">
        <v>306</v>
      </c>
      <c r="C419" s="30">
        <f>'№ 5ведомственная'!F462</f>
        <v>73</v>
      </c>
      <c r="D419" s="30">
        <f>'№ 5ведомственная'!G462</f>
        <v>55.5</v>
      </c>
      <c r="E419" s="87">
        <f t="shared" si="56"/>
        <v>76.027397260273972</v>
      </c>
      <c r="F419" s="2"/>
    </row>
    <row r="420" spans="1:6" s="26" customFormat="1" collapsed="1">
      <c r="A420" s="41" t="s">
        <v>132</v>
      </c>
      <c r="B420" s="42" t="s">
        <v>255</v>
      </c>
      <c r="C420" s="43">
        <f>C421+C434</f>
        <v>50399.299999999996</v>
      </c>
      <c r="D420" s="43">
        <f>D421+D434</f>
        <v>12366.6</v>
      </c>
      <c r="E420" s="87">
        <f t="shared" si="56"/>
        <v>24.537245556981947</v>
      </c>
      <c r="F420" s="4"/>
    </row>
    <row r="421" spans="1:6" outlineLevel="1">
      <c r="A421" s="31" t="s">
        <v>133</v>
      </c>
      <c r="B421" s="32" t="s">
        <v>282</v>
      </c>
      <c r="C421" s="33">
        <f>'№ 5ведомственная'!F534</f>
        <v>46916.899999999994</v>
      </c>
      <c r="D421" s="33">
        <f>'№ 5ведомственная'!G534</f>
        <v>11901.1</v>
      </c>
      <c r="E421" s="88">
        <f t="shared" si="56"/>
        <v>25.366339208259713</v>
      </c>
      <c r="F421" s="2"/>
    </row>
    <row r="422" spans="1:6" ht="38.25" hidden="1" outlineLevel="2">
      <c r="A422" s="14" t="s">
        <v>133</v>
      </c>
      <c r="B422" s="16" t="s">
        <v>299</v>
      </c>
      <c r="C422" s="8" t="e">
        <f>C423</f>
        <v>#REF!</v>
      </c>
      <c r="D422" s="8" t="e">
        <f>D423</f>
        <v>#REF!</v>
      </c>
      <c r="E422" s="88" t="e">
        <f t="shared" si="56"/>
        <v>#REF!</v>
      </c>
      <c r="F422" s="2"/>
    </row>
    <row r="423" spans="1:6" ht="25.5" hidden="1" outlineLevel="3">
      <c r="A423" s="14" t="s">
        <v>133</v>
      </c>
      <c r="B423" s="16" t="s">
        <v>506</v>
      </c>
      <c r="C423" s="8" t="e">
        <f>C424+C431</f>
        <v>#REF!</v>
      </c>
      <c r="D423" s="8" t="e">
        <f>D424+D431</f>
        <v>#REF!</v>
      </c>
      <c r="E423" s="88" t="e">
        <f t="shared" si="56"/>
        <v>#REF!</v>
      </c>
      <c r="F423" s="2"/>
    </row>
    <row r="424" spans="1:6" hidden="1" outlineLevel="4">
      <c r="A424" s="14" t="s">
        <v>133</v>
      </c>
      <c r="B424" s="16" t="s">
        <v>507</v>
      </c>
      <c r="C424" s="8" t="e">
        <f>C425+C429</f>
        <v>#REF!</v>
      </c>
      <c r="D424" s="8" t="e">
        <f>D425+D429</f>
        <v>#REF!</v>
      </c>
      <c r="E424" s="88" t="e">
        <f t="shared" si="56"/>
        <v>#REF!</v>
      </c>
      <c r="F424" s="2"/>
    </row>
    <row r="425" spans="1:6" hidden="1" outlineLevel="5">
      <c r="A425" s="14" t="s">
        <v>133</v>
      </c>
      <c r="B425" s="16" t="s">
        <v>508</v>
      </c>
      <c r="C425" s="8">
        <f>C426+C427+C428</f>
        <v>10975.900000000001</v>
      </c>
      <c r="D425" s="8">
        <f>D426+D427+D428</f>
        <v>2913.5</v>
      </c>
      <c r="E425" s="88">
        <f t="shared" si="56"/>
        <v>26.544520267130711</v>
      </c>
      <c r="F425" s="2"/>
    </row>
    <row r="426" spans="1:6" ht="51" hidden="1" outlineLevel="6">
      <c r="A426" s="14" t="s">
        <v>133</v>
      </c>
      <c r="B426" s="16" t="s">
        <v>305</v>
      </c>
      <c r="C426" s="8">
        <f>'№ 5ведомственная'!F541</f>
        <v>6038.6</v>
      </c>
      <c r="D426" s="8">
        <f>'№ 5ведомственная'!G541</f>
        <v>1408.5</v>
      </c>
      <c r="E426" s="88">
        <f t="shared" si="56"/>
        <v>23.324942867552082</v>
      </c>
      <c r="F426" s="2"/>
    </row>
    <row r="427" spans="1:6" ht="25.5" hidden="1" outlineLevel="6">
      <c r="A427" s="14" t="s">
        <v>133</v>
      </c>
      <c r="B427" s="16" t="s">
        <v>306</v>
      </c>
      <c r="C427" s="8">
        <f>'№ 5ведомственная'!F542</f>
        <v>4907.3</v>
      </c>
      <c r="D427" s="8">
        <f>'№ 5ведомственная'!G542</f>
        <v>1500.5</v>
      </c>
      <c r="E427" s="88">
        <f t="shared" si="56"/>
        <v>30.576895645263178</v>
      </c>
      <c r="F427" s="2"/>
    </row>
    <row r="428" spans="1:6" hidden="1" outlineLevel="6">
      <c r="A428" s="14" t="s">
        <v>133</v>
      </c>
      <c r="B428" s="16" t="s">
        <v>307</v>
      </c>
      <c r="C428" s="8">
        <f>'№ 5ведомственная'!F543</f>
        <v>30</v>
      </c>
      <c r="D428" s="8">
        <f>'№ 5ведомственная'!G543</f>
        <v>4.5</v>
      </c>
      <c r="E428" s="88">
        <f t="shared" si="56"/>
        <v>15</v>
      </c>
      <c r="F428" s="2"/>
    </row>
    <row r="429" spans="1:6" ht="38.25" hidden="1" outlineLevel="5">
      <c r="A429" s="14" t="s">
        <v>133</v>
      </c>
      <c r="B429" s="16" t="s">
        <v>531</v>
      </c>
      <c r="C429" s="8" t="e">
        <f>C430</f>
        <v>#REF!</v>
      </c>
      <c r="D429" s="8" t="e">
        <f>D430</f>
        <v>#REF!</v>
      </c>
      <c r="E429" s="88" t="e">
        <f t="shared" si="56"/>
        <v>#REF!</v>
      </c>
      <c r="F429" s="2"/>
    </row>
    <row r="430" spans="1:6" ht="25.5" hidden="1" outlineLevel="6">
      <c r="A430" s="14" t="s">
        <v>133</v>
      </c>
      <c r="B430" s="16" t="s">
        <v>306</v>
      </c>
      <c r="C430" s="8" t="e">
        <f>'№ 5ведомственная'!#REF!</f>
        <v>#REF!</v>
      </c>
      <c r="D430" s="8" t="e">
        <f>'№ 5ведомственная'!#REF!</f>
        <v>#REF!</v>
      </c>
      <c r="E430" s="88" t="e">
        <f t="shared" si="56"/>
        <v>#REF!</v>
      </c>
      <c r="F430" s="2"/>
    </row>
    <row r="431" spans="1:6" ht="25.5" hidden="1" outlineLevel="4">
      <c r="A431" s="14" t="s">
        <v>133</v>
      </c>
      <c r="B431" s="16" t="s">
        <v>509</v>
      </c>
      <c r="C431" s="8">
        <f t="shared" ref="C431:D432" si="59">C432</f>
        <v>20693.399999999998</v>
      </c>
      <c r="D431" s="8">
        <f t="shared" si="59"/>
        <v>5450</v>
      </c>
      <c r="E431" s="88">
        <f t="shared" si="56"/>
        <v>26.336899687823173</v>
      </c>
      <c r="F431" s="2"/>
    </row>
    <row r="432" spans="1:6" ht="25.5" hidden="1" outlineLevel="5">
      <c r="A432" s="14" t="s">
        <v>133</v>
      </c>
      <c r="B432" s="16" t="s">
        <v>510</v>
      </c>
      <c r="C432" s="8">
        <f t="shared" si="59"/>
        <v>20693.399999999998</v>
      </c>
      <c r="D432" s="8">
        <f t="shared" si="59"/>
        <v>5450</v>
      </c>
      <c r="E432" s="88">
        <f t="shared" si="56"/>
        <v>26.336899687823173</v>
      </c>
      <c r="F432" s="2"/>
    </row>
    <row r="433" spans="1:6" ht="25.5" hidden="1" outlineLevel="6">
      <c r="A433" s="14" t="s">
        <v>133</v>
      </c>
      <c r="B433" s="16" t="s">
        <v>332</v>
      </c>
      <c r="C433" s="8">
        <f>'№ 5ведомственная'!F552</f>
        <v>20693.399999999998</v>
      </c>
      <c r="D433" s="8">
        <f>'№ 5ведомственная'!G552</f>
        <v>5450</v>
      </c>
      <c r="E433" s="88">
        <f t="shared" si="56"/>
        <v>26.336899687823173</v>
      </c>
      <c r="F433" s="2"/>
    </row>
    <row r="434" spans="1:6" outlineLevel="1" collapsed="1">
      <c r="A434" s="14" t="s">
        <v>232</v>
      </c>
      <c r="B434" s="16" t="s">
        <v>300</v>
      </c>
      <c r="C434" s="8">
        <f>'№ 5ведомственная'!F562</f>
        <v>3482.4</v>
      </c>
      <c r="D434" s="8">
        <f>'№ 5ведомственная'!G562</f>
        <v>465.5</v>
      </c>
      <c r="E434" s="88">
        <f t="shared" si="56"/>
        <v>13.367218010567425</v>
      </c>
      <c r="F434" s="2"/>
    </row>
    <row r="435" spans="1:6" ht="38.25" hidden="1" outlineLevel="2">
      <c r="A435" s="14" t="s">
        <v>232</v>
      </c>
      <c r="B435" s="16" t="s">
        <v>299</v>
      </c>
      <c r="C435" s="8" t="e">
        <f t="shared" ref="C435:D436" si="60">C436</f>
        <v>#REF!</v>
      </c>
      <c r="D435" s="8" t="e">
        <f t="shared" si="60"/>
        <v>#REF!</v>
      </c>
      <c r="E435" s="87" t="e">
        <f t="shared" si="56"/>
        <v>#REF!</v>
      </c>
      <c r="F435" s="2"/>
    </row>
    <row r="436" spans="1:6" ht="38.25" hidden="1" outlineLevel="3">
      <c r="A436" s="14" t="s">
        <v>232</v>
      </c>
      <c r="B436" s="16" t="s">
        <v>543</v>
      </c>
      <c r="C436" s="8" t="e">
        <f t="shared" si="60"/>
        <v>#REF!</v>
      </c>
      <c r="D436" s="8" t="e">
        <f t="shared" si="60"/>
        <v>#REF!</v>
      </c>
      <c r="E436" s="87" t="e">
        <f t="shared" si="56"/>
        <v>#REF!</v>
      </c>
      <c r="F436" s="2"/>
    </row>
    <row r="437" spans="1:6" ht="38.25" hidden="1" outlineLevel="5">
      <c r="A437" s="14" t="s">
        <v>232</v>
      </c>
      <c r="B437" s="16" t="s">
        <v>511</v>
      </c>
      <c r="C437" s="8" t="e">
        <f>C438+C439+C440</f>
        <v>#REF!</v>
      </c>
      <c r="D437" s="8" t="e">
        <f>D438+D439+D440</f>
        <v>#REF!</v>
      </c>
      <c r="E437" s="87" t="e">
        <f t="shared" si="56"/>
        <v>#REF!</v>
      </c>
      <c r="F437" s="2"/>
    </row>
    <row r="438" spans="1:6" ht="51" hidden="1" outlineLevel="6">
      <c r="A438" s="14" t="s">
        <v>232</v>
      </c>
      <c r="B438" s="16" t="s">
        <v>305</v>
      </c>
      <c r="C438" s="8">
        <f>'№ 5ведомственная'!F567</f>
        <v>3286.4</v>
      </c>
      <c r="D438" s="8">
        <f>'№ 5ведомственная'!G567</f>
        <v>442.6</v>
      </c>
      <c r="E438" s="87">
        <f t="shared" si="56"/>
        <v>13.467624148003896</v>
      </c>
      <c r="F438" s="2"/>
    </row>
    <row r="439" spans="1:6" ht="25.5" hidden="1" outlineLevel="6">
      <c r="A439" s="14" t="s">
        <v>232</v>
      </c>
      <c r="B439" s="16" t="s">
        <v>306</v>
      </c>
      <c r="C439" s="8">
        <f>'№ 5ведомственная'!F568</f>
        <v>188</v>
      </c>
      <c r="D439" s="8">
        <f>'№ 5ведомственная'!G568</f>
        <v>22.9</v>
      </c>
      <c r="E439" s="87">
        <f t="shared" si="56"/>
        <v>12.180851063829786</v>
      </c>
      <c r="F439" s="2"/>
    </row>
    <row r="440" spans="1:6" hidden="1" outlineLevel="6">
      <c r="A440" s="14" t="s">
        <v>232</v>
      </c>
      <c r="B440" s="16" t="s">
        <v>307</v>
      </c>
      <c r="C440" s="8" t="e">
        <f>'№ 5ведомственная'!#REF!</f>
        <v>#REF!</v>
      </c>
      <c r="D440" s="8" t="e">
        <f>'№ 5ведомственная'!#REF!</f>
        <v>#REF!</v>
      </c>
      <c r="E440" s="87" t="e">
        <f t="shared" si="56"/>
        <v>#REF!</v>
      </c>
      <c r="F440" s="2"/>
    </row>
    <row r="441" spans="1:6" s="26" customFormat="1" collapsed="1">
      <c r="A441" s="19" t="s">
        <v>134</v>
      </c>
      <c r="B441" s="20" t="s">
        <v>256</v>
      </c>
      <c r="C441" s="7">
        <f>C442+C448+C479</f>
        <v>17915.199999999997</v>
      </c>
      <c r="D441" s="7">
        <f>D442+D448+D479</f>
        <v>7958.9999999999991</v>
      </c>
      <c r="E441" s="87">
        <f t="shared" si="56"/>
        <v>44.425962311333393</v>
      </c>
      <c r="F441" s="4"/>
    </row>
    <row r="442" spans="1:6" outlineLevel="1">
      <c r="A442" s="14" t="s">
        <v>135</v>
      </c>
      <c r="B442" s="16" t="s">
        <v>283</v>
      </c>
      <c r="C442" s="8">
        <f>'№ 5ведомственная'!F308</f>
        <v>1000</v>
      </c>
      <c r="D442" s="8">
        <f>'№ 5ведомственная'!G308</f>
        <v>231.9</v>
      </c>
      <c r="E442" s="88">
        <f t="shared" si="56"/>
        <v>23.189999999999998</v>
      </c>
      <c r="F442" s="2"/>
    </row>
    <row r="443" spans="1:6" ht="51" hidden="1" outlineLevel="2">
      <c r="A443" s="14" t="s">
        <v>135</v>
      </c>
      <c r="B443" s="16" t="s">
        <v>263</v>
      </c>
      <c r="C443" s="8">
        <f>C444</f>
        <v>0</v>
      </c>
      <c r="D443" s="8">
        <f t="shared" ref="D443:D446" si="61">D444</f>
        <v>0</v>
      </c>
      <c r="E443" s="88" t="e">
        <f t="shared" si="56"/>
        <v>#DIV/0!</v>
      </c>
      <c r="F443" s="2"/>
    </row>
    <row r="444" spans="1:6" ht="25.5" hidden="1" outlineLevel="3">
      <c r="A444" s="14" t="s">
        <v>135</v>
      </c>
      <c r="B444" s="16" t="s">
        <v>334</v>
      </c>
      <c r="C444" s="8">
        <f>C445</f>
        <v>0</v>
      </c>
      <c r="D444" s="8">
        <f t="shared" si="61"/>
        <v>0</v>
      </c>
      <c r="E444" s="88" t="e">
        <f t="shared" si="56"/>
        <v>#DIV/0!</v>
      </c>
      <c r="F444" s="2"/>
    </row>
    <row r="445" spans="1:6" ht="38.25" hidden="1" outlineLevel="4">
      <c r="A445" s="14" t="s">
        <v>135</v>
      </c>
      <c r="B445" s="16" t="s">
        <v>426</v>
      </c>
      <c r="C445" s="8">
        <f>C446</f>
        <v>0</v>
      </c>
      <c r="D445" s="8">
        <f t="shared" si="61"/>
        <v>0</v>
      </c>
      <c r="E445" s="88" t="e">
        <f t="shared" si="56"/>
        <v>#DIV/0!</v>
      </c>
      <c r="F445" s="2"/>
    </row>
    <row r="446" spans="1:6" ht="25.5" hidden="1" outlineLevel="5">
      <c r="A446" s="14" t="s">
        <v>135</v>
      </c>
      <c r="B446" s="16" t="s">
        <v>427</v>
      </c>
      <c r="C446" s="8">
        <f>C447</f>
        <v>0</v>
      </c>
      <c r="D446" s="8">
        <f t="shared" si="61"/>
        <v>0</v>
      </c>
      <c r="E446" s="88" t="e">
        <f t="shared" si="56"/>
        <v>#DIV/0!</v>
      </c>
      <c r="F446" s="2"/>
    </row>
    <row r="447" spans="1:6" hidden="1" outlineLevel="6">
      <c r="A447" s="14" t="s">
        <v>135</v>
      </c>
      <c r="B447" s="16" t="s">
        <v>317</v>
      </c>
      <c r="C447" s="8"/>
      <c r="D447" s="8"/>
      <c r="E447" s="88" t="e">
        <f t="shared" si="56"/>
        <v>#DIV/0!</v>
      </c>
      <c r="F447" s="2"/>
    </row>
    <row r="448" spans="1:6" outlineLevel="1" collapsed="1">
      <c r="A448" s="14" t="s">
        <v>138</v>
      </c>
      <c r="B448" s="16" t="s">
        <v>284</v>
      </c>
      <c r="C448" s="8">
        <f>'№ 5ведомственная'!F314+'№ 5ведомственная'!F469</f>
        <v>1706</v>
      </c>
      <c r="D448" s="8">
        <f>'№ 5ведомственная'!G314+'№ 5ведомственная'!G469</f>
        <v>356.5</v>
      </c>
      <c r="E448" s="88">
        <f t="shared" si="56"/>
        <v>20.896834701055099</v>
      </c>
      <c r="F448" s="2"/>
    </row>
    <row r="449" spans="1:6" ht="38.25" hidden="1" outlineLevel="2">
      <c r="A449" s="14" t="s">
        <v>138</v>
      </c>
      <c r="B449" s="16" t="s">
        <v>291</v>
      </c>
      <c r="C449" s="8">
        <f>C450+C454</f>
        <v>1386</v>
      </c>
      <c r="D449" s="8">
        <f>D450+D454</f>
        <v>346.5</v>
      </c>
      <c r="E449" s="88">
        <f t="shared" si="56"/>
        <v>25</v>
      </c>
      <c r="F449" s="2"/>
    </row>
    <row r="450" spans="1:6" ht="25.5" hidden="1" outlineLevel="3">
      <c r="A450" s="14" t="s">
        <v>138</v>
      </c>
      <c r="B450" s="16" t="s">
        <v>446</v>
      </c>
      <c r="C450" s="8">
        <f>C451</f>
        <v>315</v>
      </c>
      <c r="D450" s="8">
        <f t="shared" ref="D450:D452" si="62">D451</f>
        <v>81</v>
      </c>
      <c r="E450" s="88">
        <f t="shared" si="56"/>
        <v>25.714285714285712</v>
      </c>
      <c r="F450" s="2"/>
    </row>
    <row r="451" spans="1:6" ht="25.5" hidden="1" outlineLevel="4">
      <c r="A451" s="14" t="s">
        <v>138</v>
      </c>
      <c r="B451" s="16" t="s">
        <v>470</v>
      </c>
      <c r="C451" s="8">
        <f>C452</f>
        <v>315</v>
      </c>
      <c r="D451" s="8">
        <f t="shared" si="62"/>
        <v>81</v>
      </c>
      <c r="E451" s="88">
        <f t="shared" si="56"/>
        <v>25.714285714285712</v>
      </c>
      <c r="F451" s="2"/>
    </row>
    <row r="452" spans="1:6" ht="63.75" hidden="1" outlineLevel="5">
      <c r="A452" s="14" t="s">
        <v>138</v>
      </c>
      <c r="B452" s="16" t="s">
        <v>480</v>
      </c>
      <c r="C452" s="8">
        <f>C453</f>
        <v>315</v>
      </c>
      <c r="D452" s="8">
        <f t="shared" si="62"/>
        <v>81</v>
      </c>
      <c r="E452" s="88">
        <f t="shared" si="56"/>
        <v>25.714285714285712</v>
      </c>
      <c r="F452" s="2"/>
    </row>
    <row r="453" spans="1:6" hidden="1" outlineLevel="6">
      <c r="A453" s="14" t="s">
        <v>138</v>
      </c>
      <c r="B453" s="16" t="s">
        <v>317</v>
      </c>
      <c r="C453" s="8">
        <f>'№ 5ведомственная'!F474</f>
        <v>315</v>
      </c>
      <c r="D453" s="8">
        <f>'№ 5ведомственная'!G474</f>
        <v>81</v>
      </c>
      <c r="E453" s="88">
        <f t="shared" si="56"/>
        <v>25.714285714285712</v>
      </c>
      <c r="F453" s="2"/>
    </row>
    <row r="454" spans="1:6" ht="25.5" hidden="1" outlineLevel="3">
      <c r="A454" s="14" t="s">
        <v>138</v>
      </c>
      <c r="B454" s="16" t="s">
        <v>452</v>
      </c>
      <c r="C454" s="8">
        <f>C455</f>
        <v>1071</v>
      </c>
      <c r="D454" s="8">
        <f t="shared" ref="D454:D456" si="63">D455</f>
        <v>265.5</v>
      </c>
      <c r="E454" s="88">
        <f t="shared" si="56"/>
        <v>24.789915966386555</v>
      </c>
      <c r="F454" s="2"/>
    </row>
    <row r="455" spans="1:6" ht="38.25" hidden="1" outlineLevel="4">
      <c r="A455" s="14" t="s">
        <v>138</v>
      </c>
      <c r="B455" s="16" t="s">
        <v>453</v>
      </c>
      <c r="C455" s="8">
        <f>C456</f>
        <v>1071</v>
      </c>
      <c r="D455" s="8">
        <f t="shared" si="63"/>
        <v>265.5</v>
      </c>
      <c r="E455" s="88">
        <f t="shared" si="56"/>
        <v>24.789915966386555</v>
      </c>
      <c r="F455" s="2"/>
    </row>
    <row r="456" spans="1:6" ht="63.75" hidden="1" outlineLevel="5">
      <c r="A456" s="14" t="s">
        <v>138</v>
      </c>
      <c r="B456" s="16" t="s">
        <v>480</v>
      </c>
      <c r="C456" s="8">
        <f>C457</f>
        <v>1071</v>
      </c>
      <c r="D456" s="8">
        <f t="shared" si="63"/>
        <v>265.5</v>
      </c>
      <c r="E456" s="88">
        <f t="shared" si="56"/>
        <v>24.789915966386555</v>
      </c>
      <c r="F456" s="2"/>
    </row>
    <row r="457" spans="1:6" hidden="1" outlineLevel="6">
      <c r="A457" s="14" t="s">
        <v>138</v>
      </c>
      <c r="B457" s="16" t="s">
        <v>317</v>
      </c>
      <c r="C457" s="8">
        <f>'№ 5ведомственная'!F478</f>
        <v>1071</v>
      </c>
      <c r="D457" s="8">
        <f>'№ 5ведомственная'!G478</f>
        <v>265.5</v>
      </c>
      <c r="E457" s="88">
        <f t="shared" si="56"/>
        <v>24.789915966386555</v>
      </c>
      <c r="F457" s="2"/>
    </row>
    <row r="458" spans="1:6" ht="38.25" hidden="1" outlineLevel="2">
      <c r="A458" s="14" t="s">
        <v>138</v>
      </c>
      <c r="B458" s="16" t="s">
        <v>285</v>
      </c>
      <c r="C458" s="8" t="e">
        <f>C459</f>
        <v>#REF!</v>
      </c>
      <c r="D458" s="8" t="e">
        <f t="shared" ref="D458:D461" si="64">D459</f>
        <v>#REF!</v>
      </c>
      <c r="E458" s="88" t="e">
        <f t="shared" si="56"/>
        <v>#REF!</v>
      </c>
      <c r="F458" s="2"/>
    </row>
    <row r="459" spans="1:6" ht="25.5" hidden="1" outlineLevel="3">
      <c r="A459" s="14" t="s">
        <v>138</v>
      </c>
      <c r="B459" s="16" t="s">
        <v>428</v>
      </c>
      <c r="C459" s="8" t="e">
        <f>C460</f>
        <v>#REF!</v>
      </c>
      <c r="D459" s="8" t="e">
        <f t="shared" si="64"/>
        <v>#REF!</v>
      </c>
      <c r="E459" s="88" t="e">
        <f t="shared" si="56"/>
        <v>#REF!</v>
      </c>
      <c r="F459" s="2"/>
    </row>
    <row r="460" spans="1:6" ht="25.5" hidden="1" outlineLevel="4">
      <c r="A460" s="14" t="s">
        <v>138</v>
      </c>
      <c r="B460" s="16" t="s">
        <v>429</v>
      </c>
      <c r="C460" s="8" t="e">
        <f>C461</f>
        <v>#REF!</v>
      </c>
      <c r="D460" s="8" t="e">
        <f t="shared" si="64"/>
        <v>#REF!</v>
      </c>
      <c r="E460" s="88" t="e">
        <f t="shared" si="56"/>
        <v>#REF!</v>
      </c>
      <c r="F460" s="2"/>
    </row>
    <row r="461" spans="1:6" ht="38.25" hidden="1" outlineLevel="5">
      <c r="A461" s="14" t="s">
        <v>138</v>
      </c>
      <c r="B461" s="16" t="s">
        <v>430</v>
      </c>
      <c r="C461" s="8" t="e">
        <f>C462</f>
        <v>#REF!</v>
      </c>
      <c r="D461" s="8" t="e">
        <f t="shared" si="64"/>
        <v>#REF!</v>
      </c>
      <c r="E461" s="88" t="e">
        <f t="shared" si="56"/>
        <v>#REF!</v>
      </c>
      <c r="F461" s="2"/>
    </row>
    <row r="462" spans="1:6" hidden="1" outlineLevel="6">
      <c r="A462" s="14" t="s">
        <v>138</v>
      </c>
      <c r="B462" s="16" t="s">
        <v>317</v>
      </c>
      <c r="C462" s="8" t="e">
        <f>'№ 5ведомственная'!#REF!</f>
        <v>#REF!</v>
      </c>
      <c r="D462" s="8" t="e">
        <f>'№ 5ведомственная'!#REF!</f>
        <v>#REF!</v>
      </c>
      <c r="E462" s="88" t="e">
        <f t="shared" si="56"/>
        <v>#REF!</v>
      </c>
      <c r="F462" s="2"/>
    </row>
    <row r="463" spans="1:6" ht="51" hidden="1" outlineLevel="2">
      <c r="A463" s="14" t="s">
        <v>138</v>
      </c>
      <c r="B463" s="16" t="s">
        <v>263</v>
      </c>
      <c r="C463" s="8" t="e">
        <f t="shared" ref="C463:D464" si="65">C464</f>
        <v>#REF!</v>
      </c>
      <c r="D463" s="8" t="e">
        <f t="shared" si="65"/>
        <v>#REF!</v>
      </c>
      <c r="E463" s="88" t="e">
        <f t="shared" si="56"/>
        <v>#REF!</v>
      </c>
      <c r="F463" s="2"/>
    </row>
    <row r="464" spans="1:6" ht="25.5" hidden="1" outlineLevel="3">
      <c r="A464" s="14" t="s">
        <v>138</v>
      </c>
      <c r="B464" s="16" t="s">
        <v>334</v>
      </c>
      <c r="C464" s="8" t="e">
        <f t="shared" si="65"/>
        <v>#REF!</v>
      </c>
      <c r="D464" s="8" t="e">
        <f t="shared" si="65"/>
        <v>#REF!</v>
      </c>
      <c r="E464" s="88" t="e">
        <f t="shared" si="56"/>
        <v>#REF!</v>
      </c>
      <c r="F464" s="2"/>
    </row>
    <row r="465" spans="1:6" ht="38.25" hidden="1" outlineLevel="4">
      <c r="A465" s="14" t="s">
        <v>138</v>
      </c>
      <c r="B465" s="16" t="s">
        <v>426</v>
      </c>
      <c r="C465" s="8" t="e">
        <f>C466+C468</f>
        <v>#REF!</v>
      </c>
      <c r="D465" s="8" t="e">
        <f>D466+D468</f>
        <v>#REF!</v>
      </c>
      <c r="E465" s="88" t="e">
        <f t="shared" si="56"/>
        <v>#REF!</v>
      </c>
      <c r="F465" s="2"/>
    </row>
    <row r="466" spans="1:6" ht="25.5" hidden="1" outlineLevel="5">
      <c r="A466" s="14" t="s">
        <v>138</v>
      </c>
      <c r="B466" s="16" t="s">
        <v>431</v>
      </c>
      <c r="C466" s="8">
        <f>C467</f>
        <v>140</v>
      </c>
      <c r="D466" s="8">
        <f>D467</f>
        <v>0</v>
      </c>
      <c r="E466" s="88">
        <f t="shared" si="56"/>
        <v>0</v>
      </c>
      <c r="F466" s="2"/>
    </row>
    <row r="467" spans="1:6" hidden="1" outlineLevel="6">
      <c r="A467" s="14" t="s">
        <v>138</v>
      </c>
      <c r="B467" s="16" t="s">
        <v>317</v>
      </c>
      <c r="C467" s="8">
        <f>'№ 5ведомственная'!F319</f>
        <v>140</v>
      </c>
      <c r="D467" s="8">
        <f>'№ 5ведомственная'!G319</f>
        <v>0</v>
      </c>
      <c r="E467" s="88">
        <f t="shared" ref="E467:E530" si="66">D467/C467*100</f>
        <v>0</v>
      </c>
      <c r="F467" s="2"/>
    </row>
    <row r="468" spans="1:6" ht="25.5" hidden="1" outlineLevel="5">
      <c r="A468" s="14" t="s">
        <v>138</v>
      </c>
      <c r="B468" s="16" t="s">
        <v>535</v>
      </c>
      <c r="C468" s="8" t="e">
        <f>C469</f>
        <v>#REF!</v>
      </c>
      <c r="D468" s="8" t="e">
        <f>D469</f>
        <v>#REF!</v>
      </c>
      <c r="E468" s="88" t="e">
        <f t="shared" si="66"/>
        <v>#REF!</v>
      </c>
      <c r="F468" s="2"/>
    </row>
    <row r="469" spans="1:6" hidden="1" outlineLevel="6">
      <c r="A469" s="14" t="s">
        <v>138</v>
      </c>
      <c r="B469" s="16" t="s">
        <v>317</v>
      </c>
      <c r="C469" s="8" t="e">
        <f>'№ 5ведомственная'!#REF!</f>
        <v>#REF!</v>
      </c>
      <c r="D469" s="8" t="e">
        <f>'№ 5ведомственная'!#REF!</f>
        <v>#REF!</v>
      </c>
      <c r="E469" s="88" t="e">
        <f t="shared" si="66"/>
        <v>#REF!</v>
      </c>
      <c r="F469" s="2"/>
    </row>
    <row r="470" spans="1:6" ht="38.25" hidden="1" outlineLevel="2">
      <c r="A470" s="14" t="s">
        <v>138</v>
      </c>
      <c r="B470" s="16" t="s">
        <v>286</v>
      </c>
      <c r="C470" s="8" t="e">
        <f>C471+C475</f>
        <v>#REF!</v>
      </c>
      <c r="D470" s="8" t="e">
        <f>D471+D475</f>
        <v>#REF!</v>
      </c>
      <c r="E470" s="88" t="e">
        <f t="shared" si="66"/>
        <v>#REF!</v>
      </c>
      <c r="F470" s="2"/>
    </row>
    <row r="471" spans="1:6" ht="38.25" hidden="1" outlineLevel="3">
      <c r="A471" s="14" t="s">
        <v>138</v>
      </c>
      <c r="B471" s="16" t="s">
        <v>432</v>
      </c>
      <c r="C471" s="8">
        <f>C472</f>
        <v>180</v>
      </c>
      <c r="D471" s="8">
        <f t="shared" ref="D471:D473" si="67">D472</f>
        <v>10</v>
      </c>
      <c r="E471" s="88">
        <f t="shared" si="66"/>
        <v>5.5555555555555554</v>
      </c>
      <c r="F471" s="2"/>
    </row>
    <row r="472" spans="1:6" ht="38.25" hidden="1" outlineLevel="4">
      <c r="A472" s="14" t="s">
        <v>138</v>
      </c>
      <c r="B472" s="16" t="s">
        <v>433</v>
      </c>
      <c r="C472" s="8">
        <f>C473</f>
        <v>180</v>
      </c>
      <c r="D472" s="8">
        <f t="shared" si="67"/>
        <v>10</v>
      </c>
      <c r="E472" s="88">
        <f t="shared" si="66"/>
        <v>5.5555555555555554</v>
      </c>
      <c r="F472" s="2"/>
    </row>
    <row r="473" spans="1:6" ht="38.25" hidden="1" outlineLevel="5">
      <c r="A473" s="14" t="s">
        <v>138</v>
      </c>
      <c r="B473" s="16" t="s">
        <v>434</v>
      </c>
      <c r="C473" s="8">
        <f>C474</f>
        <v>180</v>
      </c>
      <c r="D473" s="8">
        <f t="shared" si="67"/>
        <v>10</v>
      </c>
      <c r="E473" s="88">
        <f t="shared" si="66"/>
        <v>5.5555555555555554</v>
      </c>
      <c r="F473" s="2"/>
    </row>
    <row r="474" spans="1:6" hidden="1" outlineLevel="6">
      <c r="A474" s="14" t="s">
        <v>138</v>
      </c>
      <c r="B474" s="16" t="s">
        <v>317</v>
      </c>
      <c r="C474" s="8">
        <f>'№ 5ведомственная'!F324</f>
        <v>180</v>
      </c>
      <c r="D474" s="8">
        <f>'№ 5ведомственная'!G324</f>
        <v>10</v>
      </c>
      <c r="E474" s="88">
        <f t="shared" si="66"/>
        <v>5.5555555555555554</v>
      </c>
      <c r="F474" s="2"/>
    </row>
    <row r="475" spans="1:6" ht="25.5" hidden="1" outlineLevel="3">
      <c r="A475" s="14" t="s">
        <v>138</v>
      </c>
      <c r="B475" s="16" t="s">
        <v>435</v>
      </c>
      <c r="C475" s="8" t="e">
        <f>C476</f>
        <v>#REF!</v>
      </c>
      <c r="D475" s="8" t="e">
        <f t="shared" ref="D475:D477" si="68">D476</f>
        <v>#REF!</v>
      </c>
      <c r="E475" s="88" t="e">
        <f t="shared" si="66"/>
        <v>#REF!</v>
      </c>
      <c r="F475" s="2"/>
    </row>
    <row r="476" spans="1:6" ht="25.5" hidden="1" outlineLevel="4">
      <c r="A476" s="14" t="s">
        <v>138</v>
      </c>
      <c r="B476" s="16" t="s">
        <v>436</v>
      </c>
      <c r="C476" s="8" t="e">
        <f>C477</f>
        <v>#REF!</v>
      </c>
      <c r="D476" s="8" t="e">
        <f t="shared" si="68"/>
        <v>#REF!</v>
      </c>
      <c r="E476" s="88" t="e">
        <f t="shared" si="66"/>
        <v>#REF!</v>
      </c>
      <c r="F476" s="2"/>
    </row>
    <row r="477" spans="1:6" ht="38.25" hidden="1" outlineLevel="5">
      <c r="A477" s="14" t="s">
        <v>138</v>
      </c>
      <c r="B477" s="16" t="s">
        <v>437</v>
      </c>
      <c r="C477" s="8" t="e">
        <f>C478</f>
        <v>#REF!</v>
      </c>
      <c r="D477" s="8" t="e">
        <f t="shared" si="68"/>
        <v>#REF!</v>
      </c>
      <c r="E477" s="88" t="e">
        <f t="shared" si="66"/>
        <v>#REF!</v>
      </c>
      <c r="F477" s="2"/>
    </row>
    <row r="478" spans="1:6" hidden="1" outlineLevel="6">
      <c r="A478" s="14" t="s">
        <v>138</v>
      </c>
      <c r="B478" s="16" t="s">
        <v>317</v>
      </c>
      <c r="C478" s="8" t="e">
        <f>'№ 5ведомственная'!#REF!</f>
        <v>#REF!</v>
      </c>
      <c r="D478" s="8" t="e">
        <f>'№ 5ведомственная'!#REF!</f>
        <v>#REF!</v>
      </c>
      <c r="E478" s="88" t="e">
        <f t="shared" si="66"/>
        <v>#REF!</v>
      </c>
      <c r="F478" s="2"/>
    </row>
    <row r="479" spans="1:6" outlineLevel="1" collapsed="1">
      <c r="A479" s="14" t="s">
        <v>148</v>
      </c>
      <c r="B479" s="16" t="s">
        <v>287</v>
      </c>
      <c r="C479" s="8">
        <f>'№ 5ведомственная'!F325+'№ 5ведомственная'!F479</f>
        <v>15209.199999999999</v>
      </c>
      <c r="D479" s="8">
        <f>'№ 5ведомственная'!G325+'№ 5ведомственная'!G479</f>
        <v>7370.5999999999995</v>
      </c>
      <c r="E479" s="88">
        <f t="shared" si="66"/>
        <v>48.461457538858063</v>
      </c>
      <c r="F479" s="2"/>
    </row>
    <row r="480" spans="1:6" ht="38.25" hidden="1" outlineLevel="2">
      <c r="A480" s="14" t="s">
        <v>148</v>
      </c>
      <c r="B480" s="16" t="s">
        <v>291</v>
      </c>
      <c r="C480" s="8">
        <f>C481</f>
        <v>4693.8999999999996</v>
      </c>
      <c r="D480" s="8">
        <f t="shared" ref="D480:D482" si="69">D481</f>
        <v>1144.2</v>
      </c>
      <c r="E480" s="87">
        <f t="shared" si="66"/>
        <v>24.376318200217305</v>
      </c>
      <c r="F480" s="2"/>
    </row>
    <row r="481" spans="1:6" ht="25.5" hidden="1" outlineLevel="3">
      <c r="A481" s="14" t="s">
        <v>148</v>
      </c>
      <c r="B481" s="16" t="s">
        <v>446</v>
      </c>
      <c r="C481" s="8">
        <f>C482</f>
        <v>4693.8999999999996</v>
      </c>
      <c r="D481" s="8">
        <f t="shared" si="69"/>
        <v>1144.2</v>
      </c>
      <c r="E481" s="87">
        <f t="shared" si="66"/>
        <v>24.376318200217305</v>
      </c>
      <c r="F481" s="2"/>
    </row>
    <row r="482" spans="1:6" ht="25.5" hidden="1" outlineLevel="4">
      <c r="A482" s="14" t="s">
        <v>148</v>
      </c>
      <c r="B482" s="16" t="s">
        <v>447</v>
      </c>
      <c r="C482" s="8">
        <f>C483</f>
        <v>4693.8999999999996</v>
      </c>
      <c r="D482" s="8">
        <f t="shared" si="69"/>
        <v>1144.2</v>
      </c>
      <c r="E482" s="87">
        <f t="shared" si="66"/>
        <v>24.376318200217305</v>
      </c>
      <c r="F482" s="2"/>
    </row>
    <row r="483" spans="1:6" ht="51" hidden="1" outlineLevel="5">
      <c r="A483" s="14" t="s">
        <v>148</v>
      </c>
      <c r="B483" s="16" t="s">
        <v>481</v>
      </c>
      <c r="C483" s="8">
        <f>C484+C485</f>
        <v>4693.8999999999996</v>
      </c>
      <c r="D483" s="8">
        <f>D484+D485</f>
        <v>1144.2</v>
      </c>
      <c r="E483" s="87">
        <f t="shared" si="66"/>
        <v>24.376318200217305</v>
      </c>
      <c r="F483" s="2"/>
    </row>
    <row r="484" spans="1:6" ht="25.5" hidden="1" outlineLevel="6">
      <c r="A484" s="14" t="s">
        <v>148</v>
      </c>
      <c r="B484" s="16" t="s">
        <v>306</v>
      </c>
      <c r="C484" s="8">
        <f>'№ 5ведомственная'!F484</f>
        <v>117.4</v>
      </c>
      <c r="D484" s="8">
        <f>'№ 5ведомственная'!G484</f>
        <v>19</v>
      </c>
      <c r="E484" s="87">
        <f t="shared" si="66"/>
        <v>16.183986371379895</v>
      </c>
      <c r="F484" s="2"/>
    </row>
    <row r="485" spans="1:6" hidden="1" outlineLevel="6">
      <c r="A485" s="14" t="s">
        <v>148</v>
      </c>
      <c r="B485" s="16" t="s">
        <v>317</v>
      </c>
      <c r="C485" s="8">
        <f>'№ 5ведомственная'!F485</f>
        <v>4576.5</v>
      </c>
      <c r="D485" s="8">
        <f>'№ 5ведомственная'!G485</f>
        <v>1125.2</v>
      </c>
      <c r="E485" s="87">
        <f t="shared" si="66"/>
        <v>24.586474379984704</v>
      </c>
      <c r="F485" s="2"/>
    </row>
    <row r="486" spans="1:6" ht="38.25" hidden="1" outlineLevel="2">
      <c r="A486" s="14" t="s">
        <v>148</v>
      </c>
      <c r="B486" s="16" t="s">
        <v>288</v>
      </c>
      <c r="C486" s="8">
        <f>C487</f>
        <v>3202.4</v>
      </c>
      <c r="D486" s="8">
        <f t="shared" ref="D486:D489" si="70">D487</f>
        <v>1601.2</v>
      </c>
      <c r="E486" s="87">
        <f t="shared" si="66"/>
        <v>50</v>
      </c>
      <c r="F486" s="2"/>
    </row>
    <row r="487" spans="1:6" ht="51" hidden="1" outlineLevel="3">
      <c r="A487" s="14" t="s">
        <v>148</v>
      </c>
      <c r="B487" s="16" t="s">
        <v>438</v>
      </c>
      <c r="C487" s="8">
        <f>C488</f>
        <v>3202.4</v>
      </c>
      <c r="D487" s="8">
        <f t="shared" si="70"/>
        <v>1601.2</v>
      </c>
      <c r="E487" s="87">
        <f t="shared" si="66"/>
        <v>50</v>
      </c>
      <c r="F487" s="2"/>
    </row>
    <row r="488" spans="1:6" ht="76.5" hidden="1" outlineLevel="4">
      <c r="A488" s="14" t="s">
        <v>148</v>
      </c>
      <c r="B488" s="16" t="s">
        <v>439</v>
      </c>
      <c r="C488" s="8">
        <f>C489</f>
        <v>3202.4</v>
      </c>
      <c r="D488" s="8">
        <f t="shared" si="70"/>
        <v>1601.2</v>
      </c>
      <c r="E488" s="87">
        <f t="shared" si="66"/>
        <v>50</v>
      </c>
      <c r="F488" s="2"/>
    </row>
    <row r="489" spans="1:6" ht="51" hidden="1" outlineLevel="5">
      <c r="A489" s="14" t="s">
        <v>148</v>
      </c>
      <c r="B489" s="16" t="s">
        <v>440</v>
      </c>
      <c r="C489" s="8">
        <f>C490</f>
        <v>3202.4</v>
      </c>
      <c r="D489" s="8">
        <f t="shared" si="70"/>
        <v>1601.2</v>
      </c>
      <c r="E489" s="87">
        <f t="shared" si="66"/>
        <v>50</v>
      </c>
      <c r="F489" s="2"/>
    </row>
    <row r="490" spans="1:6" ht="25.5" hidden="1" outlineLevel="6">
      <c r="A490" s="14" t="s">
        <v>148</v>
      </c>
      <c r="B490" s="16" t="s">
        <v>398</v>
      </c>
      <c r="C490" s="8">
        <f>'№ 5ведомственная'!F330</f>
        <v>3202.4</v>
      </c>
      <c r="D490" s="8">
        <f>'№ 5ведомственная'!G330</f>
        <v>1601.2</v>
      </c>
      <c r="E490" s="87">
        <f t="shared" si="66"/>
        <v>50</v>
      </c>
      <c r="F490" s="2"/>
    </row>
    <row r="491" spans="1:6" s="26" customFormat="1" collapsed="1">
      <c r="A491" s="19" t="s">
        <v>203</v>
      </c>
      <c r="B491" s="20" t="s">
        <v>259</v>
      </c>
      <c r="C491" s="7">
        <f>C493+C518+C492</f>
        <v>11264.1</v>
      </c>
      <c r="D491" s="7">
        <f>D493+D518+D492</f>
        <v>1780.8999999999999</v>
      </c>
      <c r="E491" s="87">
        <f t="shared" si="66"/>
        <v>15.810406512726271</v>
      </c>
      <c r="F491" s="4"/>
    </row>
    <row r="492" spans="1:6" s="60" customFormat="1">
      <c r="A492" s="14">
        <v>1101</v>
      </c>
      <c r="B492" s="16" t="s">
        <v>620</v>
      </c>
      <c r="C492" s="8">
        <f>'№ 5ведомственная'!F571</f>
        <v>3058.4</v>
      </c>
      <c r="D492" s="8">
        <f>'№ 5ведомственная'!G571</f>
        <v>0</v>
      </c>
      <c r="E492" s="88">
        <f t="shared" si="66"/>
        <v>0</v>
      </c>
      <c r="F492" s="59"/>
    </row>
    <row r="493" spans="1:6" outlineLevel="1">
      <c r="A493" s="14" t="s">
        <v>234</v>
      </c>
      <c r="B493" s="16" t="s">
        <v>301</v>
      </c>
      <c r="C493" s="8">
        <f>'№ 5ведомственная'!F583</f>
        <v>5540.7</v>
      </c>
      <c r="D493" s="8">
        <f>'№ 5ведомственная'!G583</f>
        <v>1212.6999999999998</v>
      </c>
      <c r="E493" s="88">
        <f t="shared" si="66"/>
        <v>21.887126175393</v>
      </c>
      <c r="F493" s="2"/>
    </row>
    <row r="494" spans="1:6" ht="38.25" hidden="1" outlineLevel="2">
      <c r="A494" s="14" t="s">
        <v>234</v>
      </c>
      <c r="B494" s="16" t="s">
        <v>302</v>
      </c>
      <c r="C494" s="8" t="e">
        <f>C495+C510</f>
        <v>#REF!</v>
      </c>
      <c r="D494" s="8" t="e">
        <f>D495+D510</f>
        <v>#REF!</v>
      </c>
      <c r="E494" s="88" t="e">
        <f t="shared" si="66"/>
        <v>#REF!</v>
      </c>
      <c r="F494" s="2"/>
    </row>
    <row r="495" spans="1:6" ht="25.5" hidden="1" outlineLevel="3">
      <c r="A495" s="14" t="s">
        <v>234</v>
      </c>
      <c r="B495" s="16" t="s">
        <v>512</v>
      </c>
      <c r="C495" s="8" t="e">
        <f>C496+C502+C507</f>
        <v>#REF!</v>
      </c>
      <c r="D495" s="8" t="e">
        <f>D496+D502+D507</f>
        <v>#REF!</v>
      </c>
      <c r="E495" s="88" t="e">
        <f t="shared" si="66"/>
        <v>#REF!</v>
      </c>
      <c r="F495" s="2"/>
    </row>
    <row r="496" spans="1:6" ht="63.75" hidden="1" outlineLevel="4">
      <c r="A496" s="14" t="s">
        <v>234</v>
      </c>
      <c r="B496" s="16" t="s">
        <v>513</v>
      </c>
      <c r="C496" s="8" t="e">
        <f>C497+C500</f>
        <v>#REF!</v>
      </c>
      <c r="D496" s="8" t="e">
        <f>D497+D500</f>
        <v>#REF!</v>
      </c>
      <c r="E496" s="88" t="e">
        <f t="shared" si="66"/>
        <v>#REF!</v>
      </c>
      <c r="F496" s="2"/>
    </row>
    <row r="497" spans="1:6" ht="89.25" hidden="1" outlineLevel="5">
      <c r="A497" s="14" t="s">
        <v>234</v>
      </c>
      <c r="B497" s="16" t="s">
        <v>514</v>
      </c>
      <c r="C497" s="8" t="e">
        <f>C498+C499</f>
        <v>#REF!</v>
      </c>
      <c r="D497" s="8" t="e">
        <f>D498+D499</f>
        <v>#REF!</v>
      </c>
      <c r="E497" s="88" t="e">
        <f t="shared" si="66"/>
        <v>#REF!</v>
      </c>
      <c r="F497" s="2"/>
    </row>
    <row r="498" spans="1:6" ht="51" hidden="1" outlineLevel="6">
      <c r="A498" s="14" t="s">
        <v>234</v>
      </c>
      <c r="B498" s="16" t="s">
        <v>305</v>
      </c>
      <c r="C498" s="8" t="e">
        <f>'№ 5ведомственная'!#REF!</f>
        <v>#REF!</v>
      </c>
      <c r="D498" s="8" t="e">
        <f>'№ 5ведомственная'!#REF!</f>
        <v>#REF!</v>
      </c>
      <c r="E498" s="88" t="e">
        <f t="shared" si="66"/>
        <v>#REF!</v>
      </c>
      <c r="F498" s="2"/>
    </row>
    <row r="499" spans="1:6" ht="25.5" hidden="1" outlineLevel="6">
      <c r="A499" s="14" t="s">
        <v>234</v>
      </c>
      <c r="B499" s="16" t="s">
        <v>306</v>
      </c>
      <c r="C499" s="8">
        <f>'№ 5ведомственная'!F588</f>
        <v>500</v>
      </c>
      <c r="D499" s="8">
        <f>'№ 5ведомственная'!G588</f>
        <v>251</v>
      </c>
      <c r="E499" s="88">
        <f t="shared" si="66"/>
        <v>50.2</v>
      </c>
      <c r="F499" s="2"/>
    </row>
    <row r="500" spans="1:6" ht="25.5" hidden="1" outlineLevel="5">
      <c r="A500" s="14" t="s">
        <v>234</v>
      </c>
      <c r="B500" s="16" t="s">
        <v>515</v>
      </c>
      <c r="C500" s="8" t="e">
        <f>C501</f>
        <v>#REF!</v>
      </c>
      <c r="D500" s="8" t="e">
        <f>D501</f>
        <v>#REF!</v>
      </c>
      <c r="E500" s="88" t="e">
        <f t="shared" si="66"/>
        <v>#REF!</v>
      </c>
      <c r="F500" s="2"/>
    </row>
    <row r="501" spans="1:6" ht="25.5" hidden="1" outlineLevel="6">
      <c r="A501" s="14" t="s">
        <v>234</v>
      </c>
      <c r="B501" s="16" t="s">
        <v>306</v>
      </c>
      <c r="C501" s="8" t="e">
        <f>'№ 5ведомственная'!#REF!</f>
        <v>#REF!</v>
      </c>
      <c r="D501" s="8" t="e">
        <f>'№ 5ведомственная'!#REF!</f>
        <v>#REF!</v>
      </c>
      <c r="E501" s="88" t="e">
        <f t="shared" si="66"/>
        <v>#REF!</v>
      </c>
      <c r="F501" s="2"/>
    </row>
    <row r="502" spans="1:6" ht="38.25" hidden="1" outlineLevel="4">
      <c r="A502" s="14" t="s">
        <v>234</v>
      </c>
      <c r="B502" s="16" t="s">
        <v>516</v>
      </c>
      <c r="C502" s="8" t="e">
        <f>C503</f>
        <v>#REF!</v>
      </c>
      <c r="D502" s="8" t="e">
        <f>D503</f>
        <v>#REF!</v>
      </c>
      <c r="E502" s="88" t="e">
        <f t="shared" si="66"/>
        <v>#REF!</v>
      </c>
      <c r="F502" s="2"/>
    </row>
    <row r="503" spans="1:6" ht="38.25" hidden="1" outlineLevel="5">
      <c r="A503" s="14" t="s">
        <v>234</v>
      </c>
      <c r="B503" s="16" t="s">
        <v>517</v>
      </c>
      <c r="C503" s="8" t="e">
        <f>C504+C505+C506</f>
        <v>#REF!</v>
      </c>
      <c r="D503" s="8" t="e">
        <f>D504+D505+D506</f>
        <v>#REF!</v>
      </c>
      <c r="E503" s="88" t="e">
        <f t="shared" si="66"/>
        <v>#REF!</v>
      </c>
      <c r="F503" s="2"/>
    </row>
    <row r="504" spans="1:6" ht="51" hidden="1" outlineLevel="6">
      <c r="A504" s="14" t="s">
        <v>234</v>
      </c>
      <c r="B504" s="16" t="s">
        <v>305</v>
      </c>
      <c r="C504" s="8" t="e">
        <f>'№ 5ведомственная'!#REF!</f>
        <v>#REF!</v>
      </c>
      <c r="D504" s="8" t="e">
        <f>'№ 5ведомственная'!#REF!</f>
        <v>#REF!</v>
      </c>
      <c r="E504" s="88" t="e">
        <f t="shared" si="66"/>
        <v>#REF!</v>
      </c>
      <c r="F504" s="2"/>
    </row>
    <row r="505" spans="1:6" ht="25.5" hidden="1" outlineLevel="6">
      <c r="A505" s="14" t="s">
        <v>234</v>
      </c>
      <c r="B505" s="16" t="s">
        <v>306</v>
      </c>
      <c r="C505" s="8">
        <f>'№ 5ведомственная'!F592</f>
        <v>700</v>
      </c>
      <c r="D505" s="8">
        <f>'№ 5ведомственная'!G592</f>
        <v>212.9</v>
      </c>
      <c r="E505" s="88">
        <f t="shared" si="66"/>
        <v>30.414285714285715</v>
      </c>
      <c r="F505" s="2"/>
    </row>
    <row r="506" spans="1:6" hidden="1" outlineLevel="6">
      <c r="A506" s="14" t="s">
        <v>234</v>
      </c>
      <c r="B506" s="16" t="s">
        <v>307</v>
      </c>
      <c r="C506" s="8" t="e">
        <f>'№ 5ведомственная'!#REF!</f>
        <v>#REF!</v>
      </c>
      <c r="D506" s="8" t="e">
        <f>'№ 5ведомственная'!#REF!</f>
        <v>#REF!</v>
      </c>
      <c r="E506" s="88" t="e">
        <f t="shared" si="66"/>
        <v>#REF!</v>
      </c>
      <c r="F506" s="2"/>
    </row>
    <row r="507" spans="1:6" ht="25.5" hidden="1" outlineLevel="4">
      <c r="A507" s="14" t="s">
        <v>234</v>
      </c>
      <c r="B507" s="16" t="s">
        <v>518</v>
      </c>
      <c r="C507" s="8" t="e">
        <f t="shared" ref="C507:D508" si="71">C508</f>
        <v>#REF!</v>
      </c>
      <c r="D507" s="8" t="e">
        <f t="shared" si="71"/>
        <v>#REF!</v>
      </c>
      <c r="E507" s="88" t="e">
        <f t="shared" si="66"/>
        <v>#REF!</v>
      </c>
      <c r="F507" s="2"/>
    </row>
    <row r="508" spans="1:6" hidden="1" outlineLevel="5">
      <c r="A508" s="14" t="s">
        <v>234</v>
      </c>
      <c r="B508" s="16" t="s">
        <v>519</v>
      </c>
      <c r="C508" s="8" t="e">
        <f t="shared" si="71"/>
        <v>#REF!</v>
      </c>
      <c r="D508" s="8" t="e">
        <f t="shared" si="71"/>
        <v>#REF!</v>
      </c>
      <c r="E508" s="88" t="e">
        <f t="shared" si="66"/>
        <v>#REF!</v>
      </c>
      <c r="F508" s="2"/>
    </row>
    <row r="509" spans="1:6" ht="25.5" hidden="1" outlineLevel="6">
      <c r="A509" s="14" t="s">
        <v>234</v>
      </c>
      <c r="B509" s="16" t="s">
        <v>306</v>
      </c>
      <c r="C509" s="8" t="e">
        <f>'№ 5ведомственная'!#REF!</f>
        <v>#REF!</v>
      </c>
      <c r="D509" s="8" t="e">
        <f>'№ 5ведомственная'!#REF!</f>
        <v>#REF!</v>
      </c>
      <c r="E509" s="88" t="e">
        <f t="shared" si="66"/>
        <v>#REF!</v>
      </c>
      <c r="F509" s="2"/>
    </row>
    <row r="510" spans="1:6" ht="25.5" hidden="1" outlineLevel="3">
      <c r="A510" s="14" t="s">
        <v>234</v>
      </c>
      <c r="B510" s="16" t="s">
        <v>520</v>
      </c>
      <c r="C510" s="8" t="e">
        <f>C511</f>
        <v>#REF!</v>
      </c>
      <c r="D510" s="8" t="e">
        <f>D511</f>
        <v>#REF!</v>
      </c>
      <c r="E510" s="88" t="e">
        <f t="shared" si="66"/>
        <v>#REF!</v>
      </c>
      <c r="F510" s="2"/>
    </row>
    <row r="511" spans="1:6" ht="25.5" hidden="1" outlineLevel="4">
      <c r="A511" s="14" t="s">
        <v>234</v>
      </c>
      <c r="B511" s="16" t="s">
        <v>521</v>
      </c>
      <c r="C511" s="8" t="e">
        <f>C512+C516</f>
        <v>#REF!</v>
      </c>
      <c r="D511" s="8" t="e">
        <f>D512+D516</f>
        <v>#REF!</v>
      </c>
      <c r="E511" s="88" t="e">
        <f t="shared" si="66"/>
        <v>#REF!</v>
      </c>
      <c r="F511" s="2"/>
    </row>
    <row r="512" spans="1:6" ht="25.5" hidden="1" outlineLevel="5">
      <c r="A512" s="14" t="s">
        <v>234</v>
      </c>
      <c r="B512" s="16" t="s">
        <v>522</v>
      </c>
      <c r="C512" s="8" t="e">
        <f>C513+C514+C515</f>
        <v>#REF!</v>
      </c>
      <c r="D512" s="8" t="e">
        <f>D513+D514+D515</f>
        <v>#REF!</v>
      </c>
      <c r="E512" s="88" t="e">
        <f t="shared" si="66"/>
        <v>#REF!</v>
      </c>
      <c r="F512" s="2"/>
    </row>
    <row r="513" spans="1:6" ht="51" hidden="1" outlineLevel="6">
      <c r="A513" s="14" t="s">
        <v>234</v>
      </c>
      <c r="B513" s="16" t="s">
        <v>305</v>
      </c>
      <c r="C513" s="8">
        <f>'№ 5ведомственная'!F601</f>
        <v>1481.7</v>
      </c>
      <c r="D513" s="8">
        <f>'№ 5ведомственная'!G601</f>
        <v>287.2</v>
      </c>
      <c r="E513" s="88">
        <f t="shared" si="66"/>
        <v>19.383140986704458</v>
      </c>
      <c r="F513" s="2"/>
    </row>
    <row r="514" spans="1:6" ht="25.5" hidden="1" outlineLevel="6">
      <c r="A514" s="14" t="s">
        <v>234</v>
      </c>
      <c r="B514" s="16" t="s">
        <v>306</v>
      </c>
      <c r="C514" s="8">
        <f>'№ 5ведомственная'!F602</f>
        <v>1059</v>
      </c>
      <c r="D514" s="8">
        <f>'№ 5ведомственная'!G602</f>
        <v>232.7</v>
      </c>
      <c r="E514" s="88">
        <f t="shared" si="66"/>
        <v>21.973559962228517</v>
      </c>
      <c r="F514" s="2"/>
    </row>
    <row r="515" spans="1:6" hidden="1" outlineLevel="6">
      <c r="A515" s="14" t="s">
        <v>234</v>
      </c>
      <c r="B515" s="16" t="s">
        <v>307</v>
      </c>
      <c r="C515" s="8" t="e">
        <f>'№ 5ведомственная'!#REF!</f>
        <v>#REF!</v>
      </c>
      <c r="D515" s="8" t="e">
        <f>'№ 5ведомственная'!#REF!</f>
        <v>#REF!</v>
      </c>
      <c r="E515" s="88" t="e">
        <f t="shared" si="66"/>
        <v>#REF!</v>
      </c>
      <c r="F515" s="2"/>
    </row>
    <row r="516" spans="1:6" hidden="1" outlineLevel="5">
      <c r="A516" s="14" t="s">
        <v>234</v>
      </c>
      <c r="B516" s="16" t="s">
        <v>544</v>
      </c>
      <c r="C516" s="8">
        <f>C517</f>
        <v>0</v>
      </c>
      <c r="D516" s="8">
        <f>D517</f>
        <v>0</v>
      </c>
      <c r="E516" s="88" t="e">
        <f t="shared" si="66"/>
        <v>#DIV/0!</v>
      </c>
      <c r="F516" s="2"/>
    </row>
    <row r="517" spans="1:6" ht="25.5" hidden="1" outlineLevel="6">
      <c r="A517" s="14" t="s">
        <v>234</v>
      </c>
      <c r="B517" s="16" t="s">
        <v>306</v>
      </c>
      <c r="C517" s="8"/>
      <c r="D517" s="8"/>
      <c r="E517" s="88" t="e">
        <f t="shared" si="66"/>
        <v>#DIV/0!</v>
      </c>
      <c r="F517" s="2"/>
    </row>
    <row r="518" spans="1:6" outlineLevel="1" collapsed="1">
      <c r="A518" s="14" t="s">
        <v>204</v>
      </c>
      <c r="B518" s="16" t="s">
        <v>297</v>
      </c>
      <c r="C518" s="8">
        <f>'№ 5ведомственная'!F487</f>
        <v>2665</v>
      </c>
      <c r="D518" s="8">
        <f>'№ 5ведомственная'!G487</f>
        <v>568.20000000000005</v>
      </c>
      <c r="E518" s="88">
        <f t="shared" si="66"/>
        <v>21.320825515947469</v>
      </c>
      <c r="F518" s="2"/>
    </row>
    <row r="519" spans="1:6" ht="38.25" hidden="1" outlineLevel="2">
      <c r="A519" s="14" t="s">
        <v>204</v>
      </c>
      <c r="B519" s="16" t="s">
        <v>291</v>
      </c>
      <c r="C519" s="8">
        <f>C520</f>
        <v>2440</v>
      </c>
      <c r="D519" s="8">
        <f t="shared" ref="D519:D522" si="72">D520</f>
        <v>343.2</v>
      </c>
      <c r="E519" s="87">
        <f t="shared" si="66"/>
        <v>14.065573770491802</v>
      </c>
      <c r="F519" s="2"/>
    </row>
    <row r="520" spans="1:6" ht="25.5" hidden="1" outlineLevel="3">
      <c r="A520" s="14" t="s">
        <v>204</v>
      </c>
      <c r="B520" s="16" t="s">
        <v>467</v>
      </c>
      <c r="C520" s="8">
        <f>C521</f>
        <v>2440</v>
      </c>
      <c r="D520" s="8">
        <f t="shared" si="72"/>
        <v>343.2</v>
      </c>
      <c r="E520" s="87">
        <f t="shared" si="66"/>
        <v>14.065573770491802</v>
      </c>
      <c r="F520" s="2"/>
    </row>
    <row r="521" spans="1:6" ht="25.5" hidden="1" outlineLevel="4">
      <c r="A521" s="14" t="s">
        <v>204</v>
      </c>
      <c r="B521" s="16" t="s">
        <v>468</v>
      </c>
      <c r="C521" s="8">
        <f>C522</f>
        <v>2440</v>
      </c>
      <c r="D521" s="8">
        <f t="shared" si="72"/>
        <v>343.2</v>
      </c>
      <c r="E521" s="87">
        <f t="shared" si="66"/>
        <v>14.065573770491802</v>
      </c>
      <c r="F521" s="2"/>
    </row>
    <row r="522" spans="1:6" ht="38.25" hidden="1" outlineLevel="5">
      <c r="A522" s="14" t="s">
        <v>204</v>
      </c>
      <c r="B522" s="16" t="s">
        <v>482</v>
      </c>
      <c r="C522" s="8">
        <f>C523</f>
        <v>2440</v>
      </c>
      <c r="D522" s="8">
        <f t="shared" si="72"/>
        <v>343.2</v>
      </c>
      <c r="E522" s="87">
        <f t="shared" si="66"/>
        <v>14.065573770491802</v>
      </c>
      <c r="F522" s="2"/>
    </row>
    <row r="523" spans="1:6" ht="25.5" hidden="1" outlineLevel="6">
      <c r="A523" s="14" t="s">
        <v>204</v>
      </c>
      <c r="B523" s="16" t="s">
        <v>332</v>
      </c>
      <c r="C523" s="8">
        <f>'№ 5ведомственная'!F492</f>
        <v>2440</v>
      </c>
      <c r="D523" s="8">
        <f>'№ 5ведомственная'!G492</f>
        <v>343.2</v>
      </c>
      <c r="E523" s="87">
        <f t="shared" si="66"/>
        <v>14.065573770491802</v>
      </c>
      <c r="F523" s="2"/>
    </row>
    <row r="524" spans="1:6" s="26" customFormat="1" collapsed="1">
      <c r="A524" s="19" t="s">
        <v>153</v>
      </c>
      <c r="B524" s="20" t="s">
        <v>257</v>
      </c>
      <c r="C524" s="7">
        <f t="shared" ref="C524:C529" si="73">C525</f>
        <v>2361.5</v>
      </c>
      <c r="D524" s="7">
        <f t="shared" ref="D524:D529" si="74">D525</f>
        <v>600.1</v>
      </c>
      <c r="E524" s="87">
        <f t="shared" si="66"/>
        <v>25.411814524666525</v>
      </c>
      <c r="F524" s="4"/>
    </row>
    <row r="525" spans="1:6" outlineLevel="1">
      <c r="A525" s="14" t="s">
        <v>154</v>
      </c>
      <c r="B525" s="16" t="s">
        <v>289</v>
      </c>
      <c r="C525" s="8">
        <f>'№ 5ведомственная'!F344</f>
        <v>2361.5</v>
      </c>
      <c r="D525" s="8">
        <f>'№ 5ведомственная'!G344</f>
        <v>600.1</v>
      </c>
      <c r="E525" s="88">
        <f t="shared" si="66"/>
        <v>25.411814524666525</v>
      </c>
      <c r="F525" s="2"/>
    </row>
    <row r="526" spans="1:6" ht="51" hidden="1" outlineLevel="2">
      <c r="A526" s="14" t="s">
        <v>154</v>
      </c>
      <c r="B526" s="16" t="s">
        <v>263</v>
      </c>
      <c r="C526" s="8">
        <f t="shared" si="73"/>
        <v>1235.5999999999999</v>
      </c>
      <c r="D526" s="8">
        <f t="shared" si="74"/>
        <v>224.9</v>
      </c>
      <c r="E526" s="6">
        <f t="shared" si="66"/>
        <v>18.201683392683719</v>
      </c>
      <c r="F526" s="2"/>
    </row>
    <row r="527" spans="1:6" ht="25.5" hidden="1" outlineLevel="3">
      <c r="A527" s="14" t="s">
        <v>154</v>
      </c>
      <c r="B527" s="16" t="s">
        <v>441</v>
      </c>
      <c r="C527" s="8">
        <f t="shared" si="73"/>
        <v>1235.5999999999999</v>
      </c>
      <c r="D527" s="8">
        <f t="shared" si="74"/>
        <v>224.9</v>
      </c>
      <c r="E527" s="6">
        <f t="shared" si="66"/>
        <v>18.201683392683719</v>
      </c>
      <c r="F527" s="2"/>
    </row>
    <row r="528" spans="1:6" hidden="1" outlineLevel="4">
      <c r="A528" s="14" t="s">
        <v>154</v>
      </c>
      <c r="B528" s="16" t="s">
        <v>536</v>
      </c>
      <c r="C528" s="8">
        <f t="shared" si="73"/>
        <v>1235.5999999999999</v>
      </c>
      <c r="D528" s="8">
        <f t="shared" si="74"/>
        <v>224.9</v>
      </c>
      <c r="E528" s="6">
        <f t="shared" si="66"/>
        <v>18.201683392683719</v>
      </c>
      <c r="F528" s="2"/>
    </row>
    <row r="529" spans="1:6" hidden="1" outlineLevel="5">
      <c r="A529" s="14" t="s">
        <v>154</v>
      </c>
      <c r="B529" s="16" t="s">
        <v>442</v>
      </c>
      <c r="C529" s="8">
        <f t="shared" si="73"/>
        <v>1235.5999999999999</v>
      </c>
      <c r="D529" s="8">
        <f t="shared" si="74"/>
        <v>224.9</v>
      </c>
      <c r="E529" s="6">
        <f t="shared" si="66"/>
        <v>18.201683392683719</v>
      </c>
      <c r="F529" s="2"/>
    </row>
    <row r="530" spans="1:6" ht="25.5" hidden="1" outlineLevel="6">
      <c r="A530" s="14" t="s">
        <v>154</v>
      </c>
      <c r="B530" s="16" t="s">
        <v>332</v>
      </c>
      <c r="C530" s="8">
        <f>'№ 5ведомственная'!F351</f>
        <v>1235.5999999999999</v>
      </c>
      <c r="D530" s="8">
        <f>'№ 5ведомственная'!G351</f>
        <v>224.9</v>
      </c>
      <c r="E530" s="6">
        <f t="shared" si="66"/>
        <v>18.201683392683719</v>
      </c>
      <c r="F530" s="2"/>
    </row>
    <row r="531" spans="1:6" hidden="1" outlineLevel="2">
      <c r="A531" s="36" t="s">
        <v>9</v>
      </c>
      <c r="B531" s="37" t="s">
        <v>261</v>
      </c>
      <c r="C531" s="38">
        <f>C532</f>
        <v>0</v>
      </c>
      <c r="D531" s="38">
        <f t="shared" ref="D531:D533" si="75">D532</f>
        <v>0</v>
      </c>
      <c r="E531" s="6" t="e">
        <f t="shared" ref="E531:E534" si="76">D531/C531*100</f>
        <v>#DIV/0!</v>
      </c>
      <c r="F531" s="2"/>
    </row>
    <row r="532" spans="1:6" ht="25.5" hidden="1" outlineLevel="3">
      <c r="A532" s="36" t="s">
        <v>9</v>
      </c>
      <c r="B532" s="37" t="s">
        <v>308</v>
      </c>
      <c r="C532" s="38">
        <f>C533</f>
        <v>0</v>
      </c>
      <c r="D532" s="38">
        <f t="shared" si="75"/>
        <v>0</v>
      </c>
      <c r="E532" s="6" t="e">
        <f t="shared" si="76"/>
        <v>#DIV/0!</v>
      </c>
      <c r="F532" s="2"/>
    </row>
    <row r="533" spans="1:6" ht="25.5" hidden="1" outlineLevel="5">
      <c r="A533" s="36" t="s">
        <v>9</v>
      </c>
      <c r="B533" s="37" t="s">
        <v>309</v>
      </c>
      <c r="C533" s="38">
        <f>C534</f>
        <v>0</v>
      </c>
      <c r="D533" s="38">
        <f t="shared" si="75"/>
        <v>0</v>
      </c>
      <c r="E533" s="6" t="e">
        <f t="shared" si="76"/>
        <v>#DIV/0!</v>
      </c>
      <c r="F533" s="2"/>
    </row>
    <row r="534" spans="1:6" hidden="1" outlineLevel="6">
      <c r="A534" s="36" t="s">
        <v>9</v>
      </c>
      <c r="B534" s="37" t="s">
        <v>310</v>
      </c>
      <c r="C534" s="38"/>
      <c r="D534" s="38"/>
      <c r="E534" s="6" t="e">
        <f t="shared" si="76"/>
        <v>#DIV/0!</v>
      </c>
      <c r="F534" s="2"/>
    </row>
    <row r="535" spans="1:6" ht="12.75" customHeight="1" collapsed="1">
      <c r="B535" s="34"/>
      <c r="C535" s="9"/>
      <c r="D535" s="9"/>
      <c r="E535" s="12"/>
      <c r="F535" s="2"/>
    </row>
    <row r="536" spans="1:6" ht="12.75" customHeight="1">
      <c r="A536" s="23"/>
      <c r="B536" s="23"/>
      <c r="C536" s="5"/>
      <c r="D536" s="5"/>
      <c r="E536" s="5"/>
      <c r="F536" s="2"/>
    </row>
    <row r="537" spans="1:6" ht="15.2" customHeight="1">
      <c r="B537" s="111"/>
      <c r="C537" s="112"/>
      <c r="D537" s="112"/>
      <c r="E537" s="112"/>
      <c r="F537" s="2"/>
    </row>
  </sheetData>
  <mergeCells count="16">
    <mergeCell ref="C1:E1"/>
    <mergeCell ref="C2:E2"/>
    <mergeCell ref="C4:E4"/>
    <mergeCell ref="C5:E5"/>
    <mergeCell ref="C3:E3"/>
    <mergeCell ref="B537:E537"/>
    <mergeCell ref="C6:E6"/>
    <mergeCell ref="C7:E7"/>
    <mergeCell ref="A9:E10"/>
    <mergeCell ref="B11:E11"/>
    <mergeCell ref="A13:A15"/>
    <mergeCell ref="B13:B15"/>
    <mergeCell ref="C13:C15"/>
    <mergeCell ref="D13:D15"/>
    <mergeCell ref="E13:E15"/>
    <mergeCell ref="B12:E12"/>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sheetPr codeName="Лист3">
    <pageSetUpPr fitToPage="1"/>
  </sheetPr>
  <dimension ref="A1:K620"/>
  <sheetViews>
    <sheetView showGridLines="0" tabSelected="1" topLeftCell="A556" zoomScale="110" zoomScaleNormal="110" zoomScaleSheetLayoutView="100" workbookViewId="0">
      <selection activeCell="E345" sqref="E345"/>
    </sheetView>
  </sheetViews>
  <sheetFormatPr defaultColWidth="9.140625" defaultRowHeight="15" outlineLevelRow="7"/>
  <cols>
    <col min="1" max="1" width="7.7109375" style="50" customWidth="1"/>
    <col min="2" max="2" width="7.7109375" style="51" customWidth="1"/>
    <col min="3" max="3" width="10.7109375" style="51" customWidth="1"/>
    <col min="4" max="4" width="7.7109375" style="50" customWidth="1"/>
    <col min="5" max="5" width="49" style="50" customWidth="1"/>
    <col min="6" max="8" width="11.7109375" style="61" customWidth="1"/>
    <col min="9" max="9" width="9.140625" style="58"/>
    <col min="10" max="16384" width="9.140625" style="1"/>
  </cols>
  <sheetData>
    <row r="1" spans="1:10">
      <c r="C1" s="89"/>
      <c r="D1" s="90"/>
      <c r="E1" s="90"/>
      <c r="F1" s="133"/>
      <c r="G1" s="133"/>
      <c r="H1" s="133"/>
    </row>
    <row r="2" spans="1:10">
      <c r="C2" s="89"/>
      <c r="D2" s="90"/>
      <c r="E2" s="90"/>
      <c r="F2" s="131" t="s">
        <v>779</v>
      </c>
      <c r="G2" s="131"/>
      <c r="H2" s="131"/>
      <c r="I2" s="93"/>
    </row>
    <row r="3" spans="1:10">
      <c r="C3" s="89"/>
      <c r="D3" s="90"/>
      <c r="E3" s="90"/>
      <c r="F3" s="132" t="s">
        <v>771</v>
      </c>
      <c r="G3" s="132"/>
      <c r="H3" s="132"/>
      <c r="I3" s="94"/>
    </row>
    <row r="4" spans="1:10">
      <c r="C4" s="89"/>
      <c r="D4" s="90"/>
      <c r="E4" s="90"/>
      <c r="F4" s="113" t="s">
        <v>772</v>
      </c>
      <c r="G4" s="113"/>
      <c r="H4" s="113"/>
      <c r="I4" s="95"/>
    </row>
    <row r="5" spans="1:10">
      <c r="C5" s="89"/>
      <c r="D5" s="90"/>
      <c r="E5" s="90"/>
      <c r="F5" s="131" t="s">
        <v>781</v>
      </c>
      <c r="G5" s="131"/>
      <c r="H5" s="131"/>
      <c r="I5" s="96"/>
    </row>
    <row r="6" spans="1:10" s="11" customFormat="1">
      <c r="A6" s="52"/>
      <c r="B6" s="53"/>
      <c r="C6" s="91"/>
      <c r="D6" s="92"/>
      <c r="E6" s="92"/>
      <c r="F6" s="131" t="s">
        <v>773</v>
      </c>
      <c r="G6" s="131"/>
      <c r="H6" s="131"/>
      <c r="I6" s="96"/>
    </row>
    <row r="7" spans="1:10" s="11" customFormat="1" ht="15" customHeight="1">
      <c r="A7" s="52"/>
      <c r="B7" s="53"/>
      <c r="C7" s="91"/>
      <c r="D7" s="92"/>
      <c r="E7" s="92"/>
      <c r="F7" s="113" t="s">
        <v>774</v>
      </c>
      <c r="G7" s="113"/>
      <c r="H7" s="113"/>
      <c r="I7" s="95"/>
    </row>
    <row r="8" spans="1:10" s="11" customFormat="1">
      <c r="A8" s="52"/>
      <c r="B8" s="53"/>
      <c r="C8" s="91"/>
      <c r="D8" s="92"/>
      <c r="E8" s="92"/>
      <c r="F8" s="114" t="s">
        <v>775</v>
      </c>
      <c r="G8" s="114"/>
      <c r="H8" s="114"/>
      <c r="I8" s="97"/>
    </row>
    <row r="9" spans="1:10" s="11" customFormat="1">
      <c r="A9" s="52"/>
      <c r="B9" s="53"/>
      <c r="C9" s="91"/>
      <c r="D9" s="92"/>
      <c r="E9" s="92"/>
      <c r="F9" s="98"/>
      <c r="G9" s="98"/>
      <c r="H9" s="96"/>
      <c r="I9" s="98"/>
    </row>
    <row r="10" spans="1:10" s="11" customFormat="1" ht="89.25" customHeight="1">
      <c r="A10" s="134" t="s">
        <v>780</v>
      </c>
      <c r="B10" s="134"/>
      <c r="C10" s="134"/>
      <c r="D10" s="134"/>
      <c r="E10" s="134"/>
      <c r="F10" s="134"/>
      <c r="G10" s="134"/>
      <c r="H10" s="134"/>
      <c r="I10" s="63"/>
    </row>
    <row r="11" spans="1:10" ht="15.75" customHeight="1">
      <c r="E11" s="116"/>
      <c r="F11" s="117"/>
      <c r="G11" s="117"/>
      <c r="H11" s="117"/>
    </row>
    <row r="12" spans="1:10" ht="12" customHeight="1">
      <c r="A12" s="118" t="s">
        <v>524</v>
      </c>
      <c r="B12" s="137" t="s">
        <v>525</v>
      </c>
      <c r="C12" s="137" t="s">
        <v>526</v>
      </c>
      <c r="D12" s="118" t="s">
        <v>527</v>
      </c>
      <c r="E12" s="118" t="s">
        <v>528</v>
      </c>
      <c r="F12" s="118" t="s">
        <v>766</v>
      </c>
      <c r="G12" s="118" t="s">
        <v>767</v>
      </c>
      <c r="H12" s="139" t="s">
        <v>768</v>
      </c>
    </row>
    <row r="13" spans="1:10" ht="45" customHeight="1">
      <c r="A13" s="118"/>
      <c r="B13" s="137"/>
      <c r="C13" s="137"/>
      <c r="D13" s="118"/>
      <c r="E13" s="118"/>
      <c r="F13" s="138"/>
      <c r="G13" s="138"/>
      <c r="H13" s="138"/>
    </row>
    <row r="14" spans="1:10" ht="19.5" customHeight="1">
      <c r="A14" s="119"/>
      <c r="B14" s="119"/>
      <c r="C14" s="119"/>
      <c r="D14" s="119"/>
      <c r="E14" s="119"/>
      <c r="F14" s="138"/>
      <c r="G14" s="138"/>
      <c r="H14" s="138"/>
    </row>
    <row r="15" spans="1:10" ht="16.5" customHeight="1">
      <c r="A15" s="109">
        <v>1</v>
      </c>
      <c r="B15" s="110">
        <v>2</v>
      </c>
      <c r="C15" s="110">
        <v>3</v>
      </c>
      <c r="D15" s="109">
        <v>4</v>
      </c>
      <c r="E15" s="109">
        <v>5</v>
      </c>
      <c r="F15" s="101">
        <v>6</v>
      </c>
      <c r="G15" s="101">
        <v>7</v>
      </c>
      <c r="H15" s="102">
        <v>8</v>
      </c>
    </row>
    <row r="16" spans="1:10" s="3" customFormat="1" ht="16.5" customHeight="1">
      <c r="A16" s="106"/>
      <c r="B16" s="107"/>
      <c r="C16" s="107"/>
      <c r="D16" s="106"/>
      <c r="E16" s="108" t="s">
        <v>523</v>
      </c>
      <c r="F16" s="99">
        <f>F17+F25+F357+F498+F609</f>
        <v>781501.50000000023</v>
      </c>
      <c r="G16" s="99">
        <f>G17+G25+G357+G498+G609</f>
        <v>149165.50000000003</v>
      </c>
      <c r="H16" s="100">
        <f>G16/F16*100</f>
        <v>19.087039500244078</v>
      </c>
      <c r="I16" s="64"/>
      <c r="J16" s="54"/>
    </row>
    <row r="17" spans="1:10" s="3" customFormat="1" ht="25.5">
      <c r="A17" s="19" t="s">
        <v>0</v>
      </c>
      <c r="B17" s="44"/>
      <c r="C17" s="44"/>
      <c r="D17" s="19"/>
      <c r="E17" s="20" t="s">
        <v>246</v>
      </c>
      <c r="F17" s="7">
        <f>F18</f>
        <v>11035.7</v>
      </c>
      <c r="G17" s="7">
        <f>G18</f>
        <v>1696.6</v>
      </c>
      <c r="H17" s="87">
        <f t="shared" ref="H17:H80" si="0">G17/F17*100</f>
        <v>15.373741584131498</v>
      </c>
      <c r="I17" s="65"/>
    </row>
    <row r="18" spans="1:10" outlineLevel="1">
      <c r="A18" s="14" t="s">
        <v>0</v>
      </c>
      <c r="B18" s="15" t="s">
        <v>1</v>
      </c>
      <c r="C18" s="15"/>
      <c r="D18" s="14"/>
      <c r="E18" s="16" t="s">
        <v>251</v>
      </c>
      <c r="F18" s="8">
        <f>F19</f>
        <v>11035.7</v>
      </c>
      <c r="G18" s="8">
        <f t="shared" ref="G18:G20" si="1">G19</f>
        <v>1696.6</v>
      </c>
      <c r="H18" s="88">
        <f t="shared" si="0"/>
        <v>15.373741584131498</v>
      </c>
      <c r="J18" s="10"/>
    </row>
    <row r="19" spans="1:10" ht="38.25" outlineLevel="2">
      <c r="A19" s="14" t="s">
        <v>0</v>
      </c>
      <c r="B19" s="15" t="s">
        <v>2</v>
      </c>
      <c r="C19" s="15"/>
      <c r="D19" s="14"/>
      <c r="E19" s="16" t="s">
        <v>260</v>
      </c>
      <c r="F19" s="8">
        <f>F20</f>
        <v>11035.7</v>
      </c>
      <c r="G19" s="8">
        <f t="shared" si="1"/>
        <v>1696.6</v>
      </c>
      <c r="H19" s="88">
        <f t="shared" si="0"/>
        <v>15.373741584131498</v>
      </c>
    </row>
    <row r="20" spans="1:10" outlineLevel="3">
      <c r="A20" s="14" t="s">
        <v>0</v>
      </c>
      <c r="B20" s="15" t="s">
        <v>2</v>
      </c>
      <c r="C20" s="15" t="s">
        <v>3</v>
      </c>
      <c r="D20" s="14"/>
      <c r="E20" s="16" t="s">
        <v>261</v>
      </c>
      <c r="F20" s="8">
        <f>F21</f>
        <v>11035.7</v>
      </c>
      <c r="G20" s="8">
        <f t="shared" si="1"/>
        <v>1696.6</v>
      </c>
      <c r="H20" s="88">
        <f t="shared" si="0"/>
        <v>15.373741584131498</v>
      </c>
    </row>
    <row r="21" spans="1:10" ht="38.25" outlineLevel="4">
      <c r="A21" s="14" t="s">
        <v>0</v>
      </c>
      <c r="B21" s="15" t="s">
        <v>2</v>
      </c>
      <c r="C21" s="15" t="s">
        <v>4</v>
      </c>
      <c r="D21" s="14"/>
      <c r="E21" s="16" t="s">
        <v>303</v>
      </c>
      <c r="F21" s="8">
        <f>F22</f>
        <v>11035.7</v>
      </c>
      <c r="G21" s="8">
        <f>G22</f>
        <v>1696.6</v>
      </c>
      <c r="H21" s="88">
        <f t="shared" si="0"/>
        <v>15.373741584131498</v>
      </c>
    </row>
    <row r="22" spans="1:10" ht="25.5" outlineLevel="6">
      <c r="A22" s="14" t="s">
        <v>0</v>
      </c>
      <c r="B22" s="15" t="s">
        <v>2</v>
      </c>
      <c r="C22" s="15" t="s">
        <v>5</v>
      </c>
      <c r="D22" s="14"/>
      <c r="E22" s="16" t="s">
        <v>304</v>
      </c>
      <c r="F22" s="8">
        <f>F23+F24</f>
        <v>11035.7</v>
      </c>
      <c r="G22" s="8">
        <f>G23+G24</f>
        <v>1696.6</v>
      </c>
      <c r="H22" s="88">
        <f t="shared" si="0"/>
        <v>15.373741584131498</v>
      </c>
    </row>
    <row r="23" spans="1:10" ht="63.75" outlineLevel="7">
      <c r="A23" s="69" t="s">
        <v>0</v>
      </c>
      <c r="B23" s="70" t="s">
        <v>2</v>
      </c>
      <c r="C23" s="70" t="s">
        <v>5</v>
      </c>
      <c r="D23" s="69" t="s">
        <v>6</v>
      </c>
      <c r="E23" s="71" t="s">
        <v>305</v>
      </c>
      <c r="F23" s="72">
        <f>9171.2+998.7</f>
        <v>10169.900000000001</v>
      </c>
      <c r="G23" s="72">
        <v>1380.2</v>
      </c>
      <c r="H23" s="88">
        <f t="shared" si="0"/>
        <v>13.571421547901158</v>
      </c>
    </row>
    <row r="24" spans="1:10" ht="25.5" outlineLevel="7">
      <c r="A24" s="14" t="s">
        <v>0</v>
      </c>
      <c r="B24" s="15" t="s">
        <v>2</v>
      </c>
      <c r="C24" s="15" t="s">
        <v>5</v>
      </c>
      <c r="D24" s="14" t="s">
        <v>7</v>
      </c>
      <c r="E24" s="16" t="s">
        <v>306</v>
      </c>
      <c r="F24" s="8">
        <v>865.8</v>
      </c>
      <c r="G24" s="8">
        <v>316.39999999999998</v>
      </c>
      <c r="H24" s="88">
        <f t="shared" si="0"/>
        <v>36.54423654423654</v>
      </c>
    </row>
    <row r="25" spans="1:10" s="3" customFormat="1">
      <c r="A25" s="19" t="s">
        <v>11</v>
      </c>
      <c r="B25" s="44"/>
      <c r="C25" s="44"/>
      <c r="D25" s="19"/>
      <c r="E25" s="20" t="s">
        <v>247</v>
      </c>
      <c r="F25" s="7">
        <f>F26+F93+F142+F202+F307+F344+F296</f>
        <v>279982.90000000002</v>
      </c>
      <c r="G25" s="7">
        <f>G26+G93+G142+G202+G307+G344+G296</f>
        <v>43388.200000000004</v>
      </c>
      <c r="H25" s="87">
        <f t="shared" si="0"/>
        <v>15.496732121854585</v>
      </c>
      <c r="I25" s="65"/>
    </row>
    <row r="26" spans="1:10" outlineLevel="1">
      <c r="A26" s="14" t="s">
        <v>11</v>
      </c>
      <c r="B26" s="15" t="s">
        <v>1</v>
      </c>
      <c r="C26" s="15"/>
      <c r="D26" s="14"/>
      <c r="E26" s="16" t="s">
        <v>251</v>
      </c>
      <c r="F26" s="8">
        <f>F27+F33+F46+F58+F63+F52</f>
        <v>61065.5</v>
      </c>
      <c r="G26" s="8">
        <f t="shared" ref="G26" si="2">G27+G33+G46+G58+G63+G52</f>
        <v>12336.4</v>
      </c>
      <c r="H26" s="88">
        <f t="shared" si="0"/>
        <v>20.201914337883093</v>
      </c>
    </row>
    <row r="27" spans="1:10" ht="38.25" outlineLevel="2">
      <c r="A27" s="14" t="s">
        <v>11</v>
      </c>
      <c r="B27" s="15" t="s">
        <v>12</v>
      </c>
      <c r="C27" s="15"/>
      <c r="D27" s="14"/>
      <c r="E27" s="16" t="s">
        <v>262</v>
      </c>
      <c r="F27" s="8">
        <f t="shared" ref="F27:G31" si="3">F28</f>
        <v>2153.4</v>
      </c>
      <c r="G27" s="8">
        <f t="shared" si="3"/>
        <v>320.2</v>
      </c>
      <c r="H27" s="88">
        <f t="shared" si="0"/>
        <v>14.869508683941673</v>
      </c>
    </row>
    <row r="28" spans="1:10" ht="38.25" outlineLevel="3">
      <c r="A28" s="14" t="s">
        <v>11</v>
      </c>
      <c r="B28" s="15" t="s">
        <v>12</v>
      </c>
      <c r="C28" s="15" t="s">
        <v>13</v>
      </c>
      <c r="D28" s="14"/>
      <c r="E28" s="16" t="s">
        <v>672</v>
      </c>
      <c r="F28" s="8">
        <f t="shared" si="3"/>
        <v>2153.4</v>
      </c>
      <c r="G28" s="8">
        <f t="shared" si="3"/>
        <v>320.2</v>
      </c>
      <c r="H28" s="88">
        <f t="shared" si="0"/>
        <v>14.869508683941673</v>
      </c>
    </row>
    <row r="29" spans="1:10" ht="38.25" outlineLevel="4">
      <c r="A29" s="14" t="s">
        <v>11</v>
      </c>
      <c r="B29" s="15" t="s">
        <v>12</v>
      </c>
      <c r="C29" s="15" t="s">
        <v>14</v>
      </c>
      <c r="D29" s="14"/>
      <c r="E29" s="16" t="s">
        <v>311</v>
      </c>
      <c r="F29" s="8">
        <f t="shared" si="3"/>
        <v>2153.4</v>
      </c>
      <c r="G29" s="8">
        <f t="shared" si="3"/>
        <v>320.2</v>
      </c>
      <c r="H29" s="88">
        <f t="shared" si="0"/>
        <v>14.869508683941673</v>
      </c>
    </row>
    <row r="30" spans="1:10" ht="25.5" outlineLevel="5">
      <c r="A30" s="14" t="s">
        <v>11</v>
      </c>
      <c r="B30" s="15" t="s">
        <v>12</v>
      </c>
      <c r="C30" s="15" t="s">
        <v>15</v>
      </c>
      <c r="D30" s="14"/>
      <c r="E30" s="16" t="s">
        <v>312</v>
      </c>
      <c r="F30" s="8">
        <f t="shared" si="3"/>
        <v>2153.4</v>
      </c>
      <c r="G30" s="8">
        <f t="shared" si="3"/>
        <v>320.2</v>
      </c>
      <c r="H30" s="88">
        <f t="shared" si="0"/>
        <v>14.869508683941673</v>
      </c>
    </row>
    <row r="31" spans="1:10" outlineLevel="6">
      <c r="A31" s="14" t="s">
        <v>11</v>
      </c>
      <c r="B31" s="15" t="s">
        <v>12</v>
      </c>
      <c r="C31" s="15" t="s">
        <v>16</v>
      </c>
      <c r="D31" s="14"/>
      <c r="E31" s="16" t="s">
        <v>313</v>
      </c>
      <c r="F31" s="8">
        <f t="shared" si="3"/>
        <v>2153.4</v>
      </c>
      <c r="G31" s="8">
        <f t="shared" si="3"/>
        <v>320.2</v>
      </c>
      <c r="H31" s="88">
        <f t="shared" si="0"/>
        <v>14.869508683941673</v>
      </c>
    </row>
    <row r="32" spans="1:10" ht="63.75" outlineLevel="7">
      <c r="A32" s="69" t="s">
        <v>11</v>
      </c>
      <c r="B32" s="70" t="s">
        <v>12</v>
      </c>
      <c r="C32" s="70" t="s">
        <v>16</v>
      </c>
      <c r="D32" s="69" t="s">
        <v>6</v>
      </c>
      <c r="E32" s="71" t="s">
        <v>305</v>
      </c>
      <c r="F32" s="72">
        <f>1913.3+240.1</f>
        <v>2153.4</v>
      </c>
      <c r="G32" s="72">
        <v>320.2</v>
      </c>
      <c r="H32" s="88">
        <f t="shared" si="0"/>
        <v>14.869508683941673</v>
      </c>
    </row>
    <row r="33" spans="1:8" ht="51" outlineLevel="2">
      <c r="A33" s="14" t="s">
        <v>11</v>
      </c>
      <c r="B33" s="15" t="s">
        <v>17</v>
      </c>
      <c r="C33" s="15"/>
      <c r="D33" s="14"/>
      <c r="E33" s="16" t="s">
        <v>264</v>
      </c>
      <c r="F33" s="8">
        <f>F34</f>
        <v>46072.3</v>
      </c>
      <c r="G33" s="8">
        <f>G34</f>
        <v>8776.7999999999993</v>
      </c>
      <c r="H33" s="88">
        <f t="shared" si="0"/>
        <v>19.050058277967452</v>
      </c>
    </row>
    <row r="34" spans="1:8" ht="38.25" outlineLevel="3">
      <c r="A34" s="14" t="s">
        <v>11</v>
      </c>
      <c r="B34" s="15" t="s">
        <v>17</v>
      </c>
      <c r="C34" s="15" t="s">
        <v>13</v>
      </c>
      <c r="D34" s="14"/>
      <c r="E34" s="16" t="s">
        <v>672</v>
      </c>
      <c r="F34" s="8">
        <f>F35+F40</f>
        <v>46072.3</v>
      </c>
      <c r="G34" s="8">
        <f>G35+G40</f>
        <v>8776.7999999999993</v>
      </c>
      <c r="H34" s="88">
        <f t="shared" si="0"/>
        <v>19.050058277967452</v>
      </c>
    </row>
    <row r="35" spans="1:8" ht="51" outlineLevel="4">
      <c r="A35" s="14" t="s">
        <v>11</v>
      </c>
      <c r="B35" s="15" t="s">
        <v>17</v>
      </c>
      <c r="C35" s="15" t="s">
        <v>18</v>
      </c>
      <c r="D35" s="14"/>
      <c r="E35" s="16" t="s">
        <v>708</v>
      </c>
      <c r="F35" s="8">
        <f t="shared" ref="F35:G36" si="4">F36</f>
        <v>371.2</v>
      </c>
      <c r="G35" s="8">
        <f t="shared" si="4"/>
        <v>92.8</v>
      </c>
      <c r="H35" s="88">
        <f t="shared" si="0"/>
        <v>25</v>
      </c>
    </row>
    <row r="36" spans="1:8" ht="63.75" outlineLevel="5">
      <c r="A36" s="14" t="s">
        <v>11</v>
      </c>
      <c r="B36" s="15" t="s">
        <v>17</v>
      </c>
      <c r="C36" s="15" t="s">
        <v>19</v>
      </c>
      <c r="D36" s="14"/>
      <c r="E36" s="16" t="s">
        <v>315</v>
      </c>
      <c r="F36" s="8">
        <f t="shared" si="4"/>
        <v>371.2</v>
      </c>
      <c r="G36" s="8">
        <f t="shared" si="4"/>
        <v>92.8</v>
      </c>
      <c r="H36" s="88">
        <f t="shared" si="0"/>
        <v>25</v>
      </c>
    </row>
    <row r="37" spans="1:8" ht="51" outlineLevel="6">
      <c r="A37" s="48" t="s">
        <v>11</v>
      </c>
      <c r="B37" s="47" t="s">
        <v>17</v>
      </c>
      <c r="C37" s="47" t="s">
        <v>20</v>
      </c>
      <c r="D37" s="48"/>
      <c r="E37" s="79" t="s">
        <v>753</v>
      </c>
      <c r="F37" s="18">
        <f>F38+F39</f>
        <v>371.2</v>
      </c>
      <c r="G37" s="18">
        <f>G38+G39</f>
        <v>92.8</v>
      </c>
      <c r="H37" s="88">
        <f t="shared" si="0"/>
        <v>25</v>
      </c>
    </row>
    <row r="38" spans="1:8" ht="63.75" outlineLevel="7">
      <c r="A38" s="48" t="s">
        <v>11</v>
      </c>
      <c r="B38" s="47" t="s">
        <v>17</v>
      </c>
      <c r="C38" s="47" t="s">
        <v>20</v>
      </c>
      <c r="D38" s="48" t="s">
        <v>6</v>
      </c>
      <c r="E38" s="49" t="s">
        <v>305</v>
      </c>
      <c r="F38" s="18">
        <v>304.89999999999998</v>
      </c>
      <c r="G38" s="18">
        <v>84.2</v>
      </c>
      <c r="H38" s="88">
        <f t="shared" si="0"/>
        <v>27.615611675959332</v>
      </c>
    </row>
    <row r="39" spans="1:8" ht="25.5" outlineLevel="7">
      <c r="A39" s="48" t="s">
        <v>11</v>
      </c>
      <c r="B39" s="47" t="s">
        <v>17</v>
      </c>
      <c r="C39" s="47" t="s">
        <v>20</v>
      </c>
      <c r="D39" s="48" t="s">
        <v>7</v>
      </c>
      <c r="E39" s="49" t="s">
        <v>306</v>
      </c>
      <c r="F39" s="18">
        <v>66.3</v>
      </c>
      <c r="G39" s="18">
        <v>8.6</v>
      </c>
      <c r="H39" s="88">
        <f t="shared" si="0"/>
        <v>12.971342383107091</v>
      </c>
    </row>
    <row r="40" spans="1:8" ht="38.25" outlineLevel="4">
      <c r="A40" s="14" t="s">
        <v>11</v>
      </c>
      <c r="B40" s="15" t="s">
        <v>17</v>
      </c>
      <c r="C40" s="15" t="s">
        <v>14</v>
      </c>
      <c r="D40" s="14"/>
      <c r="E40" s="16" t="s">
        <v>311</v>
      </c>
      <c r="F40" s="8">
        <f t="shared" ref="F40:G41" si="5">F41</f>
        <v>45701.100000000006</v>
      </c>
      <c r="G40" s="8">
        <f t="shared" si="5"/>
        <v>8684</v>
      </c>
      <c r="H40" s="88">
        <f t="shared" si="0"/>
        <v>19.001730811731008</v>
      </c>
    </row>
    <row r="41" spans="1:8" ht="25.5" outlineLevel="5">
      <c r="A41" s="14" t="s">
        <v>11</v>
      </c>
      <c r="B41" s="15" t="s">
        <v>17</v>
      </c>
      <c r="C41" s="15" t="s">
        <v>15</v>
      </c>
      <c r="D41" s="14"/>
      <c r="E41" s="16" t="s">
        <v>312</v>
      </c>
      <c r="F41" s="8">
        <f t="shared" si="5"/>
        <v>45701.100000000006</v>
      </c>
      <c r="G41" s="8">
        <f t="shared" si="5"/>
        <v>8684</v>
      </c>
      <c r="H41" s="88">
        <f t="shared" si="0"/>
        <v>19.001730811731008</v>
      </c>
    </row>
    <row r="42" spans="1:8" ht="51" outlineLevel="6">
      <c r="A42" s="69" t="s">
        <v>11</v>
      </c>
      <c r="B42" s="70" t="s">
        <v>17</v>
      </c>
      <c r="C42" s="70" t="s">
        <v>22</v>
      </c>
      <c r="D42" s="69"/>
      <c r="E42" s="71" t="s">
        <v>760</v>
      </c>
      <c r="F42" s="72">
        <f>F43+F44+F45</f>
        <v>45701.100000000006</v>
      </c>
      <c r="G42" s="72">
        <f>G43+G44+G45</f>
        <v>8684</v>
      </c>
      <c r="H42" s="88">
        <f t="shared" si="0"/>
        <v>19.001730811731008</v>
      </c>
    </row>
    <row r="43" spans="1:8" ht="63.75" outlineLevel="7">
      <c r="A43" s="69" t="s">
        <v>11</v>
      </c>
      <c r="B43" s="70" t="s">
        <v>17</v>
      </c>
      <c r="C43" s="70" t="s">
        <v>22</v>
      </c>
      <c r="D43" s="69" t="s">
        <v>6</v>
      </c>
      <c r="E43" s="71" t="s">
        <v>305</v>
      </c>
      <c r="F43" s="72">
        <f>35140.5+581.8+3331.9</f>
        <v>39054.200000000004</v>
      </c>
      <c r="G43" s="72">
        <v>6583.6</v>
      </c>
      <c r="H43" s="88">
        <f t="shared" si="0"/>
        <v>16.857597902402301</v>
      </c>
    </row>
    <row r="44" spans="1:8" ht="24.75" customHeight="1" outlineLevel="7">
      <c r="A44" s="14" t="s">
        <v>11</v>
      </c>
      <c r="B44" s="15" t="s">
        <v>17</v>
      </c>
      <c r="C44" s="15" t="s">
        <v>22</v>
      </c>
      <c r="D44" s="14" t="s">
        <v>7</v>
      </c>
      <c r="E44" s="16" t="s">
        <v>306</v>
      </c>
      <c r="F44" s="8">
        <v>6561.9</v>
      </c>
      <c r="G44" s="8">
        <v>2015.4</v>
      </c>
      <c r="H44" s="88">
        <f t="shared" si="0"/>
        <v>30.713665249394236</v>
      </c>
    </row>
    <row r="45" spans="1:8" outlineLevel="7">
      <c r="A45" s="14" t="s">
        <v>11</v>
      </c>
      <c r="B45" s="15" t="s">
        <v>17</v>
      </c>
      <c r="C45" s="15" t="s">
        <v>22</v>
      </c>
      <c r="D45" s="14" t="s">
        <v>8</v>
      </c>
      <c r="E45" s="16" t="s">
        <v>307</v>
      </c>
      <c r="F45" s="8">
        <v>85</v>
      </c>
      <c r="G45" s="8">
        <v>85</v>
      </c>
      <c r="H45" s="88">
        <f t="shared" si="0"/>
        <v>100</v>
      </c>
    </row>
    <row r="46" spans="1:8" outlineLevel="2">
      <c r="A46" s="14" t="s">
        <v>11</v>
      </c>
      <c r="B46" s="15" t="s">
        <v>23</v>
      </c>
      <c r="C46" s="15"/>
      <c r="D46" s="14"/>
      <c r="E46" s="16" t="s">
        <v>265</v>
      </c>
      <c r="F46" s="8">
        <f t="shared" ref="F46:G50" si="6">F47</f>
        <v>3.5</v>
      </c>
      <c r="G46" s="8">
        <f t="shared" si="6"/>
        <v>0</v>
      </c>
      <c r="H46" s="88">
        <f t="shared" si="0"/>
        <v>0</v>
      </c>
    </row>
    <row r="47" spans="1:8" ht="38.25" outlineLevel="3">
      <c r="A47" s="14" t="s">
        <v>11</v>
      </c>
      <c r="B47" s="15" t="s">
        <v>23</v>
      </c>
      <c r="C47" s="15" t="s">
        <v>13</v>
      </c>
      <c r="D47" s="14"/>
      <c r="E47" s="16" t="s">
        <v>672</v>
      </c>
      <c r="F47" s="8">
        <f t="shared" si="6"/>
        <v>3.5</v>
      </c>
      <c r="G47" s="8">
        <f t="shared" si="6"/>
        <v>0</v>
      </c>
      <c r="H47" s="88">
        <f t="shared" si="0"/>
        <v>0</v>
      </c>
    </row>
    <row r="48" spans="1:8" ht="51" outlineLevel="4">
      <c r="A48" s="14" t="s">
        <v>11</v>
      </c>
      <c r="B48" s="15" t="s">
        <v>23</v>
      </c>
      <c r="C48" s="15" t="s">
        <v>18</v>
      </c>
      <c r="D48" s="14"/>
      <c r="E48" s="16" t="s">
        <v>708</v>
      </c>
      <c r="F48" s="8">
        <f t="shared" si="6"/>
        <v>3.5</v>
      </c>
      <c r="G48" s="8">
        <f t="shared" si="6"/>
        <v>0</v>
      </c>
      <c r="H48" s="88">
        <f t="shared" si="0"/>
        <v>0</v>
      </c>
    </row>
    <row r="49" spans="1:8" ht="63.75" outlineLevel="5">
      <c r="A49" s="14" t="s">
        <v>11</v>
      </c>
      <c r="B49" s="15" t="s">
        <v>23</v>
      </c>
      <c r="C49" s="15" t="s">
        <v>19</v>
      </c>
      <c r="D49" s="14"/>
      <c r="E49" s="16" t="s">
        <v>315</v>
      </c>
      <c r="F49" s="8">
        <f t="shared" si="6"/>
        <v>3.5</v>
      </c>
      <c r="G49" s="8">
        <f t="shared" si="6"/>
        <v>0</v>
      </c>
      <c r="H49" s="88">
        <f t="shared" si="0"/>
        <v>0</v>
      </c>
    </row>
    <row r="50" spans="1:8" ht="51" outlineLevel="6">
      <c r="A50" s="14" t="s">
        <v>11</v>
      </c>
      <c r="B50" s="15" t="s">
        <v>23</v>
      </c>
      <c r="C50" s="15" t="s">
        <v>24</v>
      </c>
      <c r="D50" s="14"/>
      <c r="E50" s="16" t="s">
        <v>752</v>
      </c>
      <c r="F50" s="8">
        <f t="shared" si="6"/>
        <v>3.5</v>
      </c>
      <c r="G50" s="8">
        <f t="shared" si="6"/>
        <v>0</v>
      </c>
      <c r="H50" s="88">
        <f t="shared" si="0"/>
        <v>0</v>
      </c>
    </row>
    <row r="51" spans="1:8" ht="25.5" outlineLevel="7">
      <c r="A51" s="14" t="s">
        <v>11</v>
      </c>
      <c r="B51" s="15" t="s">
        <v>23</v>
      </c>
      <c r="C51" s="15" t="s">
        <v>24</v>
      </c>
      <c r="D51" s="14" t="s">
        <v>7</v>
      </c>
      <c r="E51" s="16" t="s">
        <v>306</v>
      </c>
      <c r="F51" s="8">
        <v>3.5</v>
      </c>
      <c r="G51" s="8">
        <v>0</v>
      </c>
      <c r="H51" s="88">
        <f t="shared" si="0"/>
        <v>0</v>
      </c>
    </row>
    <row r="52" spans="1:8" outlineLevel="7">
      <c r="A52" s="14" t="s">
        <v>11</v>
      </c>
      <c r="B52" s="15" t="s">
        <v>686</v>
      </c>
      <c r="C52" s="15"/>
      <c r="D52" s="14"/>
      <c r="E52" s="16" t="s">
        <v>688</v>
      </c>
      <c r="F52" s="8">
        <f>F53</f>
        <v>3358.5</v>
      </c>
      <c r="G52" s="8">
        <f t="shared" ref="G52" si="7">G53</f>
        <v>0</v>
      </c>
      <c r="H52" s="88">
        <f t="shared" si="0"/>
        <v>0</v>
      </c>
    </row>
    <row r="53" spans="1:8" ht="38.25" outlineLevel="7">
      <c r="A53" s="14" t="s">
        <v>11</v>
      </c>
      <c r="B53" s="15" t="s">
        <v>686</v>
      </c>
      <c r="C53" s="15" t="s">
        <v>13</v>
      </c>
      <c r="D53" s="14"/>
      <c r="E53" s="16" t="s">
        <v>672</v>
      </c>
      <c r="F53" s="8">
        <f>F54</f>
        <v>3358.5</v>
      </c>
      <c r="G53" s="8">
        <f t="shared" ref="G53" si="8">G54</f>
        <v>0</v>
      </c>
      <c r="H53" s="88">
        <f t="shared" si="0"/>
        <v>0</v>
      </c>
    </row>
    <row r="54" spans="1:8" ht="51" outlineLevel="7">
      <c r="A54" s="14" t="s">
        <v>11</v>
      </c>
      <c r="B54" s="15" t="s">
        <v>686</v>
      </c>
      <c r="C54" s="15" t="s">
        <v>18</v>
      </c>
      <c r="D54" s="14"/>
      <c r="E54" s="16" t="s">
        <v>708</v>
      </c>
      <c r="F54" s="8">
        <f>F55</f>
        <v>3358.5</v>
      </c>
      <c r="G54" s="8">
        <f t="shared" ref="G54" si="9">G55</f>
        <v>0</v>
      </c>
      <c r="H54" s="88">
        <f t="shared" si="0"/>
        <v>0</v>
      </c>
    </row>
    <row r="55" spans="1:8" ht="63.75" outlineLevel="7">
      <c r="A55" s="14" t="s">
        <v>11</v>
      </c>
      <c r="B55" s="15" t="s">
        <v>686</v>
      </c>
      <c r="C55" s="15" t="s">
        <v>19</v>
      </c>
      <c r="D55" s="14"/>
      <c r="E55" s="16" t="s">
        <v>315</v>
      </c>
      <c r="F55" s="8">
        <f>F56</f>
        <v>3358.5</v>
      </c>
      <c r="G55" s="8">
        <f t="shared" ref="G55" si="10">G56</f>
        <v>0</v>
      </c>
      <c r="H55" s="88">
        <f t="shared" si="0"/>
        <v>0</v>
      </c>
    </row>
    <row r="56" spans="1:8" ht="25.5" outlineLevel="7">
      <c r="A56" s="14" t="s">
        <v>11</v>
      </c>
      <c r="B56" s="15" t="s">
        <v>686</v>
      </c>
      <c r="C56" s="15" t="s">
        <v>687</v>
      </c>
      <c r="D56" s="14"/>
      <c r="E56" s="71" t="s">
        <v>756</v>
      </c>
      <c r="F56" s="8">
        <f>F57</f>
        <v>3358.5</v>
      </c>
      <c r="G56" s="8">
        <f t="shared" ref="G56" si="11">G57</f>
        <v>0</v>
      </c>
      <c r="H56" s="88">
        <f t="shared" si="0"/>
        <v>0</v>
      </c>
    </row>
    <row r="57" spans="1:8" outlineLevel="7">
      <c r="A57" s="14" t="s">
        <v>11</v>
      </c>
      <c r="B57" s="15" t="s">
        <v>686</v>
      </c>
      <c r="C57" s="15" t="s">
        <v>687</v>
      </c>
      <c r="D57" s="14">
        <v>800</v>
      </c>
      <c r="E57" s="16" t="s">
        <v>307</v>
      </c>
      <c r="F57" s="8">
        <v>3358.5</v>
      </c>
      <c r="G57" s="8">
        <v>0</v>
      </c>
      <c r="H57" s="88">
        <f t="shared" si="0"/>
        <v>0</v>
      </c>
    </row>
    <row r="58" spans="1:8" outlineLevel="2">
      <c r="A58" s="14" t="s">
        <v>11</v>
      </c>
      <c r="B58" s="15" t="s">
        <v>25</v>
      </c>
      <c r="C58" s="15"/>
      <c r="D58" s="14"/>
      <c r="E58" s="16" t="s">
        <v>266</v>
      </c>
      <c r="F58" s="8">
        <f t="shared" ref="F58:G61" si="12">F59</f>
        <v>1000</v>
      </c>
      <c r="G58" s="8">
        <f t="shared" si="12"/>
        <v>0</v>
      </c>
      <c r="H58" s="88">
        <f t="shared" si="0"/>
        <v>0</v>
      </c>
    </row>
    <row r="59" spans="1:8" outlineLevel="3">
      <c r="A59" s="14" t="s">
        <v>11</v>
      </c>
      <c r="B59" s="15" t="s">
        <v>25</v>
      </c>
      <c r="C59" s="15" t="s">
        <v>3</v>
      </c>
      <c r="D59" s="14"/>
      <c r="E59" s="16" t="s">
        <v>261</v>
      </c>
      <c r="F59" s="8">
        <f t="shared" si="12"/>
        <v>1000</v>
      </c>
      <c r="G59" s="8">
        <f t="shared" si="12"/>
        <v>0</v>
      </c>
      <c r="H59" s="88">
        <f t="shared" si="0"/>
        <v>0</v>
      </c>
    </row>
    <row r="60" spans="1:8" outlineLevel="4">
      <c r="A60" s="14" t="s">
        <v>11</v>
      </c>
      <c r="B60" s="15" t="s">
        <v>25</v>
      </c>
      <c r="C60" s="15" t="s">
        <v>26</v>
      </c>
      <c r="D60" s="14"/>
      <c r="E60" s="16" t="s">
        <v>266</v>
      </c>
      <c r="F60" s="8">
        <f t="shared" si="12"/>
        <v>1000</v>
      </c>
      <c r="G60" s="8">
        <f t="shared" si="12"/>
        <v>0</v>
      </c>
      <c r="H60" s="88">
        <f t="shared" si="0"/>
        <v>0</v>
      </c>
    </row>
    <row r="61" spans="1:8" ht="25.5" outlineLevel="6">
      <c r="A61" s="14" t="s">
        <v>11</v>
      </c>
      <c r="B61" s="15" t="s">
        <v>25</v>
      </c>
      <c r="C61" s="15" t="s">
        <v>27</v>
      </c>
      <c r="D61" s="14"/>
      <c r="E61" s="16" t="s">
        <v>320</v>
      </c>
      <c r="F61" s="8">
        <f t="shared" si="12"/>
        <v>1000</v>
      </c>
      <c r="G61" s="8">
        <f t="shared" si="12"/>
        <v>0</v>
      </c>
      <c r="H61" s="88">
        <f t="shared" si="0"/>
        <v>0</v>
      </c>
    </row>
    <row r="62" spans="1:8" outlineLevel="7">
      <c r="A62" s="14" t="s">
        <v>11</v>
      </c>
      <c r="B62" s="15" t="s">
        <v>25</v>
      </c>
      <c r="C62" s="15" t="s">
        <v>27</v>
      </c>
      <c r="D62" s="14" t="s">
        <v>8</v>
      </c>
      <c r="E62" s="16" t="s">
        <v>307</v>
      </c>
      <c r="F62" s="8">
        <v>1000</v>
      </c>
      <c r="G62" s="8">
        <v>0</v>
      </c>
      <c r="H62" s="88">
        <f t="shared" si="0"/>
        <v>0</v>
      </c>
    </row>
    <row r="63" spans="1:8" outlineLevel="2">
      <c r="A63" s="14" t="s">
        <v>11</v>
      </c>
      <c r="B63" s="15" t="s">
        <v>28</v>
      </c>
      <c r="C63" s="15"/>
      <c r="D63" s="14"/>
      <c r="E63" s="16" t="s">
        <v>267</v>
      </c>
      <c r="F63" s="8">
        <f>F64+F76</f>
        <v>8477.7999999999993</v>
      </c>
      <c r="G63" s="8">
        <f t="shared" ref="G63" si="13">G64+G76</f>
        <v>3239.3999999999996</v>
      </c>
      <c r="H63" s="88">
        <f t="shared" si="0"/>
        <v>38.210384769633635</v>
      </c>
    </row>
    <row r="64" spans="1:8" ht="38.25" outlineLevel="3">
      <c r="A64" s="14" t="s">
        <v>11</v>
      </c>
      <c r="B64" s="15" t="s">
        <v>28</v>
      </c>
      <c r="C64" s="15" t="s">
        <v>29</v>
      </c>
      <c r="D64" s="14"/>
      <c r="E64" s="16" t="s">
        <v>685</v>
      </c>
      <c r="F64" s="8">
        <f t="shared" ref="F64:G64" si="14">F65</f>
        <v>7160</v>
      </c>
      <c r="G64" s="8">
        <f t="shared" si="14"/>
        <v>2777.7</v>
      </c>
      <c r="H64" s="88">
        <f t="shared" si="0"/>
        <v>38.794692737430161</v>
      </c>
    </row>
    <row r="65" spans="1:8" ht="25.5" outlineLevel="4">
      <c r="A65" s="14" t="s">
        <v>11</v>
      </c>
      <c r="B65" s="15" t="s">
        <v>28</v>
      </c>
      <c r="C65" s="15" t="s">
        <v>30</v>
      </c>
      <c r="D65" s="14"/>
      <c r="E65" s="16" t="s">
        <v>321</v>
      </c>
      <c r="F65" s="8">
        <f>F69+F66</f>
        <v>7160</v>
      </c>
      <c r="G65" s="8">
        <f t="shared" ref="G65" si="15">G69+G66</f>
        <v>2777.7</v>
      </c>
      <c r="H65" s="88">
        <f t="shared" si="0"/>
        <v>38.794692737430161</v>
      </c>
    </row>
    <row r="66" spans="1:8" ht="27.75" customHeight="1" outlineLevel="4">
      <c r="A66" s="14" t="s">
        <v>11</v>
      </c>
      <c r="B66" s="15" t="s">
        <v>28</v>
      </c>
      <c r="C66" s="15" t="s">
        <v>681</v>
      </c>
      <c r="D66" s="14"/>
      <c r="E66" s="16" t="s">
        <v>683</v>
      </c>
      <c r="F66" s="8">
        <f>F67</f>
        <v>1900</v>
      </c>
      <c r="G66" s="8">
        <f t="shared" ref="G66" si="16">G67</f>
        <v>1800</v>
      </c>
      <c r="H66" s="88">
        <f t="shared" si="0"/>
        <v>94.73684210526315</v>
      </c>
    </row>
    <row r="67" spans="1:8" ht="30.75" customHeight="1" outlineLevel="4">
      <c r="A67" s="14" t="s">
        <v>11</v>
      </c>
      <c r="B67" s="15" t="s">
        <v>28</v>
      </c>
      <c r="C67" s="15" t="s">
        <v>682</v>
      </c>
      <c r="D67" s="14"/>
      <c r="E67" s="16" t="s">
        <v>705</v>
      </c>
      <c r="F67" s="8">
        <f>F68</f>
        <v>1900</v>
      </c>
      <c r="G67" s="8">
        <f t="shared" ref="G67" si="17">G68</f>
        <v>1800</v>
      </c>
      <c r="H67" s="88">
        <f t="shared" si="0"/>
        <v>94.73684210526315</v>
      </c>
    </row>
    <row r="68" spans="1:8" ht="27" customHeight="1" outlineLevel="4">
      <c r="A68" s="14" t="s">
        <v>11</v>
      </c>
      <c r="B68" s="15" t="s">
        <v>28</v>
      </c>
      <c r="C68" s="15" t="s">
        <v>682</v>
      </c>
      <c r="D68" s="14">
        <v>400</v>
      </c>
      <c r="E68" s="16" t="s">
        <v>684</v>
      </c>
      <c r="F68" s="8">
        <v>1900</v>
      </c>
      <c r="G68" s="8">
        <v>1800</v>
      </c>
      <c r="H68" s="88">
        <f t="shared" si="0"/>
        <v>94.73684210526315</v>
      </c>
    </row>
    <row r="69" spans="1:8" ht="51" outlineLevel="5">
      <c r="A69" s="14" t="s">
        <v>11</v>
      </c>
      <c r="B69" s="15" t="s">
        <v>28</v>
      </c>
      <c r="C69" s="15" t="s">
        <v>31</v>
      </c>
      <c r="D69" s="14"/>
      <c r="E69" s="16" t="s">
        <v>323</v>
      </c>
      <c r="F69" s="8">
        <f>F70+F72+F74</f>
        <v>5260</v>
      </c>
      <c r="G69" s="8">
        <f>G70+G72+G74</f>
        <v>977.7</v>
      </c>
      <c r="H69" s="88">
        <f t="shared" si="0"/>
        <v>18.587452471482891</v>
      </c>
    </row>
    <row r="70" spans="1:8" ht="38.25" outlineLevel="6">
      <c r="A70" s="14" t="s">
        <v>11</v>
      </c>
      <c r="B70" s="15" t="s">
        <v>28</v>
      </c>
      <c r="C70" s="15" t="s">
        <v>32</v>
      </c>
      <c r="D70" s="14"/>
      <c r="E70" s="16" t="s">
        <v>324</v>
      </c>
      <c r="F70" s="8">
        <f>F71</f>
        <v>1150</v>
      </c>
      <c r="G70" s="8">
        <f>G71</f>
        <v>26</v>
      </c>
      <c r="H70" s="88">
        <f t="shared" si="0"/>
        <v>2.2608695652173916</v>
      </c>
    </row>
    <row r="71" spans="1:8" ht="25.5" outlineLevel="7">
      <c r="A71" s="14" t="s">
        <v>11</v>
      </c>
      <c r="B71" s="15" t="s">
        <v>28</v>
      </c>
      <c r="C71" s="15" t="s">
        <v>32</v>
      </c>
      <c r="D71" s="14" t="s">
        <v>7</v>
      </c>
      <c r="E71" s="16" t="s">
        <v>306</v>
      </c>
      <c r="F71" s="8">
        <v>1150</v>
      </c>
      <c r="G71" s="8">
        <v>26</v>
      </c>
      <c r="H71" s="88">
        <f t="shared" si="0"/>
        <v>2.2608695652173916</v>
      </c>
    </row>
    <row r="72" spans="1:8" ht="51" outlineLevel="6">
      <c r="A72" s="14" t="s">
        <v>11</v>
      </c>
      <c r="B72" s="15" t="s">
        <v>28</v>
      </c>
      <c r="C72" s="15" t="s">
        <v>33</v>
      </c>
      <c r="D72" s="14"/>
      <c r="E72" s="16" t="s">
        <v>325</v>
      </c>
      <c r="F72" s="8">
        <f>F73</f>
        <v>850</v>
      </c>
      <c r="G72" s="8">
        <f>G73</f>
        <v>0</v>
      </c>
      <c r="H72" s="88">
        <f t="shared" si="0"/>
        <v>0</v>
      </c>
    </row>
    <row r="73" spans="1:8" ht="25.5" outlineLevel="7">
      <c r="A73" s="14" t="s">
        <v>11</v>
      </c>
      <c r="B73" s="15" t="s">
        <v>28</v>
      </c>
      <c r="C73" s="15" t="s">
        <v>33</v>
      </c>
      <c r="D73" s="14" t="s">
        <v>7</v>
      </c>
      <c r="E73" s="16" t="s">
        <v>306</v>
      </c>
      <c r="F73" s="8">
        <v>850</v>
      </c>
      <c r="G73" s="8">
        <v>0</v>
      </c>
      <c r="H73" s="88">
        <f t="shared" si="0"/>
        <v>0</v>
      </c>
    </row>
    <row r="74" spans="1:8" ht="25.5" outlineLevel="6">
      <c r="A74" s="14" t="s">
        <v>11</v>
      </c>
      <c r="B74" s="15" t="s">
        <v>28</v>
      </c>
      <c r="C74" s="15" t="s">
        <v>34</v>
      </c>
      <c r="D74" s="14"/>
      <c r="E74" s="16" t="s">
        <v>326</v>
      </c>
      <c r="F74" s="8">
        <f>F75</f>
        <v>3260</v>
      </c>
      <c r="G74" s="8">
        <f>G75</f>
        <v>951.7</v>
      </c>
      <c r="H74" s="88">
        <f t="shared" si="0"/>
        <v>29.19325153374233</v>
      </c>
    </row>
    <row r="75" spans="1:8" ht="25.5" outlineLevel="7">
      <c r="A75" s="14" t="s">
        <v>11</v>
      </c>
      <c r="B75" s="15" t="s">
        <v>28</v>
      </c>
      <c r="C75" s="15" t="s">
        <v>34</v>
      </c>
      <c r="D75" s="14" t="s">
        <v>7</v>
      </c>
      <c r="E75" s="16" t="s">
        <v>306</v>
      </c>
      <c r="F75" s="8">
        <v>3260</v>
      </c>
      <c r="G75" s="8">
        <v>951.7</v>
      </c>
      <c r="H75" s="88">
        <f t="shared" si="0"/>
        <v>29.19325153374233</v>
      </c>
    </row>
    <row r="76" spans="1:8" ht="38.25" outlineLevel="3">
      <c r="A76" s="14" t="s">
        <v>11</v>
      </c>
      <c r="B76" s="15" t="s">
        <v>28</v>
      </c>
      <c r="C76" s="15" t="s">
        <v>13</v>
      </c>
      <c r="D76" s="14"/>
      <c r="E76" s="16" t="s">
        <v>672</v>
      </c>
      <c r="F76" s="8">
        <f>F77+F84</f>
        <v>1317.8</v>
      </c>
      <c r="G76" s="8">
        <f>G77+G84</f>
        <v>461.70000000000005</v>
      </c>
      <c r="H76" s="88">
        <f t="shared" si="0"/>
        <v>35.035665503111254</v>
      </c>
    </row>
    <row r="77" spans="1:8" ht="51" outlineLevel="4">
      <c r="A77" s="14" t="s">
        <v>11</v>
      </c>
      <c r="B77" s="15" t="s">
        <v>28</v>
      </c>
      <c r="C77" s="15" t="s">
        <v>18</v>
      </c>
      <c r="D77" s="14"/>
      <c r="E77" s="16" t="s">
        <v>708</v>
      </c>
      <c r="F77" s="8">
        <f>F78</f>
        <v>429.8</v>
      </c>
      <c r="G77" s="8">
        <f>G78</f>
        <v>283.10000000000002</v>
      </c>
      <c r="H77" s="88">
        <f t="shared" si="0"/>
        <v>65.867845509539322</v>
      </c>
    </row>
    <row r="78" spans="1:8" ht="63.75" outlineLevel="5">
      <c r="A78" s="14" t="s">
        <v>11</v>
      </c>
      <c r="B78" s="15" t="s">
        <v>28</v>
      </c>
      <c r="C78" s="15" t="s">
        <v>19</v>
      </c>
      <c r="D78" s="14"/>
      <c r="E78" s="16" t="s">
        <v>315</v>
      </c>
      <c r="F78" s="8">
        <f>F79+F82</f>
        <v>429.8</v>
      </c>
      <c r="G78" s="8">
        <f>G79+G82</f>
        <v>283.10000000000002</v>
      </c>
      <c r="H78" s="88">
        <f t="shared" si="0"/>
        <v>65.867845509539322</v>
      </c>
    </row>
    <row r="79" spans="1:8" ht="38.25" outlineLevel="6">
      <c r="A79" s="14" t="s">
        <v>11</v>
      </c>
      <c r="B79" s="15" t="s">
        <v>28</v>
      </c>
      <c r="C79" s="15" t="s">
        <v>37</v>
      </c>
      <c r="D79" s="14"/>
      <c r="E79" s="71" t="s">
        <v>754</v>
      </c>
      <c r="F79" s="8">
        <f>F80+F81</f>
        <v>159.80000000000001</v>
      </c>
      <c r="G79" s="8">
        <f>G80+G81</f>
        <v>13.1</v>
      </c>
      <c r="H79" s="88">
        <f t="shared" si="0"/>
        <v>8.197747183979974</v>
      </c>
    </row>
    <row r="80" spans="1:8" ht="63.75" outlineLevel="7">
      <c r="A80" s="14" t="s">
        <v>11</v>
      </c>
      <c r="B80" s="15" t="s">
        <v>28</v>
      </c>
      <c r="C80" s="15" t="s">
        <v>37</v>
      </c>
      <c r="D80" s="14" t="s">
        <v>6</v>
      </c>
      <c r="E80" s="16" t="s">
        <v>305</v>
      </c>
      <c r="F80" s="8">
        <v>120</v>
      </c>
      <c r="G80" s="8">
        <v>13.1</v>
      </c>
      <c r="H80" s="88">
        <f t="shared" si="0"/>
        <v>10.916666666666666</v>
      </c>
    </row>
    <row r="81" spans="1:8" ht="25.5" outlineLevel="7">
      <c r="A81" s="14" t="s">
        <v>11</v>
      </c>
      <c r="B81" s="15" t="s">
        <v>28</v>
      </c>
      <c r="C81" s="15" t="s">
        <v>37</v>
      </c>
      <c r="D81" s="14" t="s">
        <v>7</v>
      </c>
      <c r="E81" s="16" t="s">
        <v>306</v>
      </c>
      <c r="F81" s="8">
        <v>39.799999999999997</v>
      </c>
      <c r="G81" s="8">
        <v>0</v>
      </c>
      <c r="H81" s="88">
        <f t="shared" ref="H81:H142" si="18">G81/F81*100</f>
        <v>0</v>
      </c>
    </row>
    <row r="82" spans="1:8" ht="25.5" outlineLevel="6">
      <c r="A82" s="14" t="s">
        <v>11</v>
      </c>
      <c r="B82" s="15" t="s">
        <v>28</v>
      </c>
      <c r="C82" s="15" t="s">
        <v>38</v>
      </c>
      <c r="D82" s="14"/>
      <c r="E82" s="16" t="s">
        <v>331</v>
      </c>
      <c r="F82" s="8">
        <f>F83</f>
        <v>270</v>
      </c>
      <c r="G82" s="8">
        <f>G83</f>
        <v>270</v>
      </c>
      <c r="H82" s="88">
        <f t="shared" si="18"/>
        <v>100</v>
      </c>
    </row>
    <row r="83" spans="1:8" ht="25.5" outlineLevel="7">
      <c r="A83" s="14" t="s">
        <v>11</v>
      </c>
      <c r="B83" s="15" t="s">
        <v>28</v>
      </c>
      <c r="C83" s="15" t="s">
        <v>38</v>
      </c>
      <c r="D83" s="14" t="s">
        <v>39</v>
      </c>
      <c r="E83" s="16" t="s">
        <v>332</v>
      </c>
      <c r="F83" s="8">
        <v>270</v>
      </c>
      <c r="G83" s="8">
        <v>270</v>
      </c>
      <c r="H83" s="88">
        <f t="shared" si="18"/>
        <v>100</v>
      </c>
    </row>
    <row r="84" spans="1:8" ht="25.5" outlineLevel="4">
      <c r="A84" s="14" t="s">
        <v>11</v>
      </c>
      <c r="B84" s="15" t="s">
        <v>28</v>
      </c>
      <c r="C84" s="15" t="s">
        <v>40</v>
      </c>
      <c r="D84" s="14"/>
      <c r="E84" s="16" t="s">
        <v>707</v>
      </c>
      <c r="F84" s="8">
        <f>F85+F90</f>
        <v>888</v>
      </c>
      <c r="G84" s="8">
        <f>G85+G90</f>
        <v>178.6</v>
      </c>
      <c r="H84" s="88">
        <f t="shared" si="18"/>
        <v>20.112612612612612</v>
      </c>
    </row>
    <row r="85" spans="1:8" ht="51" outlineLevel="5">
      <c r="A85" s="14" t="s">
        <v>11</v>
      </c>
      <c r="B85" s="15" t="s">
        <v>28</v>
      </c>
      <c r="C85" s="15" t="s">
        <v>41</v>
      </c>
      <c r="D85" s="14"/>
      <c r="E85" s="71" t="s">
        <v>757</v>
      </c>
      <c r="F85" s="8">
        <f>F86+F88</f>
        <v>400</v>
      </c>
      <c r="G85" s="8">
        <f>G86+G88</f>
        <v>84.1</v>
      </c>
      <c r="H85" s="88">
        <f t="shared" si="18"/>
        <v>21.024999999999999</v>
      </c>
    </row>
    <row r="86" spans="1:8" ht="38.25" outlineLevel="6">
      <c r="A86" s="14" t="s">
        <v>11</v>
      </c>
      <c r="B86" s="15" t="s">
        <v>28</v>
      </c>
      <c r="C86" s="15" t="s">
        <v>42</v>
      </c>
      <c r="D86" s="14"/>
      <c r="E86" s="16" t="s">
        <v>336</v>
      </c>
      <c r="F86" s="8">
        <f>F87</f>
        <v>200</v>
      </c>
      <c r="G86" s="8">
        <f>G87</f>
        <v>27.3</v>
      </c>
      <c r="H86" s="88">
        <f t="shared" si="18"/>
        <v>13.65</v>
      </c>
    </row>
    <row r="87" spans="1:8" ht="25.5" outlineLevel="7">
      <c r="A87" s="14" t="s">
        <v>11</v>
      </c>
      <c r="B87" s="15" t="s">
        <v>28</v>
      </c>
      <c r="C87" s="15" t="s">
        <v>42</v>
      </c>
      <c r="D87" s="14" t="s">
        <v>7</v>
      </c>
      <c r="E87" s="16" t="s">
        <v>306</v>
      </c>
      <c r="F87" s="8">
        <v>200</v>
      </c>
      <c r="G87" s="8">
        <v>27.3</v>
      </c>
      <c r="H87" s="88">
        <f t="shared" si="18"/>
        <v>13.65</v>
      </c>
    </row>
    <row r="88" spans="1:8" ht="38.25" outlineLevel="6">
      <c r="A88" s="14" t="s">
        <v>11</v>
      </c>
      <c r="B88" s="15" t="s">
        <v>28</v>
      </c>
      <c r="C88" s="15" t="s">
        <v>43</v>
      </c>
      <c r="D88" s="14"/>
      <c r="E88" s="16" t="s">
        <v>749</v>
      </c>
      <c r="F88" s="8">
        <f>F89</f>
        <v>200</v>
      </c>
      <c r="G88" s="8">
        <f>G89</f>
        <v>56.8</v>
      </c>
      <c r="H88" s="88">
        <f t="shared" si="18"/>
        <v>28.4</v>
      </c>
    </row>
    <row r="89" spans="1:8" ht="25.5" outlineLevel="7">
      <c r="A89" s="14" t="s">
        <v>11</v>
      </c>
      <c r="B89" s="15" t="s">
        <v>28</v>
      </c>
      <c r="C89" s="15" t="s">
        <v>43</v>
      </c>
      <c r="D89" s="14" t="s">
        <v>7</v>
      </c>
      <c r="E89" s="16" t="s">
        <v>306</v>
      </c>
      <c r="F89" s="8">
        <v>200</v>
      </c>
      <c r="G89" s="8">
        <v>56.8</v>
      </c>
      <c r="H89" s="88">
        <f t="shared" si="18"/>
        <v>28.4</v>
      </c>
    </row>
    <row r="90" spans="1:8" ht="51" outlineLevel="7">
      <c r="A90" s="14" t="s">
        <v>11</v>
      </c>
      <c r="B90" s="15" t="s">
        <v>28</v>
      </c>
      <c r="C90" s="15" t="s">
        <v>136</v>
      </c>
      <c r="D90" s="14"/>
      <c r="E90" s="71" t="s">
        <v>758</v>
      </c>
      <c r="F90" s="8">
        <f t="shared" ref="F90:G91" si="19">F91</f>
        <v>488</v>
      </c>
      <c r="G90" s="8">
        <f t="shared" si="19"/>
        <v>94.5</v>
      </c>
      <c r="H90" s="88">
        <f t="shared" si="18"/>
        <v>19.364754098360656</v>
      </c>
    </row>
    <row r="91" spans="1:8" ht="38.25" outlineLevel="7">
      <c r="A91" s="14" t="s">
        <v>11</v>
      </c>
      <c r="B91" s="15" t="s">
        <v>28</v>
      </c>
      <c r="C91" s="15" t="s">
        <v>140</v>
      </c>
      <c r="D91" s="14"/>
      <c r="E91" s="16" t="s">
        <v>535</v>
      </c>
      <c r="F91" s="8">
        <f t="shared" si="19"/>
        <v>488</v>
      </c>
      <c r="G91" s="8">
        <f t="shared" si="19"/>
        <v>94.5</v>
      </c>
      <c r="H91" s="88">
        <f t="shared" si="18"/>
        <v>19.364754098360656</v>
      </c>
    </row>
    <row r="92" spans="1:8" outlineLevel="7">
      <c r="A92" s="14" t="s">
        <v>11</v>
      </c>
      <c r="B92" s="15" t="s">
        <v>28</v>
      </c>
      <c r="C92" s="15" t="s">
        <v>140</v>
      </c>
      <c r="D92" s="14" t="s">
        <v>21</v>
      </c>
      <c r="E92" s="16" t="s">
        <v>317</v>
      </c>
      <c r="F92" s="8">
        <v>488</v>
      </c>
      <c r="G92" s="8">
        <v>94.5</v>
      </c>
      <c r="H92" s="88">
        <f t="shared" si="18"/>
        <v>19.364754098360656</v>
      </c>
    </row>
    <row r="93" spans="1:8" ht="25.5" outlineLevel="1">
      <c r="A93" s="14" t="s">
        <v>11</v>
      </c>
      <c r="B93" s="15" t="s">
        <v>51</v>
      </c>
      <c r="C93" s="15"/>
      <c r="D93" s="14"/>
      <c r="E93" s="16" t="s">
        <v>252</v>
      </c>
      <c r="F93" s="8">
        <f>F94+F100+F126</f>
        <v>4434.2</v>
      </c>
      <c r="G93" s="8">
        <f>G94+G100+G126</f>
        <v>618.4</v>
      </c>
      <c r="H93" s="88">
        <f t="shared" si="18"/>
        <v>13.94614586622164</v>
      </c>
    </row>
    <row r="94" spans="1:8" outlineLevel="2">
      <c r="A94" s="14" t="s">
        <v>11</v>
      </c>
      <c r="B94" s="15" t="s">
        <v>52</v>
      </c>
      <c r="C94" s="15"/>
      <c r="D94" s="14"/>
      <c r="E94" s="16" t="s">
        <v>270</v>
      </c>
      <c r="F94" s="8">
        <f>F95</f>
        <v>908.6</v>
      </c>
      <c r="G94" s="8">
        <f t="shared" ref="G94:G97" si="20">G95</f>
        <v>190.1</v>
      </c>
      <c r="H94" s="88">
        <f t="shared" si="18"/>
        <v>20.92229804094211</v>
      </c>
    </row>
    <row r="95" spans="1:8" ht="38.25" outlineLevel="3">
      <c r="A95" s="14" t="s">
        <v>11</v>
      </c>
      <c r="B95" s="15" t="s">
        <v>52</v>
      </c>
      <c r="C95" s="15" t="s">
        <v>13</v>
      </c>
      <c r="D95" s="14"/>
      <c r="E95" s="16" t="s">
        <v>672</v>
      </c>
      <c r="F95" s="8">
        <f>F96</f>
        <v>908.6</v>
      </c>
      <c r="G95" s="8">
        <f t="shared" si="20"/>
        <v>190.1</v>
      </c>
      <c r="H95" s="88">
        <f t="shared" si="18"/>
        <v>20.92229804094211</v>
      </c>
    </row>
    <row r="96" spans="1:8" ht="51" outlineLevel="4">
      <c r="A96" s="14" t="s">
        <v>11</v>
      </c>
      <c r="B96" s="15" t="s">
        <v>52</v>
      </c>
      <c r="C96" s="15" t="s">
        <v>18</v>
      </c>
      <c r="D96" s="14"/>
      <c r="E96" s="16" t="s">
        <v>708</v>
      </c>
      <c r="F96" s="8">
        <f>F97</f>
        <v>908.6</v>
      </c>
      <c r="G96" s="8">
        <f t="shared" si="20"/>
        <v>190.1</v>
      </c>
      <c r="H96" s="88">
        <f t="shared" si="18"/>
        <v>20.92229804094211</v>
      </c>
    </row>
    <row r="97" spans="1:8" ht="63.75" outlineLevel="5">
      <c r="A97" s="14" t="s">
        <v>11</v>
      </c>
      <c r="B97" s="15" t="s">
        <v>52</v>
      </c>
      <c r="C97" s="15" t="s">
        <v>19</v>
      </c>
      <c r="D97" s="14"/>
      <c r="E97" s="16" t="s">
        <v>315</v>
      </c>
      <c r="F97" s="8">
        <f>F98</f>
        <v>908.6</v>
      </c>
      <c r="G97" s="8">
        <f t="shared" si="20"/>
        <v>190.1</v>
      </c>
      <c r="H97" s="88">
        <f t="shared" si="18"/>
        <v>20.92229804094211</v>
      </c>
    </row>
    <row r="98" spans="1:8" ht="38.25" outlineLevel="6">
      <c r="A98" s="14" t="s">
        <v>11</v>
      </c>
      <c r="B98" s="15" t="s">
        <v>52</v>
      </c>
      <c r="C98" s="15" t="s">
        <v>583</v>
      </c>
      <c r="D98" s="14"/>
      <c r="E98" s="71" t="s">
        <v>755</v>
      </c>
      <c r="F98" s="8">
        <f>F99</f>
        <v>908.6</v>
      </c>
      <c r="G98" s="8">
        <f>G99</f>
        <v>190.1</v>
      </c>
      <c r="H98" s="88">
        <f t="shared" si="18"/>
        <v>20.92229804094211</v>
      </c>
    </row>
    <row r="99" spans="1:8" ht="63.75" outlineLevel="7">
      <c r="A99" s="14" t="s">
        <v>11</v>
      </c>
      <c r="B99" s="15" t="s">
        <v>52</v>
      </c>
      <c r="C99" s="15" t="s">
        <v>583</v>
      </c>
      <c r="D99" s="14" t="s">
        <v>6</v>
      </c>
      <c r="E99" s="16" t="s">
        <v>305</v>
      </c>
      <c r="F99" s="8">
        <v>908.6</v>
      </c>
      <c r="G99" s="8">
        <v>190.1</v>
      </c>
      <c r="H99" s="88">
        <f t="shared" si="18"/>
        <v>20.92229804094211</v>
      </c>
    </row>
    <row r="100" spans="1:8" ht="38.25" customHeight="1" outlineLevel="2">
      <c r="A100" s="14" t="s">
        <v>11</v>
      </c>
      <c r="B100" s="15" t="s">
        <v>58</v>
      </c>
      <c r="C100" s="15"/>
      <c r="D100" s="14"/>
      <c r="E100" s="16" t="s">
        <v>615</v>
      </c>
      <c r="F100" s="8">
        <f>F101</f>
        <v>2732.6</v>
      </c>
      <c r="G100" s="8">
        <f>G101</f>
        <v>428.29999999999995</v>
      </c>
      <c r="H100" s="88">
        <f t="shared" si="18"/>
        <v>15.673717338798212</v>
      </c>
    </row>
    <row r="101" spans="1:8" ht="63.75" outlineLevel="3">
      <c r="A101" s="14" t="s">
        <v>11</v>
      </c>
      <c r="B101" s="15" t="s">
        <v>58</v>
      </c>
      <c r="C101" s="15" t="s">
        <v>54</v>
      </c>
      <c r="D101" s="14"/>
      <c r="E101" s="16" t="s">
        <v>674</v>
      </c>
      <c r="F101" s="8">
        <f>F107+F111+F102</f>
        <v>2732.6</v>
      </c>
      <c r="G101" s="8">
        <f>G107+G111+G102</f>
        <v>428.29999999999995</v>
      </c>
      <c r="H101" s="88">
        <f t="shared" si="18"/>
        <v>15.673717338798212</v>
      </c>
    </row>
    <row r="102" spans="1:8" ht="53.25" customHeight="1" outlineLevel="4">
      <c r="A102" s="14" t="s">
        <v>11</v>
      </c>
      <c r="B102" s="15" t="s">
        <v>58</v>
      </c>
      <c r="C102" s="15" t="s">
        <v>55</v>
      </c>
      <c r="D102" s="14"/>
      <c r="E102" s="16" t="s">
        <v>706</v>
      </c>
      <c r="F102" s="8">
        <f t="shared" ref="F102:G103" si="21">F103</f>
        <v>2212.6</v>
      </c>
      <c r="G102" s="8">
        <f t="shared" si="21"/>
        <v>428.29999999999995</v>
      </c>
      <c r="H102" s="88">
        <f t="shared" si="18"/>
        <v>19.357317183404138</v>
      </c>
    </row>
    <row r="103" spans="1:8" ht="38.25" outlineLevel="5">
      <c r="A103" s="14" t="s">
        <v>11</v>
      </c>
      <c r="B103" s="15" t="s">
        <v>58</v>
      </c>
      <c r="C103" s="15" t="s">
        <v>56</v>
      </c>
      <c r="D103" s="14"/>
      <c r="E103" s="16" t="s">
        <v>354</v>
      </c>
      <c r="F103" s="8">
        <f t="shared" si="21"/>
        <v>2212.6</v>
      </c>
      <c r="G103" s="8">
        <f t="shared" si="21"/>
        <v>428.29999999999995</v>
      </c>
      <c r="H103" s="88">
        <f t="shared" si="18"/>
        <v>19.357317183404138</v>
      </c>
    </row>
    <row r="104" spans="1:8" ht="25.5" outlineLevel="6">
      <c r="A104" s="69" t="s">
        <v>11</v>
      </c>
      <c r="B104" s="70" t="s">
        <v>58</v>
      </c>
      <c r="C104" s="70" t="s">
        <v>57</v>
      </c>
      <c r="D104" s="69"/>
      <c r="E104" s="71" t="s">
        <v>355</v>
      </c>
      <c r="F104" s="72">
        <f>F105+F106</f>
        <v>2212.6</v>
      </c>
      <c r="G104" s="72">
        <f>G105+G106</f>
        <v>428.29999999999995</v>
      </c>
      <c r="H104" s="88">
        <f t="shared" si="18"/>
        <v>19.357317183404138</v>
      </c>
    </row>
    <row r="105" spans="1:8" ht="63.75" outlineLevel="7">
      <c r="A105" s="69" t="s">
        <v>11</v>
      </c>
      <c r="B105" s="70" t="s">
        <v>58</v>
      </c>
      <c r="C105" s="70" t="s">
        <v>57</v>
      </c>
      <c r="D105" s="69" t="s">
        <v>6</v>
      </c>
      <c r="E105" s="71" t="s">
        <v>305</v>
      </c>
      <c r="F105" s="72">
        <f>2008.2+110.4</f>
        <v>2118.6</v>
      </c>
      <c r="G105" s="72">
        <v>425.9</v>
      </c>
      <c r="H105" s="88">
        <f t="shared" si="18"/>
        <v>20.102898140281315</v>
      </c>
    </row>
    <row r="106" spans="1:8" ht="25.5" customHeight="1" outlineLevel="7">
      <c r="A106" s="14" t="s">
        <v>11</v>
      </c>
      <c r="B106" s="15" t="s">
        <v>58</v>
      </c>
      <c r="C106" s="15" t="s">
        <v>57</v>
      </c>
      <c r="D106" s="14" t="s">
        <v>7</v>
      </c>
      <c r="E106" s="16" t="s">
        <v>306</v>
      </c>
      <c r="F106" s="8">
        <v>94</v>
      </c>
      <c r="G106" s="8">
        <v>2.4</v>
      </c>
      <c r="H106" s="88">
        <f t="shared" si="18"/>
        <v>2.5531914893617018</v>
      </c>
    </row>
    <row r="107" spans="1:8" ht="42.75" customHeight="1" outlineLevel="4">
      <c r="A107" s="14" t="s">
        <v>11</v>
      </c>
      <c r="B107" s="15" t="s">
        <v>58</v>
      </c>
      <c r="C107" s="15" t="s">
        <v>59</v>
      </c>
      <c r="D107" s="14"/>
      <c r="E107" s="16" t="s">
        <v>356</v>
      </c>
      <c r="F107" s="8">
        <f t="shared" ref="F107:G109" si="22">F108</f>
        <v>50</v>
      </c>
      <c r="G107" s="8">
        <f t="shared" si="22"/>
        <v>0</v>
      </c>
      <c r="H107" s="88">
        <f t="shared" si="18"/>
        <v>0</v>
      </c>
    </row>
    <row r="108" spans="1:8" ht="51" outlineLevel="5">
      <c r="A108" s="14" t="s">
        <v>11</v>
      </c>
      <c r="B108" s="15" t="s">
        <v>58</v>
      </c>
      <c r="C108" s="15" t="s">
        <v>60</v>
      </c>
      <c r="D108" s="14"/>
      <c r="E108" s="16" t="s">
        <v>357</v>
      </c>
      <c r="F108" s="8">
        <f t="shared" si="22"/>
        <v>50</v>
      </c>
      <c r="G108" s="8">
        <f t="shared" si="22"/>
        <v>0</v>
      </c>
      <c r="H108" s="88">
        <f t="shared" si="18"/>
        <v>0</v>
      </c>
    </row>
    <row r="109" spans="1:8" ht="25.5" outlineLevel="6">
      <c r="A109" s="14" t="s">
        <v>11</v>
      </c>
      <c r="B109" s="15" t="s">
        <v>58</v>
      </c>
      <c r="C109" s="15" t="s">
        <v>61</v>
      </c>
      <c r="D109" s="14"/>
      <c r="E109" s="16" t="s">
        <v>358</v>
      </c>
      <c r="F109" s="8">
        <f t="shared" si="22"/>
        <v>50</v>
      </c>
      <c r="G109" s="8">
        <f t="shared" si="22"/>
        <v>0</v>
      </c>
      <c r="H109" s="88">
        <f t="shared" si="18"/>
        <v>0</v>
      </c>
    </row>
    <row r="110" spans="1:8" ht="25.5" outlineLevel="7">
      <c r="A110" s="14" t="s">
        <v>11</v>
      </c>
      <c r="B110" s="15" t="s">
        <v>58</v>
      </c>
      <c r="C110" s="15" t="s">
        <v>61</v>
      </c>
      <c r="D110" s="14" t="s">
        <v>7</v>
      </c>
      <c r="E110" s="16" t="s">
        <v>306</v>
      </c>
      <c r="F110" s="8">
        <v>50</v>
      </c>
      <c r="G110" s="8">
        <v>0</v>
      </c>
      <c r="H110" s="88">
        <f t="shared" si="18"/>
        <v>0</v>
      </c>
    </row>
    <row r="111" spans="1:8" ht="25.5" outlineLevel="4">
      <c r="A111" s="14" t="s">
        <v>11</v>
      </c>
      <c r="B111" s="15" t="s">
        <v>58</v>
      </c>
      <c r="C111" s="15" t="s">
        <v>62</v>
      </c>
      <c r="D111" s="14"/>
      <c r="E111" s="16" t="s">
        <v>359</v>
      </c>
      <c r="F111" s="8">
        <f>F112+F123</f>
        <v>470</v>
      </c>
      <c r="G111" s="8">
        <f>G112+G123</f>
        <v>0</v>
      </c>
      <c r="H111" s="88">
        <f t="shared" si="18"/>
        <v>0</v>
      </c>
    </row>
    <row r="112" spans="1:8" ht="38.25" outlineLevel="5">
      <c r="A112" s="14" t="s">
        <v>11</v>
      </c>
      <c r="B112" s="15" t="s">
        <v>58</v>
      </c>
      <c r="C112" s="15" t="s">
        <v>63</v>
      </c>
      <c r="D112" s="14"/>
      <c r="E112" s="16" t="s">
        <v>360</v>
      </c>
      <c r="F112" s="8">
        <f>F113+F115+F117+F119+F121</f>
        <v>450</v>
      </c>
      <c r="G112" s="8">
        <f>G113+G115+G117+G119+G121</f>
        <v>0</v>
      </c>
      <c r="H112" s="88">
        <f t="shared" si="18"/>
        <v>0</v>
      </c>
    </row>
    <row r="113" spans="1:8" outlineLevel="6">
      <c r="A113" s="14" t="s">
        <v>11</v>
      </c>
      <c r="B113" s="15" t="s">
        <v>58</v>
      </c>
      <c r="C113" s="15" t="s">
        <v>64</v>
      </c>
      <c r="D113" s="14"/>
      <c r="E113" s="16" t="s">
        <v>361</v>
      </c>
      <c r="F113" s="8">
        <f>F114</f>
        <v>130</v>
      </c>
      <c r="G113" s="8">
        <f>G114</f>
        <v>0</v>
      </c>
      <c r="H113" s="88">
        <f t="shared" si="18"/>
        <v>0</v>
      </c>
    </row>
    <row r="114" spans="1:8" ht="25.5" outlineLevel="7">
      <c r="A114" s="14" t="s">
        <v>11</v>
      </c>
      <c r="B114" s="15" t="s">
        <v>58</v>
      </c>
      <c r="C114" s="15" t="s">
        <v>64</v>
      </c>
      <c r="D114" s="14" t="s">
        <v>7</v>
      </c>
      <c r="E114" s="16" t="s">
        <v>306</v>
      </c>
      <c r="F114" s="8">
        <v>130</v>
      </c>
      <c r="G114" s="8">
        <v>0</v>
      </c>
      <c r="H114" s="88">
        <f t="shared" si="18"/>
        <v>0</v>
      </c>
    </row>
    <row r="115" spans="1:8" outlineLevel="6">
      <c r="A115" s="14" t="s">
        <v>11</v>
      </c>
      <c r="B115" s="15" t="s">
        <v>58</v>
      </c>
      <c r="C115" s="15" t="s">
        <v>65</v>
      </c>
      <c r="D115" s="14"/>
      <c r="E115" s="16" t="s">
        <v>362</v>
      </c>
      <c r="F115" s="8">
        <f>F116</f>
        <v>250</v>
      </c>
      <c r="G115" s="8">
        <f>G116</f>
        <v>0</v>
      </c>
      <c r="H115" s="88">
        <f t="shared" si="18"/>
        <v>0</v>
      </c>
    </row>
    <row r="116" spans="1:8" ht="25.5" outlineLevel="7">
      <c r="A116" s="14" t="s">
        <v>11</v>
      </c>
      <c r="B116" s="15" t="s">
        <v>58</v>
      </c>
      <c r="C116" s="15" t="s">
        <v>65</v>
      </c>
      <c r="D116" s="14" t="s">
        <v>7</v>
      </c>
      <c r="E116" s="16" t="s">
        <v>306</v>
      </c>
      <c r="F116" s="8">
        <v>250</v>
      </c>
      <c r="G116" s="8">
        <v>0</v>
      </c>
      <c r="H116" s="88">
        <f t="shared" si="18"/>
        <v>0</v>
      </c>
    </row>
    <row r="117" spans="1:8" outlineLevel="6">
      <c r="A117" s="14" t="s">
        <v>11</v>
      </c>
      <c r="B117" s="15" t="s">
        <v>58</v>
      </c>
      <c r="C117" s="15" t="s">
        <v>66</v>
      </c>
      <c r="D117" s="14"/>
      <c r="E117" s="16" t="s">
        <v>363</v>
      </c>
      <c r="F117" s="8">
        <f>F118</f>
        <v>40</v>
      </c>
      <c r="G117" s="8">
        <f>G118</f>
        <v>0</v>
      </c>
      <c r="H117" s="88">
        <f t="shared" si="18"/>
        <v>0</v>
      </c>
    </row>
    <row r="118" spans="1:8" ht="25.5" outlineLevel="7">
      <c r="A118" s="14" t="s">
        <v>11</v>
      </c>
      <c r="B118" s="15" t="s">
        <v>58</v>
      </c>
      <c r="C118" s="15" t="s">
        <v>66</v>
      </c>
      <c r="D118" s="14" t="s">
        <v>7</v>
      </c>
      <c r="E118" s="16" t="s">
        <v>306</v>
      </c>
      <c r="F118" s="8">
        <v>40</v>
      </c>
      <c r="G118" s="8">
        <v>0</v>
      </c>
      <c r="H118" s="88">
        <f t="shared" si="18"/>
        <v>0</v>
      </c>
    </row>
    <row r="119" spans="1:8" outlineLevel="6">
      <c r="A119" s="14" t="s">
        <v>11</v>
      </c>
      <c r="B119" s="15" t="s">
        <v>58</v>
      </c>
      <c r="C119" s="15" t="s">
        <v>67</v>
      </c>
      <c r="D119" s="14"/>
      <c r="E119" s="16" t="s">
        <v>364</v>
      </c>
      <c r="F119" s="8">
        <f>F120</f>
        <v>10</v>
      </c>
      <c r="G119" s="8">
        <f>G120</f>
        <v>0</v>
      </c>
      <c r="H119" s="88">
        <f t="shared" si="18"/>
        <v>0</v>
      </c>
    </row>
    <row r="120" spans="1:8" ht="25.5" outlineLevel="7">
      <c r="A120" s="14" t="s">
        <v>11</v>
      </c>
      <c r="B120" s="15" t="s">
        <v>58</v>
      </c>
      <c r="C120" s="15" t="s">
        <v>67</v>
      </c>
      <c r="D120" s="14" t="s">
        <v>7</v>
      </c>
      <c r="E120" s="16" t="s">
        <v>306</v>
      </c>
      <c r="F120" s="8">
        <v>10</v>
      </c>
      <c r="G120" s="8">
        <v>0</v>
      </c>
      <c r="H120" s="88">
        <f t="shared" si="18"/>
        <v>0</v>
      </c>
    </row>
    <row r="121" spans="1:8" outlineLevel="6">
      <c r="A121" s="14" t="s">
        <v>11</v>
      </c>
      <c r="B121" s="15" t="s">
        <v>58</v>
      </c>
      <c r="C121" s="15" t="s">
        <v>68</v>
      </c>
      <c r="D121" s="14"/>
      <c r="E121" s="16" t="s">
        <v>365</v>
      </c>
      <c r="F121" s="8">
        <f>F122</f>
        <v>20</v>
      </c>
      <c r="G121" s="8">
        <f>G122</f>
        <v>0</v>
      </c>
      <c r="H121" s="88">
        <f t="shared" si="18"/>
        <v>0</v>
      </c>
    </row>
    <row r="122" spans="1:8" ht="25.5" outlineLevel="7">
      <c r="A122" s="14" t="s">
        <v>11</v>
      </c>
      <c r="B122" s="15" t="s">
        <v>58</v>
      </c>
      <c r="C122" s="15" t="s">
        <v>68</v>
      </c>
      <c r="D122" s="14" t="s">
        <v>7</v>
      </c>
      <c r="E122" s="16" t="s">
        <v>306</v>
      </c>
      <c r="F122" s="8">
        <v>20</v>
      </c>
      <c r="G122" s="8">
        <v>0</v>
      </c>
      <c r="H122" s="88">
        <f t="shared" si="18"/>
        <v>0</v>
      </c>
    </row>
    <row r="123" spans="1:8" ht="38.25" outlineLevel="5">
      <c r="A123" s="14" t="s">
        <v>11</v>
      </c>
      <c r="B123" s="15" t="s">
        <v>58</v>
      </c>
      <c r="C123" s="15" t="s">
        <v>69</v>
      </c>
      <c r="D123" s="14"/>
      <c r="E123" s="16" t="s">
        <v>366</v>
      </c>
      <c r="F123" s="8">
        <f t="shared" ref="F123:G124" si="23">F124</f>
        <v>20</v>
      </c>
      <c r="G123" s="8">
        <f t="shared" si="23"/>
        <v>0</v>
      </c>
      <c r="H123" s="88">
        <f t="shared" si="18"/>
        <v>0</v>
      </c>
    </row>
    <row r="124" spans="1:8" ht="25.5" outlineLevel="6">
      <c r="A124" s="14" t="s">
        <v>11</v>
      </c>
      <c r="B124" s="15" t="s">
        <v>58</v>
      </c>
      <c r="C124" s="15" t="s">
        <v>70</v>
      </c>
      <c r="D124" s="14"/>
      <c r="E124" s="16" t="s">
        <v>367</v>
      </c>
      <c r="F124" s="8">
        <f t="shared" si="23"/>
        <v>20</v>
      </c>
      <c r="G124" s="8">
        <f t="shared" si="23"/>
        <v>0</v>
      </c>
      <c r="H124" s="88">
        <f t="shared" si="18"/>
        <v>0</v>
      </c>
    </row>
    <row r="125" spans="1:8" ht="25.5" outlineLevel="7">
      <c r="A125" s="14" t="s">
        <v>11</v>
      </c>
      <c r="B125" s="15" t="s">
        <v>58</v>
      </c>
      <c r="C125" s="15" t="s">
        <v>70</v>
      </c>
      <c r="D125" s="14" t="s">
        <v>7</v>
      </c>
      <c r="E125" s="16" t="s">
        <v>306</v>
      </c>
      <c r="F125" s="8">
        <v>20</v>
      </c>
      <c r="G125" s="8">
        <v>0</v>
      </c>
      <c r="H125" s="88">
        <f t="shared" si="18"/>
        <v>0</v>
      </c>
    </row>
    <row r="126" spans="1:8" ht="25.5" outlineLevel="7">
      <c r="A126" s="14" t="s">
        <v>11</v>
      </c>
      <c r="B126" s="15" t="s">
        <v>591</v>
      </c>
      <c r="C126" s="15"/>
      <c r="D126" s="14"/>
      <c r="E126" s="16" t="s">
        <v>596</v>
      </c>
      <c r="F126" s="8">
        <f>F127+F135</f>
        <v>793</v>
      </c>
      <c r="G126" s="8">
        <f>G127+G135</f>
        <v>0</v>
      </c>
      <c r="H126" s="88">
        <f t="shared" si="18"/>
        <v>0</v>
      </c>
    </row>
    <row r="127" spans="1:8" ht="38.25" outlineLevel="7">
      <c r="A127" s="14" t="s">
        <v>11</v>
      </c>
      <c r="B127" s="15" t="s">
        <v>591</v>
      </c>
      <c r="C127" s="15" t="s">
        <v>44</v>
      </c>
      <c r="D127" s="14"/>
      <c r="E127" s="16" t="s">
        <v>675</v>
      </c>
      <c r="F127" s="8">
        <f>F128</f>
        <v>45</v>
      </c>
      <c r="G127" s="8">
        <f>G128</f>
        <v>0</v>
      </c>
      <c r="H127" s="88">
        <f t="shared" si="18"/>
        <v>0</v>
      </c>
    </row>
    <row r="128" spans="1:8" ht="38.25" outlineLevel="7">
      <c r="A128" s="14" t="s">
        <v>11</v>
      </c>
      <c r="B128" s="15" t="s">
        <v>591</v>
      </c>
      <c r="C128" s="15" t="s">
        <v>45</v>
      </c>
      <c r="D128" s="14"/>
      <c r="E128" s="16" t="s">
        <v>338</v>
      </c>
      <c r="F128" s="8">
        <f>F129+F132</f>
        <v>45</v>
      </c>
      <c r="G128" s="8">
        <f>G129+G132</f>
        <v>0</v>
      </c>
      <c r="H128" s="88">
        <f t="shared" si="18"/>
        <v>0</v>
      </c>
    </row>
    <row r="129" spans="1:9" ht="25.5" outlineLevel="7">
      <c r="A129" s="14" t="s">
        <v>11</v>
      </c>
      <c r="B129" s="15" t="s">
        <v>591</v>
      </c>
      <c r="C129" s="15" t="s">
        <v>46</v>
      </c>
      <c r="D129" s="14"/>
      <c r="E129" s="16" t="s">
        <v>339</v>
      </c>
      <c r="F129" s="8">
        <f t="shared" ref="F129:G130" si="24">F130</f>
        <v>2</v>
      </c>
      <c r="G129" s="8">
        <f t="shared" si="24"/>
        <v>0</v>
      </c>
      <c r="H129" s="88">
        <f t="shared" si="18"/>
        <v>0</v>
      </c>
    </row>
    <row r="130" spans="1:9" ht="25.5" outlineLevel="7">
      <c r="A130" s="14" t="s">
        <v>11</v>
      </c>
      <c r="B130" s="15" t="s">
        <v>591</v>
      </c>
      <c r="C130" s="15" t="s">
        <v>47</v>
      </c>
      <c r="D130" s="14"/>
      <c r="E130" s="16" t="s">
        <v>340</v>
      </c>
      <c r="F130" s="8">
        <f t="shared" si="24"/>
        <v>2</v>
      </c>
      <c r="G130" s="8">
        <f t="shared" si="24"/>
        <v>0</v>
      </c>
      <c r="H130" s="88">
        <f t="shared" si="18"/>
        <v>0</v>
      </c>
    </row>
    <row r="131" spans="1:9" ht="25.5" outlineLevel="7">
      <c r="A131" s="14" t="s">
        <v>11</v>
      </c>
      <c r="B131" s="15" t="s">
        <v>591</v>
      </c>
      <c r="C131" s="15" t="s">
        <v>47</v>
      </c>
      <c r="D131" s="14" t="s">
        <v>7</v>
      </c>
      <c r="E131" s="16" t="s">
        <v>306</v>
      </c>
      <c r="F131" s="8">
        <v>2</v>
      </c>
      <c r="G131" s="8">
        <v>0</v>
      </c>
      <c r="H131" s="88">
        <f t="shared" si="18"/>
        <v>0</v>
      </c>
    </row>
    <row r="132" spans="1:9" ht="25.5" outlineLevel="7">
      <c r="A132" s="14" t="s">
        <v>11</v>
      </c>
      <c r="B132" s="15" t="s">
        <v>591</v>
      </c>
      <c r="C132" s="15" t="s">
        <v>48</v>
      </c>
      <c r="D132" s="14"/>
      <c r="E132" s="16" t="s">
        <v>646</v>
      </c>
      <c r="F132" s="8">
        <f t="shared" ref="F132:G133" si="25">F133</f>
        <v>43</v>
      </c>
      <c r="G132" s="8">
        <f t="shared" si="25"/>
        <v>0</v>
      </c>
      <c r="H132" s="88">
        <f t="shared" si="18"/>
        <v>0</v>
      </c>
    </row>
    <row r="133" spans="1:9" ht="25.5" outlineLevel="7">
      <c r="A133" s="14" t="s">
        <v>11</v>
      </c>
      <c r="B133" s="15" t="s">
        <v>591</v>
      </c>
      <c r="C133" s="15" t="s">
        <v>49</v>
      </c>
      <c r="D133" s="14"/>
      <c r="E133" s="16" t="s">
        <v>342</v>
      </c>
      <c r="F133" s="8">
        <f t="shared" si="25"/>
        <v>43</v>
      </c>
      <c r="G133" s="8">
        <f t="shared" si="25"/>
        <v>0</v>
      </c>
      <c r="H133" s="88">
        <f t="shared" si="18"/>
        <v>0</v>
      </c>
    </row>
    <row r="134" spans="1:9" ht="63.75" outlineLevel="7">
      <c r="A134" s="14" t="s">
        <v>11</v>
      </c>
      <c r="B134" s="15" t="s">
        <v>591</v>
      </c>
      <c r="C134" s="15" t="s">
        <v>49</v>
      </c>
      <c r="D134" s="14">
        <v>100</v>
      </c>
      <c r="E134" s="16" t="s">
        <v>305</v>
      </c>
      <c r="F134" s="8">
        <v>43</v>
      </c>
      <c r="G134" s="8">
        <v>0</v>
      </c>
      <c r="H134" s="88">
        <f t="shared" si="18"/>
        <v>0</v>
      </c>
    </row>
    <row r="135" spans="1:9" ht="38.25" outlineLevel="7">
      <c r="A135" s="14" t="s">
        <v>11</v>
      </c>
      <c r="B135" s="15" t="s">
        <v>591</v>
      </c>
      <c r="C135" s="15" t="s">
        <v>592</v>
      </c>
      <c r="D135" s="14"/>
      <c r="E135" s="16" t="s">
        <v>676</v>
      </c>
      <c r="F135" s="8">
        <f t="shared" ref="F135:G138" si="26">F136</f>
        <v>748</v>
      </c>
      <c r="G135" s="8">
        <f t="shared" si="26"/>
        <v>0</v>
      </c>
      <c r="H135" s="88">
        <f t="shared" si="18"/>
        <v>0</v>
      </c>
    </row>
    <row r="136" spans="1:9" ht="76.5" outlineLevel="7">
      <c r="A136" s="14" t="s">
        <v>11</v>
      </c>
      <c r="B136" s="15" t="s">
        <v>591</v>
      </c>
      <c r="C136" s="15" t="s">
        <v>593</v>
      </c>
      <c r="D136" s="14"/>
      <c r="E136" s="16" t="s">
        <v>599</v>
      </c>
      <c r="F136" s="8">
        <f t="shared" si="26"/>
        <v>748</v>
      </c>
      <c r="G136" s="8">
        <f t="shared" si="26"/>
        <v>0</v>
      </c>
      <c r="H136" s="88">
        <f t="shared" si="18"/>
        <v>0</v>
      </c>
    </row>
    <row r="137" spans="1:9" ht="25.5" outlineLevel="7">
      <c r="A137" s="14" t="s">
        <v>11</v>
      </c>
      <c r="B137" s="15" t="s">
        <v>591</v>
      </c>
      <c r="C137" s="15" t="s">
        <v>594</v>
      </c>
      <c r="D137" s="14"/>
      <c r="E137" s="16" t="s">
        <v>597</v>
      </c>
      <c r="F137" s="8">
        <f>F138+F140</f>
        <v>748</v>
      </c>
      <c r="G137" s="8">
        <f t="shared" ref="G137" si="27">G138+G140</f>
        <v>0</v>
      </c>
      <c r="H137" s="88">
        <f t="shared" si="18"/>
        <v>0</v>
      </c>
    </row>
    <row r="138" spans="1:9" ht="25.5" outlineLevel="7">
      <c r="A138" s="14" t="s">
        <v>11</v>
      </c>
      <c r="B138" s="15" t="s">
        <v>591</v>
      </c>
      <c r="C138" s="15" t="s">
        <v>595</v>
      </c>
      <c r="D138" s="14"/>
      <c r="E138" s="16" t="s">
        <v>598</v>
      </c>
      <c r="F138" s="8">
        <f t="shared" si="26"/>
        <v>150</v>
      </c>
      <c r="G138" s="8">
        <f t="shared" si="26"/>
        <v>0</v>
      </c>
      <c r="H138" s="88">
        <f t="shared" si="18"/>
        <v>0</v>
      </c>
    </row>
    <row r="139" spans="1:9" ht="25.5" outlineLevel="7">
      <c r="A139" s="14" t="s">
        <v>11</v>
      </c>
      <c r="B139" s="15" t="s">
        <v>591</v>
      </c>
      <c r="C139" s="15" t="s">
        <v>595</v>
      </c>
      <c r="D139" s="14">
        <v>200</v>
      </c>
      <c r="E139" s="16" t="s">
        <v>306</v>
      </c>
      <c r="F139" s="8">
        <v>150</v>
      </c>
      <c r="G139" s="8">
        <v>0</v>
      </c>
      <c r="H139" s="88">
        <f t="shared" si="18"/>
        <v>0</v>
      </c>
      <c r="I139" s="1"/>
    </row>
    <row r="140" spans="1:9" ht="30" customHeight="1" outlineLevel="7">
      <c r="A140" s="14" t="s">
        <v>11</v>
      </c>
      <c r="B140" s="15" t="s">
        <v>591</v>
      </c>
      <c r="C140" s="15" t="s">
        <v>689</v>
      </c>
      <c r="D140" s="14"/>
      <c r="E140" s="16" t="s">
        <v>690</v>
      </c>
      <c r="F140" s="8">
        <f>F141</f>
        <v>598</v>
      </c>
      <c r="G140" s="8">
        <f t="shared" ref="G140" si="28">G141</f>
        <v>0</v>
      </c>
      <c r="H140" s="88">
        <f t="shared" si="18"/>
        <v>0</v>
      </c>
      <c r="I140" s="1"/>
    </row>
    <row r="141" spans="1:9" ht="25.5" outlineLevel="7">
      <c r="A141" s="14" t="s">
        <v>11</v>
      </c>
      <c r="B141" s="15" t="s">
        <v>591</v>
      </c>
      <c r="C141" s="15" t="s">
        <v>689</v>
      </c>
      <c r="D141" s="14">
        <v>200</v>
      </c>
      <c r="E141" s="16" t="s">
        <v>306</v>
      </c>
      <c r="F141" s="8">
        <v>598</v>
      </c>
      <c r="G141" s="8">
        <v>0</v>
      </c>
      <c r="H141" s="88">
        <f t="shared" si="18"/>
        <v>0</v>
      </c>
      <c r="I141" s="1"/>
    </row>
    <row r="142" spans="1:9" outlineLevel="1">
      <c r="A142" s="14" t="s">
        <v>11</v>
      </c>
      <c r="B142" s="15" t="s">
        <v>71</v>
      </c>
      <c r="C142" s="15"/>
      <c r="D142" s="14"/>
      <c r="E142" s="16" t="s">
        <v>253</v>
      </c>
      <c r="F142" s="8">
        <f>F149+F157+F196</f>
        <v>118275.70000000001</v>
      </c>
      <c r="G142" s="8">
        <f>G149+G157+G196</f>
        <v>11627.599999999999</v>
      </c>
      <c r="H142" s="88">
        <f t="shared" si="18"/>
        <v>9.8309289228472103</v>
      </c>
      <c r="I142" s="1"/>
    </row>
    <row r="143" spans="1:9" outlineLevel="1">
      <c r="A143" s="14" t="s">
        <v>11</v>
      </c>
      <c r="B143" s="15" t="s">
        <v>72</v>
      </c>
      <c r="C143" s="15"/>
      <c r="D143" s="14"/>
      <c r="E143" s="16" t="s">
        <v>776</v>
      </c>
      <c r="F143" s="8">
        <v>0</v>
      </c>
      <c r="G143" s="8">
        <v>0</v>
      </c>
      <c r="H143" s="88">
        <v>0</v>
      </c>
      <c r="I143" s="1"/>
    </row>
    <row r="144" spans="1:9" ht="38.25" outlineLevel="1">
      <c r="A144" s="14" t="s">
        <v>11</v>
      </c>
      <c r="B144" s="15" t="s">
        <v>72</v>
      </c>
      <c r="C144" s="15" t="s">
        <v>29</v>
      </c>
      <c r="D144" s="14"/>
      <c r="E144" s="16" t="s">
        <v>670</v>
      </c>
      <c r="F144" s="8">
        <v>0</v>
      </c>
      <c r="G144" s="8">
        <v>0</v>
      </c>
      <c r="H144" s="88">
        <v>0</v>
      </c>
      <c r="I144" s="1"/>
    </row>
    <row r="145" spans="1:9" ht="25.5" outlineLevel="1">
      <c r="A145" s="14" t="s">
        <v>11</v>
      </c>
      <c r="B145" s="15" t="s">
        <v>72</v>
      </c>
      <c r="C145" s="15" t="s">
        <v>35</v>
      </c>
      <c r="D145" s="14"/>
      <c r="E145" s="16" t="s">
        <v>327</v>
      </c>
      <c r="F145" s="8">
        <v>0</v>
      </c>
      <c r="G145" s="8">
        <v>0</v>
      </c>
      <c r="H145" s="88">
        <v>0</v>
      </c>
      <c r="I145" s="1"/>
    </row>
    <row r="146" spans="1:9" ht="51" outlineLevel="1">
      <c r="A146" s="14" t="s">
        <v>11</v>
      </c>
      <c r="B146" s="15" t="s">
        <v>72</v>
      </c>
      <c r="C146" s="15" t="s">
        <v>36</v>
      </c>
      <c r="D146" s="14"/>
      <c r="E146" s="16" t="s">
        <v>328</v>
      </c>
      <c r="F146" s="8">
        <v>0</v>
      </c>
      <c r="G146" s="8">
        <v>0</v>
      </c>
      <c r="H146" s="88">
        <v>0</v>
      </c>
      <c r="I146" s="1"/>
    </row>
    <row r="147" spans="1:9" ht="38.25" outlineLevel="1">
      <c r="A147" s="14" t="s">
        <v>11</v>
      </c>
      <c r="B147" s="15" t="s">
        <v>72</v>
      </c>
      <c r="C147" s="15" t="s">
        <v>777</v>
      </c>
      <c r="D147" s="14"/>
      <c r="E147" s="16" t="s">
        <v>778</v>
      </c>
      <c r="F147" s="8">
        <v>0</v>
      </c>
      <c r="G147" s="8">
        <v>0</v>
      </c>
      <c r="H147" s="88">
        <v>0</v>
      </c>
      <c r="I147" s="1"/>
    </row>
    <row r="148" spans="1:9" ht="25.5" outlineLevel="1">
      <c r="A148" s="14" t="s">
        <v>11</v>
      </c>
      <c r="B148" s="15" t="s">
        <v>72</v>
      </c>
      <c r="C148" s="15" t="s">
        <v>777</v>
      </c>
      <c r="D148" s="14" t="s">
        <v>7</v>
      </c>
      <c r="E148" s="16" t="s">
        <v>306</v>
      </c>
      <c r="F148" s="8">
        <v>0</v>
      </c>
      <c r="G148" s="8">
        <v>0</v>
      </c>
      <c r="H148" s="88">
        <v>0</v>
      </c>
      <c r="I148" s="1"/>
    </row>
    <row r="149" spans="1:9" outlineLevel="2">
      <c r="A149" s="14" t="s">
        <v>11</v>
      </c>
      <c r="B149" s="15" t="s">
        <v>76</v>
      </c>
      <c r="C149" s="15"/>
      <c r="D149" s="14"/>
      <c r="E149" s="16" t="s">
        <v>273</v>
      </c>
      <c r="F149" s="8">
        <f>F150</f>
        <v>16411.900000000001</v>
      </c>
      <c r="G149" s="8">
        <f t="shared" ref="G149:G151" si="29">G150</f>
        <v>3295</v>
      </c>
      <c r="H149" s="88">
        <f t="shared" ref="H149:H208" si="30">G149/F149*100</f>
        <v>20.076895423442746</v>
      </c>
      <c r="I149" s="1"/>
    </row>
    <row r="150" spans="1:9" ht="51" outlineLevel="3">
      <c r="A150" s="14" t="s">
        <v>11</v>
      </c>
      <c r="B150" s="15" t="s">
        <v>76</v>
      </c>
      <c r="C150" s="15" t="s">
        <v>73</v>
      </c>
      <c r="D150" s="14"/>
      <c r="E150" s="16" t="s">
        <v>669</v>
      </c>
      <c r="F150" s="8">
        <f>F151</f>
        <v>16411.900000000001</v>
      </c>
      <c r="G150" s="8">
        <f t="shared" si="29"/>
        <v>3295</v>
      </c>
      <c r="H150" s="88">
        <f t="shared" si="30"/>
        <v>20.076895423442746</v>
      </c>
      <c r="I150" s="1"/>
    </row>
    <row r="151" spans="1:9" ht="25.5" outlineLevel="4">
      <c r="A151" s="14" t="s">
        <v>11</v>
      </c>
      <c r="B151" s="15" t="s">
        <v>76</v>
      </c>
      <c r="C151" s="15" t="s">
        <v>77</v>
      </c>
      <c r="D151" s="14"/>
      <c r="E151" s="16" t="s">
        <v>371</v>
      </c>
      <c r="F151" s="8">
        <f>F152</f>
        <v>16411.900000000001</v>
      </c>
      <c r="G151" s="8">
        <f t="shared" si="29"/>
        <v>3295</v>
      </c>
      <c r="H151" s="88">
        <f t="shared" si="30"/>
        <v>20.076895423442746</v>
      </c>
      <c r="I151" s="1"/>
    </row>
    <row r="152" spans="1:9" ht="25.5" outlineLevel="5">
      <c r="A152" s="14" t="s">
        <v>11</v>
      </c>
      <c r="B152" s="15" t="s">
        <v>76</v>
      </c>
      <c r="C152" s="15" t="s">
        <v>78</v>
      </c>
      <c r="D152" s="14"/>
      <c r="E152" s="16" t="s">
        <v>372</v>
      </c>
      <c r="F152" s="8">
        <f>F153+F155</f>
        <v>16411.900000000001</v>
      </c>
      <c r="G152" s="8">
        <f>G153+G155</f>
        <v>3295</v>
      </c>
      <c r="H152" s="88">
        <f t="shared" si="30"/>
        <v>20.076895423442746</v>
      </c>
      <c r="I152" s="1"/>
    </row>
    <row r="153" spans="1:9" ht="38.25" outlineLevel="6">
      <c r="A153" s="14" t="s">
        <v>11</v>
      </c>
      <c r="B153" s="15" t="s">
        <v>76</v>
      </c>
      <c r="C153" s="15" t="s">
        <v>79</v>
      </c>
      <c r="D153" s="14"/>
      <c r="E153" s="16" t="s">
        <v>373</v>
      </c>
      <c r="F153" s="8">
        <f>F154</f>
        <v>3285.4</v>
      </c>
      <c r="G153" s="8">
        <f>G154</f>
        <v>659</v>
      </c>
      <c r="H153" s="88">
        <f t="shared" si="30"/>
        <v>20.058440372557374</v>
      </c>
      <c r="I153" s="1"/>
    </row>
    <row r="154" spans="1:9" ht="25.5" outlineLevel="7">
      <c r="A154" s="14" t="s">
        <v>11</v>
      </c>
      <c r="B154" s="15" t="s">
        <v>76</v>
      </c>
      <c r="C154" s="15" t="s">
        <v>79</v>
      </c>
      <c r="D154" s="14" t="s">
        <v>7</v>
      </c>
      <c r="E154" s="16" t="s">
        <v>306</v>
      </c>
      <c r="F154" s="8">
        <v>3285.4</v>
      </c>
      <c r="G154" s="8">
        <v>659</v>
      </c>
      <c r="H154" s="88">
        <f t="shared" si="30"/>
        <v>20.058440372557374</v>
      </c>
      <c r="I154" s="1"/>
    </row>
    <row r="155" spans="1:9" ht="38.25" outlineLevel="7">
      <c r="A155" s="14" t="s">
        <v>11</v>
      </c>
      <c r="B155" s="15" t="s">
        <v>76</v>
      </c>
      <c r="C155" s="15" t="s">
        <v>554</v>
      </c>
      <c r="D155" s="14"/>
      <c r="E155" s="16" t="s">
        <v>373</v>
      </c>
      <c r="F155" s="8">
        <f>F156</f>
        <v>13126.5</v>
      </c>
      <c r="G155" s="8">
        <f>G156</f>
        <v>2636</v>
      </c>
      <c r="H155" s="88">
        <f t="shared" si="30"/>
        <v>20.081514493581686</v>
      </c>
      <c r="I155" s="1"/>
    </row>
    <row r="156" spans="1:9" ht="25.5" outlineLevel="7">
      <c r="A156" s="14" t="s">
        <v>11</v>
      </c>
      <c r="B156" s="15" t="s">
        <v>76</v>
      </c>
      <c r="C156" s="15" t="s">
        <v>554</v>
      </c>
      <c r="D156" s="14">
        <v>200</v>
      </c>
      <c r="E156" s="16" t="s">
        <v>306</v>
      </c>
      <c r="F156" s="8">
        <v>13126.5</v>
      </c>
      <c r="G156" s="8">
        <v>2636</v>
      </c>
      <c r="H156" s="88">
        <f t="shared" si="30"/>
        <v>20.081514493581686</v>
      </c>
      <c r="I156" s="1"/>
    </row>
    <row r="157" spans="1:9" outlineLevel="2">
      <c r="A157" s="14" t="s">
        <v>11</v>
      </c>
      <c r="B157" s="15" t="s">
        <v>80</v>
      </c>
      <c r="C157" s="15"/>
      <c r="D157" s="14"/>
      <c r="E157" s="16" t="s">
        <v>274</v>
      </c>
      <c r="F157" s="8">
        <f>F158+F191</f>
        <v>101563.8</v>
      </c>
      <c r="G157" s="8">
        <f>G158+G191</f>
        <v>8214.2999999999993</v>
      </c>
      <c r="H157" s="88">
        <f t="shared" si="30"/>
        <v>8.0878226297164932</v>
      </c>
      <c r="I157" s="1"/>
    </row>
    <row r="158" spans="1:9" ht="51" outlineLevel="3">
      <c r="A158" s="14" t="s">
        <v>11</v>
      </c>
      <c r="B158" s="15" t="s">
        <v>80</v>
      </c>
      <c r="C158" s="15" t="s">
        <v>73</v>
      </c>
      <c r="D158" s="14"/>
      <c r="E158" s="16" t="s">
        <v>669</v>
      </c>
      <c r="F158" s="8">
        <f>F159+F185</f>
        <v>101163.8</v>
      </c>
      <c r="G158" s="8">
        <f>G159+G185</f>
        <v>8214.2999999999993</v>
      </c>
      <c r="H158" s="88">
        <f t="shared" si="30"/>
        <v>8.1198017472653241</v>
      </c>
      <c r="I158" s="1"/>
    </row>
    <row r="159" spans="1:9" ht="25.5" outlineLevel="4">
      <c r="A159" s="14" t="s">
        <v>11</v>
      </c>
      <c r="B159" s="15" t="s">
        <v>80</v>
      </c>
      <c r="C159" s="15" t="s">
        <v>77</v>
      </c>
      <c r="D159" s="14"/>
      <c r="E159" s="16" t="s">
        <v>371</v>
      </c>
      <c r="F159" s="8">
        <f>F160+F169+F180</f>
        <v>98209.2</v>
      </c>
      <c r="G159" s="8">
        <f>G160+G169+G180</f>
        <v>8214.2999999999993</v>
      </c>
      <c r="H159" s="88">
        <f t="shared" si="30"/>
        <v>8.3640840165687127</v>
      </c>
      <c r="I159" s="1"/>
    </row>
    <row r="160" spans="1:9" ht="38.25" outlineLevel="5">
      <c r="A160" s="14" t="s">
        <v>11</v>
      </c>
      <c r="B160" s="15" t="s">
        <v>80</v>
      </c>
      <c r="C160" s="15" t="s">
        <v>81</v>
      </c>
      <c r="D160" s="14"/>
      <c r="E160" s="16" t="s">
        <v>374</v>
      </c>
      <c r="F160" s="8">
        <f>F161+F163+F165+F167</f>
        <v>41046.899999999994</v>
      </c>
      <c r="G160" s="8">
        <f>G161+G163+G165+G167</f>
        <v>8214.2999999999993</v>
      </c>
      <c r="H160" s="88">
        <f t="shared" si="30"/>
        <v>20.011986288854942</v>
      </c>
      <c r="I160" s="1"/>
    </row>
    <row r="161" spans="1:9" ht="63.75" outlineLevel="6">
      <c r="A161" s="14" t="s">
        <v>11</v>
      </c>
      <c r="B161" s="15" t="s">
        <v>80</v>
      </c>
      <c r="C161" s="15" t="s">
        <v>82</v>
      </c>
      <c r="D161" s="14"/>
      <c r="E161" s="16" t="s">
        <v>375</v>
      </c>
      <c r="F161" s="8">
        <f>F162</f>
        <v>16928.099999999999</v>
      </c>
      <c r="G161" s="8">
        <f>G162</f>
        <v>2592</v>
      </c>
      <c r="H161" s="88">
        <f t="shared" si="30"/>
        <v>15.311818810144082</v>
      </c>
      <c r="I161" s="1"/>
    </row>
    <row r="162" spans="1:9" ht="25.5" outlineLevel="7">
      <c r="A162" s="14" t="s">
        <v>11</v>
      </c>
      <c r="B162" s="15" t="s">
        <v>80</v>
      </c>
      <c r="C162" s="15" t="s">
        <v>82</v>
      </c>
      <c r="D162" s="14" t="s">
        <v>7</v>
      </c>
      <c r="E162" s="16" t="s">
        <v>306</v>
      </c>
      <c r="F162" s="8">
        <v>16928.099999999999</v>
      </c>
      <c r="G162" s="8">
        <v>2592</v>
      </c>
      <c r="H162" s="88">
        <f t="shared" si="30"/>
        <v>15.311818810144082</v>
      </c>
      <c r="I162" s="1"/>
    </row>
    <row r="163" spans="1:9" ht="38.25" outlineLevel="6">
      <c r="A163" s="14" t="s">
        <v>11</v>
      </c>
      <c r="B163" s="15" t="s">
        <v>80</v>
      </c>
      <c r="C163" s="15" t="s">
        <v>83</v>
      </c>
      <c r="D163" s="14"/>
      <c r="E163" s="16" t="s">
        <v>376</v>
      </c>
      <c r="F163" s="8">
        <f>F164</f>
        <v>8000</v>
      </c>
      <c r="G163" s="8">
        <f>G164</f>
        <v>2100</v>
      </c>
      <c r="H163" s="88">
        <f t="shared" si="30"/>
        <v>26.25</v>
      </c>
      <c r="I163" s="1"/>
    </row>
    <row r="164" spans="1:9" ht="25.5" outlineLevel="7">
      <c r="A164" s="14" t="s">
        <v>11</v>
      </c>
      <c r="B164" s="15" t="s">
        <v>80</v>
      </c>
      <c r="C164" s="15" t="s">
        <v>83</v>
      </c>
      <c r="D164" s="14" t="s">
        <v>39</v>
      </c>
      <c r="E164" s="16" t="s">
        <v>332</v>
      </c>
      <c r="F164" s="8">
        <v>8000</v>
      </c>
      <c r="G164" s="8">
        <v>2100</v>
      </c>
      <c r="H164" s="88">
        <f t="shared" si="30"/>
        <v>26.25</v>
      </c>
      <c r="I164" s="1"/>
    </row>
    <row r="165" spans="1:9" ht="25.5" outlineLevel="6">
      <c r="A165" s="69" t="s">
        <v>11</v>
      </c>
      <c r="B165" s="70" t="s">
        <v>80</v>
      </c>
      <c r="C165" s="70" t="s">
        <v>84</v>
      </c>
      <c r="D165" s="69"/>
      <c r="E165" s="71" t="s">
        <v>377</v>
      </c>
      <c r="F165" s="72">
        <f>F166</f>
        <v>10118.799999999999</v>
      </c>
      <c r="G165" s="72">
        <f>G166</f>
        <v>1434.7</v>
      </c>
      <c r="H165" s="88">
        <f t="shared" si="30"/>
        <v>14.178558722378149</v>
      </c>
      <c r="I165" s="1"/>
    </row>
    <row r="166" spans="1:9" ht="25.5" outlineLevel="7">
      <c r="A166" s="69" t="s">
        <v>11</v>
      </c>
      <c r="B166" s="70" t="s">
        <v>80</v>
      </c>
      <c r="C166" s="70" t="s">
        <v>84</v>
      </c>
      <c r="D166" s="69" t="s">
        <v>7</v>
      </c>
      <c r="E166" s="71" t="s">
        <v>306</v>
      </c>
      <c r="F166" s="72">
        <f>4000+6118.8</f>
        <v>10118.799999999999</v>
      </c>
      <c r="G166" s="72">
        <v>1434.7</v>
      </c>
      <c r="H166" s="88">
        <f t="shared" si="30"/>
        <v>14.178558722378149</v>
      </c>
      <c r="I166" s="1"/>
    </row>
    <row r="167" spans="1:9" ht="51" outlineLevel="6">
      <c r="A167" s="69" t="s">
        <v>11</v>
      </c>
      <c r="B167" s="70" t="s">
        <v>80</v>
      </c>
      <c r="C167" s="70" t="s">
        <v>85</v>
      </c>
      <c r="D167" s="69"/>
      <c r="E167" s="71" t="s">
        <v>751</v>
      </c>
      <c r="F167" s="72">
        <f>F168</f>
        <v>6000</v>
      </c>
      <c r="G167" s="72">
        <f>G168</f>
        <v>2087.6</v>
      </c>
      <c r="H167" s="88">
        <f t="shared" si="30"/>
        <v>34.793333333333329</v>
      </c>
      <c r="I167" s="1"/>
    </row>
    <row r="168" spans="1:9" ht="25.5" outlineLevel="7">
      <c r="A168" s="14" t="s">
        <v>11</v>
      </c>
      <c r="B168" s="15" t="s">
        <v>80</v>
      </c>
      <c r="C168" s="15" t="s">
        <v>85</v>
      </c>
      <c r="D168" s="14" t="s">
        <v>7</v>
      </c>
      <c r="E168" s="16" t="s">
        <v>306</v>
      </c>
      <c r="F168" s="8">
        <v>6000</v>
      </c>
      <c r="G168" s="8">
        <v>2087.6</v>
      </c>
      <c r="H168" s="88">
        <f t="shared" si="30"/>
        <v>34.793333333333329</v>
      </c>
      <c r="I168" s="1"/>
    </row>
    <row r="169" spans="1:9" ht="25.5" outlineLevel="5">
      <c r="A169" s="14" t="s">
        <v>11</v>
      </c>
      <c r="B169" s="15" t="s">
        <v>80</v>
      </c>
      <c r="C169" s="15" t="s">
        <v>86</v>
      </c>
      <c r="D169" s="14"/>
      <c r="E169" s="16" t="s">
        <v>609</v>
      </c>
      <c r="F169" s="8">
        <f>F174+F172+F170+F176+F178</f>
        <v>49425.2</v>
      </c>
      <c r="G169" s="8">
        <f>G174+G170+G176+G178</f>
        <v>0</v>
      </c>
      <c r="H169" s="88">
        <f t="shared" si="30"/>
        <v>0</v>
      </c>
      <c r="I169" s="1"/>
    </row>
    <row r="170" spans="1:9" ht="25.5" outlineLevel="5">
      <c r="A170" s="14" t="s">
        <v>11</v>
      </c>
      <c r="B170" s="15" t="s">
        <v>80</v>
      </c>
      <c r="C170" s="15" t="s">
        <v>555</v>
      </c>
      <c r="D170" s="14"/>
      <c r="E170" s="16" t="s">
        <v>722</v>
      </c>
      <c r="F170" s="8">
        <f>F171</f>
        <v>39308.1</v>
      </c>
      <c r="G170" s="8">
        <f>G171</f>
        <v>0</v>
      </c>
      <c r="H170" s="88">
        <f t="shared" si="30"/>
        <v>0</v>
      </c>
      <c r="I170" s="1"/>
    </row>
    <row r="171" spans="1:9" ht="25.5" outlineLevel="5">
      <c r="A171" s="14" t="s">
        <v>11</v>
      </c>
      <c r="B171" s="15" t="s">
        <v>80</v>
      </c>
      <c r="C171" s="15" t="s">
        <v>555</v>
      </c>
      <c r="D171" s="14">
        <v>200</v>
      </c>
      <c r="E171" s="16" t="s">
        <v>306</v>
      </c>
      <c r="F171" s="8">
        <v>39308.1</v>
      </c>
      <c r="G171" s="8">
        <v>0</v>
      </c>
      <c r="H171" s="88">
        <f t="shared" si="30"/>
        <v>0</v>
      </c>
      <c r="I171" s="1"/>
    </row>
    <row r="172" spans="1:9" ht="38.25" outlineLevel="5">
      <c r="A172" s="69" t="s">
        <v>11</v>
      </c>
      <c r="B172" s="70" t="s">
        <v>80</v>
      </c>
      <c r="C172" s="70" t="s">
        <v>743</v>
      </c>
      <c r="D172" s="69"/>
      <c r="E172" s="71" t="s">
        <v>748</v>
      </c>
      <c r="F172" s="72">
        <f>F173</f>
        <v>4166</v>
      </c>
      <c r="G172" s="72">
        <v>0</v>
      </c>
      <c r="H172" s="88">
        <f t="shared" si="30"/>
        <v>0</v>
      </c>
      <c r="I172" s="1"/>
    </row>
    <row r="173" spans="1:9" ht="25.5" outlineLevel="5">
      <c r="A173" s="69" t="s">
        <v>11</v>
      </c>
      <c r="B173" s="70" t="s">
        <v>80</v>
      </c>
      <c r="C173" s="70" t="s">
        <v>743</v>
      </c>
      <c r="D173" s="69" t="s">
        <v>7</v>
      </c>
      <c r="E173" s="71" t="s">
        <v>306</v>
      </c>
      <c r="F173" s="72">
        <v>4166</v>
      </c>
      <c r="G173" s="72">
        <v>0</v>
      </c>
      <c r="H173" s="88">
        <f t="shared" si="30"/>
        <v>0</v>
      </c>
      <c r="I173" s="1"/>
    </row>
    <row r="174" spans="1:9" ht="25.5" outlineLevel="6">
      <c r="A174" s="69" t="s">
        <v>11</v>
      </c>
      <c r="B174" s="70" t="s">
        <v>80</v>
      </c>
      <c r="C174" s="70" t="s">
        <v>87</v>
      </c>
      <c r="D174" s="69"/>
      <c r="E174" s="71" t="s">
        <v>721</v>
      </c>
      <c r="F174" s="72">
        <f>F175</f>
        <v>4367.5999999999995</v>
      </c>
      <c r="G174" s="72">
        <f>G175</f>
        <v>0</v>
      </c>
      <c r="H174" s="88">
        <f t="shared" si="30"/>
        <v>0</v>
      </c>
      <c r="I174" s="1"/>
    </row>
    <row r="175" spans="1:9" ht="25.5" outlineLevel="7">
      <c r="A175" s="69" t="s">
        <v>11</v>
      </c>
      <c r="B175" s="70" t="s">
        <v>80</v>
      </c>
      <c r="C175" s="70" t="s">
        <v>87</v>
      </c>
      <c r="D175" s="69" t="s">
        <v>7</v>
      </c>
      <c r="E175" s="71" t="s">
        <v>306</v>
      </c>
      <c r="F175" s="72">
        <f>9827-677.1-4782.3</f>
        <v>4367.5999999999995</v>
      </c>
      <c r="G175" s="72">
        <v>0</v>
      </c>
      <c r="H175" s="88">
        <f t="shared" si="30"/>
        <v>0</v>
      </c>
      <c r="I175" s="1"/>
    </row>
    <row r="176" spans="1:9" ht="43.5" customHeight="1" outlineLevel="7">
      <c r="A176" s="69" t="s">
        <v>11</v>
      </c>
      <c r="B176" s="70" t="s">
        <v>80</v>
      </c>
      <c r="C176" s="70" t="s">
        <v>742</v>
      </c>
      <c r="D176" s="69"/>
      <c r="E176" s="71" t="s">
        <v>713</v>
      </c>
      <c r="F176" s="72">
        <f>F177</f>
        <v>906.4</v>
      </c>
      <c r="G176" s="72">
        <f t="shared" ref="G176" si="31">G177</f>
        <v>0</v>
      </c>
      <c r="H176" s="88">
        <f t="shared" si="30"/>
        <v>0</v>
      </c>
      <c r="I176" s="1"/>
    </row>
    <row r="177" spans="1:9" ht="25.5" outlineLevel="7">
      <c r="A177" s="69" t="s">
        <v>11</v>
      </c>
      <c r="B177" s="70" t="s">
        <v>80</v>
      </c>
      <c r="C177" s="70" t="s">
        <v>742</v>
      </c>
      <c r="D177" s="69" t="s">
        <v>7</v>
      </c>
      <c r="E177" s="71" t="s">
        <v>306</v>
      </c>
      <c r="F177" s="72">
        <v>906.4</v>
      </c>
      <c r="G177" s="72">
        <v>0</v>
      </c>
      <c r="H177" s="88">
        <f t="shared" si="30"/>
        <v>0</v>
      </c>
      <c r="I177" s="1"/>
    </row>
    <row r="178" spans="1:9" ht="51" outlineLevel="7">
      <c r="A178" s="69" t="s">
        <v>11</v>
      </c>
      <c r="B178" s="70" t="s">
        <v>80</v>
      </c>
      <c r="C178" s="70" t="s">
        <v>746</v>
      </c>
      <c r="D178" s="69"/>
      <c r="E178" s="71" t="s">
        <v>745</v>
      </c>
      <c r="F178" s="72">
        <f>F179</f>
        <v>677.1</v>
      </c>
      <c r="G178" s="72">
        <f>G179</f>
        <v>0</v>
      </c>
      <c r="H178" s="88">
        <f t="shared" si="30"/>
        <v>0</v>
      </c>
      <c r="I178" s="1"/>
    </row>
    <row r="179" spans="1:9" ht="25.5" outlineLevel="7">
      <c r="A179" s="69" t="s">
        <v>11</v>
      </c>
      <c r="B179" s="70" t="s">
        <v>80</v>
      </c>
      <c r="C179" s="70" t="s">
        <v>746</v>
      </c>
      <c r="D179" s="69" t="s">
        <v>7</v>
      </c>
      <c r="E179" s="71" t="s">
        <v>306</v>
      </c>
      <c r="F179" s="72">
        <f>677.1</f>
        <v>677.1</v>
      </c>
      <c r="G179" s="72">
        <v>0</v>
      </c>
      <c r="H179" s="88">
        <f t="shared" si="30"/>
        <v>0</v>
      </c>
      <c r="I179" s="1"/>
    </row>
    <row r="180" spans="1:9" ht="38.25" outlineLevel="5">
      <c r="A180" s="14" t="s">
        <v>11</v>
      </c>
      <c r="B180" s="15" t="s">
        <v>80</v>
      </c>
      <c r="C180" s="15" t="s">
        <v>88</v>
      </c>
      <c r="D180" s="14"/>
      <c r="E180" s="16" t="s">
        <v>610</v>
      </c>
      <c r="F180" s="8">
        <f>F183+F181</f>
        <v>7737.0999999999995</v>
      </c>
      <c r="G180" s="8">
        <f>G183+G181</f>
        <v>0</v>
      </c>
      <c r="H180" s="88">
        <f t="shared" si="30"/>
        <v>0</v>
      </c>
      <c r="I180" s="1"/>
    </row>
    <row r="181" spans="1:9" ht="25.5" outlineLevel="5">
      <c r="A181" s="14" t="s">
        <v>11</v>
      </c>
      <c r="B181" s="15" t="s">
        <v>80</v>
      </c>
      <c r="C181" s="15" t="s">
        <v>556</v>
      </c>
      <c r="D181" s="14"/>
      <c r="E181" s="16" t="s">
        <v>557</v>
      </c>
      <c r="F181" s="8">
        <f>F182</f>
        <v>6963.4</v>
      </c>
      <c r="G181" s="8">
        <f>G182</f>
        <v>0</v>
      </c>
      <c r="H181" s="88">
        <f t="shared" si="30"/>
        <v>0</v>
      </c>
      <c r="I181" s="1"/>
    </row>
    <row r="182" spans="1:9" ht="25.5" outlineLevel="5">
      <c r="A182" s="14" t="s">
        <v>11</v>
      </c>
      <c r="B182" s="15" t="s">
        <v>80</v>
      </c>
      <c r="C182" s="15" t="s">
        <v>556</v>
      </c>
      <c r="D182" s="14" t="s">
        <v>7</v>
      </c>
      <c r="E182" s="16" t="s">
        <v>306</v>
      </c>
      <c r="F182" s="8">
        <v>6963.4</v>
      </c>
      <c r="G182" s="8">
        <v>0</v>
      </c>
      <c r="H182" s="88">
        <f t="shared" si="30"/>
        <v>0</v>
      </c>
      <c r="I182" s="1"/>
    </row>
    <row r="183" spans="1:9" ht="25.5" outlineLevel="6">
      <c r="A183" s="69" t="s">
        <v>11</v>
      </c>
      <c r="B183" s="70" t="s">
        <v>80</v>
      </c>
      <c r="C183" s="70" t="s">
        <v>89</v>
      </c>
      <c r="D183" s="69"/>
      <c r="E183" s="71" t="s">
        <v>381</v>
      </c>
      <c r="F183" s="72">
        <f>F184</f>
        <v>773.7</v>
      </c>
      <c r="G183" s="72">
        <f>G184</f>
        <v>0</v>
      </c>
      <c r="H183" s="88">
        <f t="shared" si="30"/>
        <v>0</v>
      </c>
      <c r="I183" s="1"/>
    </row>
    <row r="184" spans="1:9" ht="25.5" outlineLevel="7">
      <c r="A184" s="69" t="s">
        <v>11</v>
      </c>
      <c r="B184" s="70" t="s">
        <v>80</v>
      </c>
      <c r="C184" s="70" t="s">
        <v>89</v>
      </c>
      <c r="D184" s="69" t="s">
        <v>7</v>
      </c>
      <c r="E184" s="71" t="s">
        <v>306</v>
      </c>
      <c r="F184" s="72">
        <f>1740.9-967.2</f>
        <v>773.7</v>
      </c>
      <c r="G184" s="72">
        <v>0</v>
      </c>
      <c r="H184" s="88">
        <f t="shared" si="30"/>
        <v>0</v>
      </c>
      <c r="I184" s="1"/>
    </row>
    <row r="185" spans="1:9" ht="25.5" outlineLevel="4">
      <c r="A185" s="14" t="s">
        <v>11</v>
      </c>
      <c r="B185" s="15" t="s">
        <v>80</v>
      </c>
      <c r="C185" s="15" t="s">
        <v>90</v>
      </c>
      <c r="D185" s="14"/>
      <c r="E185" s="16" t="s">
        <v>382</v>
      </c>
      <c r="F185" s="8">
        <f>F186</f>
        <v>2954.6</v>
      </c>
      <c r="G185" s="8">
        <f>G186</f>
        <v>0</v>
      </c>
      <c r="H185" s="88">
        <f t="shared" si="30"/>
        <v>0</v>
      </c>
      <c r="I185" s="1"/>
    </row>
    <row r="186" spans="1:9" ht="51" outlineLevel="5">
      <c r="A186" s="14" t="s">
        <v>11</v>
      </c>
      <c r="B186" s="15" t="s">
        <v>80</v>
      </c>
      <c r="C186" s="15" t="s">
        <v>91</v>
      </c>
      <c r="D186" s="14"/>
      <c r="E186" s="16" t="s">
        <v>611</v>
      </c>
      <c r="F186" s="8">
        <f>F187+F189</f>
        <v>2954.6</v>
      </c>
      <c r="G186" s="8">
        <f>G187+G189</f>
        <v>0</v>
      </c>
      <c r="H186" s="88">
        <f t="shared" si="30"/>
        <v>0</v>
      </c>
      <c r="I186" s="1"/>
    </row>
    <row r="187" spans="1:9" ht="38.25" outlineLevel="5">
      <c r="A187" s="14" t="s">
        <v>11</v>
      </c>
      <c r="B187" s="15" t="s">
        <v>80</v>
      </c>
      <c r="C187" s="15" t="s">
        <v>558</v>
      </c>
      <c r="D187" s="14"/>
      <c r="E187" s="16" t="s">
        <v>559</v>
      </c>
      <c r="F187" s="8">
        <f>F188</f>
        <v>2659.1</v>
      </c>
      <c r="G187" s="8">
        <f>G188</f>
        <v>0</v>
      </c>
      <c r="H187" s="88">
        <f t="shared" si="30"/>
        <v>0</v>
      </c>
      <c r="I187" s="1"/>
    </row>
    <row r="188" spans="1:9" ht="25.5" outlineLevel="5">
      <c r="A188" s="14" t="s">
        <v>11</v>
      </c>
      <c r="B188" s="15" t="s">
        <v>80</v>
      </c>
      <c r="C188" s="15" t="s">
        <v>558</v>
      </c>
      <c r="D188" s="14" t="s">
        <v>7</v>
      </c>
      <c r="E188" s="16" t="s">
        <v>306</v>
      </c>
      <c r="F188" s="8">
        <v>2659.1</v>
      </c>
      <c r="G188" s="8">
        <v>0</v>
      </c>
      <c r="H188" s="88">
        <f t="shared" si="30"/>
        <v>0</v>
      </c>
      <c r="I188" s="1"/>
    </row>
    <row r="189" spans="1:9" ht="38.25" outlineLevel="6">
      <c r="A189" s="73" t="s">
        <v>11</v>
      </c>
      <c r="B189" s="74" t="s">
        <v>80</v>
      </c>
      <c r="C189" s="74" t="s">
        <v>92</v>
      </c>
      <c r="D189" s="73"/>
      <c r="E189" s="75" t="s">
        <v>385</v>
      </c>
      <c r="F189" s="76">
        <f>F190</f>
        <v>295.49999999999994</v>
      </c>
      <c r="G189" s="76">
        <f>G190</f>
        <v>0</v>
      </c>
      <c r="H189" s="88">
        <f t="shared" si="30"/>
        <v>0</v>
      </c>
      <c r="I189" s="1"/>
    </row>
    <row r="190" spans="1:9" ht="25.5" outlineLevel="7">
      <c r="A190" s="73" t="s">
        <v>11</v>
      </c>
      <c r="B190" s="74" t="s">
        <v>80</v>
      </c>
      <c r="C190" s="74" t="s">
        <v>92</v>
      </c>
      <c r="D190" s="73" t="s">
        <v>7</v>
      </c>
      <c r="E190" s="75" t="s">
        <v>306</v>
      </c>
      <c r="F190" s="76">
        <f>664.8-369.3</f>
        <v>295.49999999999994</v>
      </c>
      <c r="G190" s="76">
        <v>0</v>
      </c>
      <c r="H190" s="88">
        <f t="shared" si="30"/>
        <v>0</v>
      </c>
      <c r="I190" s="1"/>
    </row>
    <row r="191" spans="1:9" ht="39.75" customHeight="1" outlineLevel="3">
      <c r="A191" s="14" t="s">
        <v>11</v>
      </c>
      <c r="B191" s="15" t="s">
        <v>80</v>
      </c>
      <c r="C191" s="15" t="s">
        <v>29</v>
      </c>
      <c r="D191" s="14"/>
      <c r="E191" s="16" t="s">
        <v>670</v>
      </c>
      <c r="F191" s="8">
        <f>F192</f>
        <v>400</v>
      </c>
      <c r="G191" s="8">
        <f t="shared" ref="G191" si="32">G192</f>
        <v>0</v>
      </c>
      <c r="H191" s="88">
        <f t="shared" si="30"/>
        <v>0</v>
      </c>
      <c r="I191" s="1"/>
    </row>
    <row r="192" spans="1:9" ht="25.5" outlineLevel="4">
      <c r="A192" s="14" t="s">
        <v>11</v>
      </c>
      <c r="B192" s="15" t="s">
        <v>80</v>
      </c>
      <c r="C192" s="15" t="s">
        <v>35</v>
      </c>
      <c r="D192" s="14"/>
      <c r="E192" s="16" t="s">
        <v>327</v>
      </c>
      <c r="F192" s="8">
        <f>F193</f>
        <v>400</v>
      </c>
      <c r="G192" s="8">
        <f t="shared" ref="G192:G193" si="33">G193</f>
        <v>0</v>
      </c>
      <c r="H192" s="88">
        <f t="shared" si="30"/>
        <v>0</v>
      </c>
      <c r="I192" s="1"/>
    </row>
    <row r="193" spans="1:9" ht="51" customHeight="1" outlineLevel="5">
      <c r="A193" s="14" t="s">
        <v>11</v>
      </c>
      <c r="B193" s="15" t="s">
        <v>80</v>
      </c>
      <c r="C193" s="15" t="s">
        <v>36</v>
      </c>
      <c r="D193" s="14"/>
      <c r="E193" s="16" t="s">
        <v>328</v>
      </c>
      <c r="F193" s="8">
        <f>F194</f>
        <v>400</v>
      </c>
      <c r="G193" s="8">
        <f t="shared" si="33"/>
        <v>0</v>
      </c>
      <c r="H193" s="88">
        <f t="shared" si="30"/>
        <v>0</v>
      </c>
      <c r="I193" s="1"/>
    </row>
    <row r="194" spans="1:9" ht="56.25" customHeight="1" outlineLevel="7">
      <c r="A194" s="14" t="s">
        <v>11</v>
      </c>
      <c r="B194" s="15" t="s">
        <v>80</v>
      </c>
      <c r="C194" s="15" t="s">
        <v>691</v>
      </c>
      <c r="D194" s="14"/>
      <c r="E194" s="16" t="s">
        <v>692</v>
      </c>
      <c r="F194" s="8">
        <f>F195</f>
        <v>400</v>
      </c>
      <c r="G194" s="8">
        <f t="shared" ref="G194" si="34">G195</f>
        <v>0</v>
      </c>
      <c r="H194" s="88">
        <f t="shared" si="30"/>
        <v>0</v>
      </c>
      <c r="I194" s="1"/>
    </row>
    <row r="195" spans="1:9" ht="25.5" outlineLevel="7">
      <c r="A195" s="14" t="s">
        <v>11</v>
      </c>
      <c r="B195" s="15" t="s">
        <v>80</v>
      </c>
      <c r="C195" s="15" t="s">
        <v>691</v>
      </c>
      <c r="D195" s="14" t="s">
        <v>7</v>
      </c>
      <c r="E195" s="16" t="s">
        <v>306</v>
      </c>
      <c r="F195" s="8">
        <v>400</v>
      </c>
      <c r="G195" s="8">
        <v>0</v>
      </c>
      <c r="H195" s="88">
        <f t="shared" si="30"/>
        <v>0</v>
      </c>
      <c r="I195" s="1"/>
    </row>
    <row r="196" spans="1:9" outlineLevel="2">
      <c r="A196" s="14" t="s">
        <v>11</v>
      </c>
      <c r="B196" s="15" t="s">
        <v>94</v>
      </c>
      <c r="C196" s="15"/>
      <c r="D196" s="14"/>
      <c r="E196" s="16" t="s">
        <v>275</v>
      </c>
      <c r="F196" s="8">
        <f>F197</f>
        <v>300</v>
      </c>
      <c r="G196" s="8">
        <f>G197</f>
        <v>118.3</v>
      </c>
      <c r="H196" s="88">
        <f t="shared" si="30"/>
        <v>39.43333333333333</v>
      </c>
      <c r="I196" s="1"/>
    </row>
    <row r="197" spans="1:9" ht="38.25" outlineLevel="3">
      <c r="A197" s="14" t="s">
        <v>11</v>
      </c>
      <c r="B197" s="15" t="s">
        <v>94</v>
      </c>
      <c r="C197" s="15" t="s">
        <v>29</v>
      </c>
      <c r="D197" s="14"/>
      <c r="E197" s="16" t="s">
        <v>670</v>
      </c>
      <c r="F197" s="8">
        <f>F198</f>
        <v>300</v>
      </c>
      <c r="G197" s="8">
        <f t="shared" ref="G197:G199" si="35">G198</f>
        <v>118.3</v>
      </c>
      <c r="H197" s="88">
        <f t="shared" si="30"/>
        <v>39.43333333333333</v>
      </c>
      <c r="I197" s="1"/>
    </row>
    <row r="198" spans="1:9" ht="25.5" outlineLevel="4">
      <c r="A198" s="14" t="s">
        <v>11</v>
      </c>
      <c r="B198" s="15" t="s">
        <v>94</v>
      </c>
      <c r="C198" s="15" t="s">
        <v>35</v>
      </c>
      <c r="D198" s="14"/>
      <c r="E198" s="16" t="s">
        <v>327</v>
      </c>
      <c r="F198" s="8">
        <f>F199</f>
        <v>300</v>
      </c>
      <c r="G198" s="8">
        <f t="shared" si="35"/>
        <v>118.3</v>
      </c>
      <c r="H198" s="88">
        <f t="shared" si="30"/>
        <v>39.43333333333333</v>
      </c>
      <c r="I198" s="1"/>
    </row>
    <row r="199" spans="1:9" ht="51" outlineLevel="5">
      <c r="A199" s="14" t="s">
        <v>11</v>
      </c>
      <c r="B199" s="15" t="s">
        <v>94</v>
      </c>
      <c r="C199" s="15" t="s">
        <v>36</v>
      </c>
      <c r="D199" s="14"/>
      <c r="E199" s="16" t="s">
        <v>328</v>
      </c>
      <c r="F199" s="8">
        <f>F200</f>
        <v>300</v>
      </c>
      <c r="G199" s="8">
        <f t="shared" si="35"/>
        <v>118.3</v>
      </c>
      <c r="H199" s="88">
        <f t="shared" si="30"/>
        <v>39.43333333333333</v>
      </c>
      <c r="I199" s="1"/>
    </row>
    <row r="200" spans="1:9" ht="25.5" outlineLevel="6">
      <c r="A200" s="14" t="s">
        <v>11</v>
      </c>
      <c r="B200" s="15" t="s">
        <v>94</v>
      </c>
      <c r="C200" s="15" t="s">
        <v>95</v>
      </c>
      <c r="D200" s="14"/>
      <c r="E200" s="16" t="s">
        <v>389</v>
      </c>
      <c r="F200" s="8">
        <f>F201</f>
        <v>300</v>
      </c>
      <c r="G200" s="8">
        <f>G201</f>
        <v>118.3</v>
      </c>
      <c r="H200" s="88">
        <f t="shared" si="30"/>
        <v>39.43333333333333</v>
      </c>
      <c r="I200" s="1"/>
    </row>
    <row r="201" spans="1:9" ht="25.5" outlineLevel="7">
      <c r="A201" s="14" t="s">
        <v>11</v>
      </c>
      <c r="B201" s="15" t="s">
        <v>94</v>
      </c>
      <c r="C201" s="15" t="s">
        <v>95</v>
      </c>
      <c r="D201" s="14" t="s">
        <v>7</v>
      </c>
      <c r="E201" s="16" t="s">
        <v>306</v>
      </c>
      <c r="F201" s="8">
        <v>300</v>
      </c>
      <c r="G201" s="8">
        <v>118.3</v>
      </c>
      <c r="H201" s="88">
        <f t="shared" si="30"/>
        <v>39.43333333333333</v>
      </c>
      <c r="I201" s="1"/>
    </row>
    <row r="202" spans="1:9" outlineLevel="1">
      <c r="A202" s="14" t="s">
        <v>11</v>
      </c>
      <c r="B202" s="15" t="s">
        <v>96</v>
      </c>
      <c r="C202" s="15"/>
      <c r="D202" s="14"/>
      <c r="E202" s="16" t="s">
        <v>254</v>
      </c>
      <c r="F202" s="8">
        <f>F203+F218+F242+F284</f>
        <v>80640.2</v>
      </c>
      <c r="G202" s="8">
        <f>G203+G218+G242+G284</f>
        <v>11737.400000000001</v>
      </c>
      <c r="H202" s="88">
        <f t="shared" si="30"/>
        <v>14.555271440299009</v>
      </c>
      <c r="I202" s="1"/>
    </row>
    <row r="203" spans="1:9" outlineLevel="2">
      <c r="A203" s="14" t="s">
        <v>11</v>
      </c>
      <c r="B203" s="15" t="s">
        <v>97</v>
      </c>
      <c r="C203" s="15"/>
      <c r="D203" s="14"/>
      <c r="E203" s="16" t="s">
        <v>276</v>
      </c>
      <c r="F203" s="8">
        <f>F204+F211</f>
        <v>3933.3</v>
      </c>
      <c r="G203" s="8">
        <f>G204+G211</f>
        <v>383.7</v>
      </c>
      <c r="H203" s="88">
        <f t="shared" si="30"/>
        <v>9.7551674166730216</v>
      </c>
      <c r="I203" s="1"/>
    </row>
    <row r="204" spans="1:9" ht="51" outlineLevel="3">
      <c r="A204" s="14" t="s">
        <v>11</v>
      </c>
      <c r="B204" s="15" t="s">
        <v>97</v>
      </c>
      <c r="C204" s="15" t="s">
        <v>73</v>
      </c>
      <c r="D204" s="14"/>
      <c r="E204" s="16" t="s">
        <v>669</v>
      </c>
      <c r="F204" s="8">
        <f t="shared" ref="F204:G205" si="36">F205</f>
        <v>3133.3</v>
      </c>
      <c r="G204" s="8">
        <f t="shared" si="36"/>
        <v>327.7</v>
      </c>
      <c r="H204" s="88">
        <f t="shared" si="30"/>
        <v>10.458621900232981</v>
      </c>
      <c r="I204" s="1"/>
    </row>
    <row r="205" spans="1:9" ht="25.5" outlineLevel="4">
      <c r="A205" s="14" t="s">
        <v>11</v>
      </c>
      <c r="B205" s="15" t="s">
        <v>97</v>
      </c>
      <c r="C205" s="15" t="s">
        <v>98</v>
      </c>
      <c r="D205" s="14"/>
      <c r="E205" s="16" t="s">
        <v>391</v>
      </c>
      <c r="F205" s="8">
        <f t="shared" si="36"/>
        <v>3133.3</v>
      </c>
      <c r="G205" s="8">
        <f t="shared" si="36"/>
        <v>327.7</v>
      </c>
      <c r="H205" s="88">
        <f t="shared" si="30"/>
        <v>10.458621900232981</v>
      </c>
      <c r="I205" s="1"/>
    </row>
    <row r="206" spans="1:9" ht="38.25" outlineLevel="5">
      <c r="A206" s="14" t="s">
        <v>11</v>
      </c>
      <c r="B206" s="15" t="s">
        <v>97</v>
      </c>
      <c r="C206" s="15" t="s">
        <v>99</v>
      </c>
      <c r="D206" s="14"/>
      <c r="E206" s="16" t="s">
        <v>392</v>
      </c>
      <c r="F206" s="8">
        <f>F209+F207</f>
        <v>3133.3</v>
      </c>
      <c r="G206" s="8">
        <f>G209+G207</f>
        <v>327.7</v>
      </c>
      <c r="H206" s="88">
        <f t="shared" si="30"/>
        <v>10.458621900232981</v>
      </c>
      <c r="I206" s="1"/>
    </row>
    <row r="207" spans="1:9" ht="38.25" outlineLevel="6">
      <c r="A207" s="14" t="s">
        <v>11</v>
      </c>
      <c r="B207" s="15" t="s">
        <v>97</v>
      </c>
      <c r="C207" s="15" t="s">
        <v>100</v>
      </c>
      <c r="D207" s="14"/>
      <c r="E207" s="16" t="s">
        <v>394</v>
      </c>
      <c r="F207" s="8">
        <f>F208</f>
        <v>2133.3000000000002</v>
      </c>
      <c r="G207" s="8">
        <f>G208</f>
        <v>283.8</v>
      </c>
      <c r="H207" s="88">
        <f t="shared" si="30"/>
        <v>13.303332864576008</v>
      </c>
      <c r="I207" s="1"/>
    </row>
    <row r="208" spans="1:9" ht="25.5" outlineLevel="7">
      <c r="A208" s="14" t="s">
        <v>11</v>
      </c>
      <c r="B208" s="15" t="s">
        <v>97</v>
      </c>
      <c r="C208" s="15" t="s">
        <v>100</v>
      </c>
      <c r="D208" s="14" t="s">
        <v>7</v>
      </c>
      <c r="E208" s="16" t="s">
        <v>306</v>
      </c>
      <c r="F208" s="8">
        <v>2133.3000000000002</v>
      </c>
      <c r="G208" s="8">
        <v>283.8</v>
      </c>
      <c r="H208" s="88">
        <f t="shared" si="30"/>
        <v>13.303332864576008</v>
      </c>
      <c r="I208" s="1"/>
    </row>
    <row r="209" spans="1:9" ht="25.5" outlineLevel="6">
      <c r="A209" s="14" t="s">
        <v>11</v>
      </c>
      <c r="B209" s="15" t="s">
        <v>97</v>
      </c>
      <c r="C209" s="15" t="s">
        <v>631</v>
      </c>
      <c r="D209" s="14"/>
      <c r="E209" s="16" t="s">
        <v>630</v>
      </c>
      <c r="F209" s="8">
        <f>F210</f>
        <v>1000</v>
      </c>
      <c r="G209" s="8">
        <f>G210</f>
        <v>43.9</v>
      </c>
      <c r="H209" s="88">
        <f t="shared" ref="H209:H270" si="37">G209/F209*100</f>
        <v>4.3900000000000006</v>
      </c>
      <c r="I209" s="1"/>
    </row>
    <row r="210" spans="1:9" ht="25.5" outlineLevel="7">
      <c r="A210" s="14" t="s">
        <v>11</v>
      </c>
      <c r="B210" s="15" t="s">
        <v>97</v>
      </c>
      <c r="C210" s="15" t="s">
        <v>631</v>
      </c>
      <c r="D210" s="14">
        <v>200</v>
      </c>
      <c r="E210" s="16" t="s">
        <v>306</v>
      </c>
      <c r="F210" s="8">
        <v>1000</v>
      </c>
      <c r="G210" s="8">
        <v>43.9</v>
      </c>
      <c r="H210" s="88">
        <f t="shared" si="37"/>
        <v>4.3900000000000006</v>
      </c>
      <c r="I210" s="1"/>
    </row>
    <row r="211" spans="1:9" ht="38.25" outlineLevel="3">
      <c r="A211" s="14" t="s">
        <v>11</v>
      </c>
      <c r="B211" s="15" t="s">
        <v>97</v>
      </c>
      <c r="C211" s="15" t="s">
        <v>101</v>
      </c>
      <c r="D211" s="14"/>
      <c r="E211" s="16" t="s">
        <v>632</v>
      </c>
      <c r="F211" s="8">
        <f t="shared" ref="F211:G214" si="38">F212</f>
        <v>800</v>
      </c>
      <c r="G211" s="8">
        <f t="shared" si="38"/>
        <v>56</v>
      </c>
      <c r="H211" s="88">
        <f t="shared" si="37"/>
        <v>7.0000000000000009</v>
      </c>
      <c r="I211" s="1"/>
    </row>
    <row r="212" spans="1:9" ht="25.5" outlineLevel="4">
      <c r="A212" s="14" t="s">
        <v>11</v>
      </c>
      <c r="B212" s="15" t="s">
        <v>97</v>
      </c>
      <c r="C212" s="15" t="s">
        <v>102</v>
      </c>
      <c r="D212" s="14"/>
      <c r="E212" s="16" t="s">
        <v>600</v>
      </c>
      <c r="F212" s="8">
        <f t="shared" si="38"/>
        <v>800</v>
      </c>
      <c r="G212" s="8">
        <f t="shared" si="38"/>
        <v>56</v>
      </c>
      <c r="H212" s="88">
        <f t="shared" si="37"/>
        <v>7.0000000000000009</v>
      </c>
      <c r="I212" s="1"/>
    </row>
    <row r="213" spans="1:9" ht="25.5" outlineLevel="5">
      <c r="A213" s="14" t="s">
        <v>11</v>
      </c>
      <c r="B213" s="15" t="s">
        <v>97</v>
      </c>
      <c r="C213" s="15" t="s">
        <v>103</v>
      </c>
      <c r="D213" s="14"/>
      <c r="E213" s="16" t="s">
        <v>601</v>
      </c>
      <c r="F213" s="8">
        <f>F214+F216</f>
        <v>800</v>
      </c>
      <c r="G213" s="8">
        <f t="shared" ref="G213" si="39">G214+G216</f>
        <v>56</v>
      </c>
      <c r="H213" s="88">
        <f t="shared" si="37"/>
        <v>7.0000000000000009</v>
      </c>
      <c r="I213" s="1"/>
    </row>
    <row r="214" spans="1:9" outlineLevel="6">
      <c r="A214" s="69" t="s">
        <v>11</v>
      </c>
      <c r="B214" s="70" t="s">
        <v>97</v>
      </c>
      <c r="C214" s="70" t="s">
        <v>104</v>
      </c>
      <c r="D214" s="69"/>
      <c r="E214" s="71" t="s">
        <v>534</v>
      </c>
      <c r="F214" s="72">
        <f t="shared" si="38"/>
        <v>744</v>
      </c>
      <c r="G214" s="72">
        <f t="shared" si="38"/>
        <v>0</v>
      </c>
      <c r="H214" s="88">
        <f t="shared" si="37"/>
        <v>0</v>
      </c>
      <c r="I214" s="1"/>
    </row>
    <row r="215" spans="1:9" ht="25.5" outlineLevel="7">
      <c r="A215" s="69" t="s">
        <v>11</v>
      </c>
      <c r="B215" s="70" t="s">
        <v>97</v>
      </c>
      <c r="C215" s="70" t="s">
        <v>104</v>
      </c>
      <c r="D215" s="69" t="s">
        <v>7</v>
      </c>
      <c r="E215" s="71" t="s">
        <v>306</v>
      </c>
      <c r="F215" s="72">
        <f>800-56</f>
        <v>744</v>
      </c>
      <c r="G215" s="72">
        <v>0</v>
      </c>
      <c r="H215" s="88">
        <f t="shared" si="37"/>
        <v>0</v>
      </c>
      <c r="I215" s="1"/>
    </row>
    <row r="216" spans="1:9" ht="42" customHeight="1" outlineLevel="7">
      <c r="A216" s="69" t="s">
        <v>11</v>
      </c>
      <c r="B216" s="70" t="s">
        <v>97</v>
      </c>
      <c r="C216" s="70" t="s">
        <v>723</v>
      </c>
      <c r="D216" s="69"/>
      <c r="E216" s="71" t="s">
        <v>724</v>
      </c>
      <c r="F216" s="72">
        <f>F217</f>
        <v>56</v>
      </c>
      <c r="G216" s="72">
        <f t="shared" ref="G216" si="40">G217</f>
        <v>56</v>
      </c>
      <c r="H216" s="88">
        <f t="shared" si="37"/>
        <v>100</v>
      </c>
      <c r="I216" s="1"/>
    </row>
    <row r="217" spans="1:9" ht="25.5" outlineLevel="7">
      <c r="A217" s="69" t="s">
        <v>11</v>
      </c>
      <c r="B217" s="70" t="s">
        <v>97</v>
      </c>
      <c r="C217" s="70" t="s">
        <v>723</v>
      </c>
      <c r="D217" s="69" t="s">
        <v>7</v>
      </c>
      <c r="E217" s="71" t="s">
        <v>306</v>
      </c>
      <c r="F217" s="72">
        <v>56</v>
      </c>
      <c r="G217" s="72">
        <v>56</v>
      </c>
      <c r="H217" s="88">
        <f t="shared" si="37"/>
        <v>100</v>
      </c>
      <c r="I217" s="1"/>
    </row>
    <row r="218" spans="1:9" outlineLevel="2">
      <c r="A218" s="14" t="s">
        <v>11</v>
      </c>
      <c r="B218" s="15" t="s">
        <v>106</v>
      </c>
      <c r="C218" s="15"/>
      <c r="D218" s="14"/>
      <c r="E218" s="16" t="s">
        <v>278</v>
      </c>
      <c r="F218" s="8">
        <f t="shared" ref="F218:G219" si="41">F219</f>
        <v>7350</v>
      </c>
      <c r="G218" s="8">
        <f t="shared" si="41"/>
        <v>14.8</v>
      </c>
      <c r="H218" s="88">
        <f t="shared" si="37"/>
        <v>0.20136054421768709</v>
      </c>
      <c r="I218" s="1"/>
    </row>
    <row r="219" spans="1:9" ht="51" outlineLevel="3">
      <c r="A219" s="14" t="s">
        <v>11</v>
      </c>
      <c r="B219" s="15" t="s">
        <v>106</v>
      </c>
      <c r="C219" s="15" t="s">
        <v>73</v>
      </c>
      <c r="D219" s="14"/>
      <c r="E219" s="16" t="s">
        <v>669</v>
      </c>
      <c r="F219" s="8">
        <f t="shared" si="41"/>
        <v>7350</v>
      </c>
      <c r="G219" s="8">
        <f t="shared" si="41"/>
        <v>14.8</v>
      </c>
      <c r="H219" s="88">
        <f t="shared" si="37"/>
        <v>0.20136054421768709</v>
      </c>
      <c r="I219" s="1"/>
    </row>
    <row r="220" spans="1:9" ht="25.5" outlineLevel="4">
      <c r="A220" s="14" t="s">
        <v>11</v>
      </c>
      <c r="B220" s="15" t="s">
        <v>106</v>
      </c>
      <c r="C220" s="15" t="s">
        <v>98</v>
      </c>
      <c r="D220" s="14"/>
      <c r="E220" s="16" t="s">
        <v>391</v>
      </c>
      <c r="F220" s="8">
        <f>F221+F226+F237</f>
        <v>7350</v>
      </c>
      <c r="G220" s="8">
        <f>G221+G226+G237</f>
        <v>14.8</v>
      </c>
      <c r="H220" s="88">
        <f t="shared" si="37"/>
        <v>0.20136054421768709</v>
      </c>
      <c r="I220" s="1"/>
    </row>
    <row r="221" spans="1:9" ht="27.75" customHeight="1" outlineLevel="5">
      <c r="A221" s="14" t="s">
        <v>11</v>
      </c>
      <c r="B221" s="15" t="s">
        <v>106</v>
      </c>
      <c r="C221" s="15" t="s">
        <v>107</v>
      </c>
      <c r="D221" s="14"/>
      <c r="E221" s="16" t="s">
        <v>400</v>
      </c>
      <c r="F221" s="8">
        <f>F222+F224</f>
        <v>1000</v>
      </c>
      <c r="G221" s="8">
        <f>G222+G224</f>
        <v>0</v>
      </c>
      <c r="H221" s="88">
        <f t="shared" si="37"/>
        <v>0</v>
      </c>
      <c r="I221" s="1"/>
    </row>
    <row r="222" spans="1:9" ht="25.5" outlineLevel="6">
      <c r="A222" s="14" t="s">
        <v>11</v>
      </c>
      <c r="B222" s="15" t="s">
        <v>106</v>
      </c>
      <c r="C222" s="15" t="s">
        <v>108</v>
      </c>
      <c r="D222" s="14"/>
      <c r="E222" s="16" t="s">
        <v>401</v>
      </c>
      <c r="F222" s="8">
        <f>F223</f>
        <v>500</v>
      </c>
      <c r="G222" s="8">
        <f>G223</f>
        <v>0</v>
      </c>
      <c r="H222" s="88">
        <f t="shared" si="37"/>
        <v>0</v>
      </c>
      <c r="I222" s="1"/>
    </row>
    <row r="223" spans="1:9" ht="25.5" outlineLevel="7">
      <c r="A223" s="14" t="s">
        <v>11</v>
      </c>
      <c r="B223" s="15" t="s">
        <v>106</v>
      </c>
      <c r="C223" s="15" t="s">
        <v>108</v>
      </c>
      <c r="D223" s="14" t="s">
        <v>7</v>
      </c>
      <c r="E223" s="16" t="s">
        <v>306</v>
      </c>
      <c r="F223" s="8">
        <v>500</v>
      </c>
      <c r="G223" s="8">
        <v>0</v>
      </c>
      <c r="H223" s="88">
        <f t="shared" si="37"/>
        <v>0</v>
      </c>
      <c r="I223" s="1"/>
    </row>
    <row r="224" spans="1:9" outlineLevel="6">
      <c r="A224" s="14" t="s">
        <v>11</v>
      </c>
      <c r="B224" s="15" t="s">
        <v>106</v>
      </c>
      <c r="C224" s="15" t="s">
        <v>109</v>
      </c>
      <c r="D224" s="14"/>
      <c r="E224" s="16" t="s">
        <v>402</v>
      </c>
      <c r="F224" s="8">
        <f>F225</f>
        <v>500</v>
      </c>
      <c r="G224" s="8">
        <f>G225</f>
        <v>0</v>
      </c>
      <c r="H224" s="88">
        <f t="shared" si="37"/>
        <v>0</v>
      </c>
      <c r="I224" s="1"/>
    </row>
    <row r="225" spans="1:10" ht="25.5" outlineLevel="7">
      <c r="A225" s="14" t="s">
        <v>11</v>
      </c>
      <c r="B225" s="15" t="s">
        <v>106</v>
      </c>
      <c r="C225" s="15" t="s">
        <v>109</v>
      </c>
      <c r="D225" s="14" t="s">
        <v>7</v>
      </c>
      <c r="E225" s="16" t="s">
        <v>306</v>
      </c>
      <c r="F225" s="8">
        <v>500</v>
      </c>
      <c r="G225" s="8">
        <v>0</v>
      </c>
      <c r="H225" s="88">
        <f t="shared" si="37"/>
        <v>0</v>
      </c>
      <c r="I225" s="1"/>
    </row>
    <row r="226" spans="1:10" ht="25.5" outlineLevel="5">
      <c r="A226" s="14" t="s">
        <v>11</v>
      </c>
      <c r="B226" s="15" t="s">
        <v>106</v>
      </c>
      <c r="C226" s="15" t="s">
        <v>110</v>
      </c>
      <c r="D226" s="14"/>
      <c r="E226" s="16" t="s">
        <v>403</v>
      </c>
      <c r="F226" s="18">
        <f>F227+F229+F231+F233+F235</f>
        <v>3100</v>
      </c>
      <c r="G226" s="18">
        <f>G227+G229+G231+G233+G235</f>
        <v>0</v>
      </c>
      <c r="H226" s="88">
        <f t="shared" si="37"/>
        <v>0</v>
      </c>
      <c r="I226" s="1"/>
    </row>
    <row r="227" spans="1:10" outlineLevel="6">
      <c r="A227" s="14" t="s">
        <v>11</v>
      </c>
      <c r="B227" s="15" t="s">
        <v>106</v>
      </c>
      <c r="C227" s="15" t="s">
        <v>111</v>
      </c>
      <c r="D227" s="14"/>
      <c r="E227" s="16" t="s">
        <v>404</v>
      </c>
      <c r="F227" s="8">
        <f>F228</f>
        <v>500</v>
      </c>
      <c r="G227" s="8">
        <f>G228</f>
        <v>0</v>
      </c>
      <c r="H227" s="88">
        <f t="shared" si="37"/>
        <v>0</v>
      </c>
      <c r="I227" s="1"/>
    </row>
    <row r="228" spans="1:10" ht="25.5" outlineLevel="7">
      <c r="A228" s="14" t="s">
        <v>11</v>
      </c>
      <c r="B228" s="15" t="s">
        <v>106</v>
      </c>
      <c r="C228" s="15" t="s">
        <v>111</v>
      </c>
      <c r="D228" s="14" t="s">
        <v>7</v>
      </c>
      <c r="E228" s="16" t="s">
        <v>306</v>
      </c>
      <c r="F228" s="8">
        <v>500</v>
      </c>
      <c r="G228" s="8">
        <v>0</v>
      </c>
      <c r="H228" s="88">
        <f t="shared" si="37"/>
        <v>0</v>
      </c>
      <c r="I228" s="1"/>
    </row>
    <row r="229" spans="1:10" ht="25.5" outlineLevel="6">
      <c r="A229" s="14" t="s">
        <v>11</v>
      </c>
      <c r="B229" s="15" t="s">
        <v>106</v>
      </c>
      <c r="C229" s="15" t="s">
        <v>112</v>
      </c>
      <c r="D229" s="14"/>
      <c r="E229" s="16" t="s">
        <v>603</v>
      </c>
      <c r="F229" s="8">
        <f>F230</f>
        <v>1000</v>
      </c>
      <c r="G229" s="8">
        <f>G230</f>
        <v>0</v>
      </c>
      <c r="H229" s="88">
        <f t="shared" si="37"/>
        <v>0</v>
      </c>
      <c r="I229" s="1"/>
    </row>
    <row r="230" spans="1:10" ht="25.5" outlineLevel="7">
      <c r="A230" s="14" t="s">
        <v>11</v>
      </c>
      <c r="B230" s="15" t="s">
        <v>106</v>
      </c>
      <c r="C230" s="15" t="s">
        <v>112</v>
      </c>
      <c r="D230" s="14" t="s">
        <v>7</v>
      </c>
      <c r="E230" s="16" t="s">
        <v>306</v>
      </c>
      <c r="F230" s="8">
        <v>1000</v>
      </c>
      <c r="G230" s="8">
        <v>0</v>
      </c>
      <c r="H230" s="88">
        <f t="shared" si="37"/>
        <v>0</v>
      </c>
      <c r="I230" s="1"/>
    </row>
    <row r="231" spans="1:10" ht="38.25" outlineLevel="6">
      <c r="A231" s="14" t="s">
        <v>11</v>
      </c>
      <c r="B231" s="15" t="s">
        <v>106</v>
      </c>
      <c r="C231" s="15" t="s">
        <v>113</v>
      </c>
      <c r="D231" s="14"/>
      <c r="E231" s="16" t="s">
        <v>405</v>
      </c>
      <c r="F231" s="8">
        <f>F232</f>
        <v>500</v>
      </c>
      <c r="G231" s="8">
        <f>G232</f>
        <v>0</v>
      </c>
      <c r="H231" s="88">
        <f t="shared" si="37"/>
        <v>0</v>
      </c>
      <c r="I231" s="1"/>
    </row>
    <row r="232" spans="1:10" ht="25.5" outlineLevel="7">
      <c r="A232" s="14" t="s">
        <v>11</v>
      </c>
      <c r="B232" s="15" t="s">
        <v>106</v>
      </c>
      <c r="C232" s="15" t="s">
        <v>113</v>
      </c>
      <c r="D232" s="14" t="s">
        <v>7</v>
      </c>
      <c r="E232" s="16" t="s">
        <v>306</v>
      </c>
      <c r="F232" s="8">
        <v>500</v>
      </c>
      <c r="G232" s="8">
        <v>0</v>
      </c>
      <c r="H232" s="88">
        <f t="shared" si="37"/>
        <v>0</v>
      </c>
      <c r="I232" s="1"/>
    </row>
    <row r="233" spans="1:10" ht="25.5" outlineLevel="7">
      <c r="A233" s="14" t="s">
        <v>11</v>
      </c>
      <c r="B233" s="15" t="s">
        <v>106</v>
      </c>
      <c r="C233" s="15" t="s">
        <v>587</v>
      </c>
      <c r="D233" s="14"/>
      <c r="E233" s="16" t="s">
        <v>588</v>
      </c>
      <c r="F233" s="8">
        <f>F234</f>
        <v>1000</v>
      </c>
      <c r="G233" s="8">
        <f>G234</f>
        <v>0</v>
      </c>
      <c r="H233" s="88">
        <f t="shared" si="37"/>
        <v>0</v>
      </c>
      <c r="I233" s="1"/>
    </row>
    <row r="234" spans="1:10" ht="25.5" outlineLevel="7">
      <c r="A234" s="14" t="s">
        <v>11</v>
      </c>
      <c r="B234" s="15" t="s">
        <v>106</v>
      </c>
      <c r="C234" s="15" t="s">
        <v>587</v>
      </c>
      <c r="D234" s="14">
        <v>200</v>
      </c>
      <c r="E234" s="16" t="s">
        <v>306</v>
      </c>
      <c r="F234" s="8">
        <v>1000</v>
      </c>
      <c r="G234" s="8">
        <v>0</v>
      </c>
      <c r="H234" s="88">
        <f t="shared" si="37"/>
        <v>0</v>
      </c>
      <c r="I234" s="1"/>
    </row>
    <row r="235" spans="1:10" ht="25.5" outlineLevel="7">
      <c r="A235" s="69" t="s">
        <v>11</v>
      </c>
      <c r="B235" s="70" t="s">
        <v>106</v>
      </c>
      <c r="C235" s="70" t="s">
        <v>604</v>
      </c>
      <c r="D235" s="69"/>
      <c r="E235" s="71" t="s">
        <v>605</v>
      </c>
      <c r="F235" s="72">
        <f>F236</f>
        <v>100</v>
      </c>
      <c r="G235" s="72">
        <f>G236</f>
        <v>0</v>
      </c>
      <c r="H235" s="88">
        <f t="shared" si="37"/>
        <v>0</v>
      </c>
      <c r="I235" s="1"/>
    </row>
    <row r="236" spans="1:10" ht="25.5" outlineLevel="7">
      <c r="A236" s="69" t="s">
        <v>11</v>
      </c>
      <c r="B236" s="70" t="s">
        <v>106</v>
      </c>
      <c r="C236" s="70" t="s">
        <v>604</v>
      </c>
      <c r="D236" s="69">
        <v>200</v>
      </c>
      <c r="E236" s="71" t="s">
        <v>306</v>
      </c>
      <c r="F236" s="72">
        <f>350-250</f>
        <v>100</v>
      </c>
      <c r="G236" s="72">
        <v>0</v>
      </c>
      <c r="H236" s="88">
        <f t="shared" si="37"/>
        <v>0</v>
      </c>
      <c r="I236" s="1"/>
    </row>
    <row r="237" spans="1:10" ht="25.5" outlineLevel="5">
      <c r="A237" s="69" t="s">
        <v>11</v>
      </c>
      <c r="B237" s="70" t="s">
        <v>106</v>
      </c>
      <c r="C237" s="70" t="s">
        <v>114</v>
      </c>
      <c r="D237" s="69"/>
      <c r="E237" s="71" t="s">
        <v>406</v>
      </c>
      <c r="F237" s="76">
        <f>F240+F238</f>
        <v>3250</v>
      </c>
      <c r="G237" s="76">
        <f t="shared" ref="G237" si="42">G240+G238</f>
        <v>14.8</v>
      </c>
      <c r="H237" s="88">
        <f t="shared" si="37"/>
        <v>0.45538461538461539</v>
      </c>
    </row>
    <row r="238" spans="1:10" ht="25.5" outlineLevel="5">
      <c r="A238" s="69" t="s">
        <v>11</v>
      </c>
      <c r="B238" s="70" t="s">
        <v>106</v>
      </c>
      <c r="C238" s="70" t="s">
        <v>641</v>
      </c>
      <c r="D238" s="69"/>
      <c r="E238" s="71" t="s">
        <v>642</v>
      </c>
      <c r="F238" s="76">
        <f>F239</f>
        <v>1500</v>
      </c>
      <c r="G238" s="76">
        <f t="shared" ref="G238" si="43">G239</f>
        <v>14.8</v>
      </c>
      <c r="H238" s="88">
        <f t="shared" si="37"/>
        <v>0.9866666666666668</v>
      </c>
    </row>
    <row r="239" spans="1:10" ht="25.5" outlineLevel="5">
      <c r="A239" s="69" t="s">
        <v>11</v>
      </c>
      <c r="B239" s="70" t="s">
        <v>106</v>
      </c>
      <c r="C239" s="70" t="s">
        <v>641</v>
      </c>
      <c r="D239" s="69">
        <v>200</v>
      </c>
      <c r="E239" s="71" t="s">
        <v>306</v>
      </c>
      <c r="F239" s="76">
        <f>1000+1500-1000</f>
        <v>1500</v>
      </c>
      <c r="G239" s="76">
        <v>14.8</v>
      </c>
      <c r="H239" s="88">
        <f t="shared" si="37"/>
        <v>0.9866666666666668</v>
      </c>
    </row>
    <row r="240" spans="1:10" ht="51" outlineLevel="6">
      <c r="A240" s="69" t="s">
        <v>11</v>
      </c>
      <c r="B240" s="70" t="s">
        <v>106</v>
      </c>
      <c r="C240" s="70" t="s">
        <v>584</v>
      </c>
      <c r="D240" s="69"/>
      <c r="E240" s="71" t="s">
        <v>602</v>
      </c>
      <c r="F240" s="72">
        <f t="shared" ref="F240:G240" si="44">F241</f>
        <v>1750</v>
      </c>
      <c r="G240" s="72">
        <f t="shared" si="44"/>
        <v>0</v>
      </c>
      <c r="H240" s="88">
        <f t="shared" si="37"/>
        <v>0</v>
      </c>
      <c r="J240" s="58"/>
    </row>
    <row r="241" spans="1:10" ht="25.5" outlineLevel="7">
      <c r="A241" s="69" t="s">
        <v>11</v>
      </c>
      <c r="B241" s="70" t="s">
        <v>106</v>
      </c>
      <c r="C241" s="70" t="s">
        <v>584</v>
      </c>
      <c r="D241" s="69" t="s">
        <v>7</v>
      </c>
      <c r="E241" s="71" t="s">
        <v>306</v>
      </c>
      <c r="F241" s="72">
        <f>1000+250+500</f>
        <v>1750</v>
      </c>
      <c r="G241" s="72">
        <v>0</v>
      </c>
      <c r="H241" s="88">
        <f t="shared" si="37"/>
        <v>0</v>
      </c>
      <c r="J241" s="58"/>
    </row>
    <row r="242" spans="1:10" outlineLevel="2">
      <c r="A242" s="14" t="s">
        <v>11</v>
      </c>
      <c r="B242" s="15" t="s">
        <v>115</v>
      </c>
      <c r="C242" s="15"/>
      <c r="D242" s="14"/>
      <c r="E242" s="16" t="s">
        <v>279</v>
      </c>
      <c r="F242" s="8">
        <f>F243+F268</f>
        <v>40971.1</v>
      </c>
      <c r="G242" s="8">
        <f>G243+G268</f>
        <v>5255.9000000000005</v>
      </c>
      <c r="H242" s="88">
        <f t="shared" si="37"/>
        <v>12.828310687289335</v>
      </c>
      <c r="J242" s="58"/>
    </row>
    <row r="243" spans="1:10" ht="51" outlineLevel="3">
      <c r="A243" s="14" t="s">
        <v>11</v>
      </c>
      <c r="B243" s="15" t="s">
        <v>115</v>
      </c>
      <c r="C243" s="15" t="s">
        <v>73</v>
      </c>
      <c r="D243" s="14"/>
      <c r="E243" s="16" t="s">
        <v>669</v>
      </c>
      <c r="F243" s="8">
        <f>F244</f>
        <v>20441.3</v>
      </c>
      <c r="G243" s="8">
        <f>G244</f>
        <v>5255.9000000000005</v>
      </c>
      <c r="H243" s="88">
        <f t="shared" si="37"/>
        <v>25.71216116391815</v>
      </c>
    </row>
    <row r="244" spans="1:10" ht="25.5" outlineLevel="4">
      <c r="A244" s="14" t="s">
        <v>11</v>
      </c>
      <c r="B244" s="15" t="s">
        <v>115</v>
      </c>
      <c r="C244" s="15" t="s">
        <v>74</v>
      </c>
      <c r="D244" s="14"/>
      <c r="E244" s="16" t="s">
        <v>368</v>
      </c>
      <c r="F244" s="8">
        <f>F245+F252+F261</f>
        <v>20441.3</v>
      </c>
      <c r="G244" s="8">
        <f>G245+G252+G261</f>
        <v>5255.9000000000005</v>
      </c>
      <c r="H244" s="88">
        <f t="shared" si="37"/>
        <v>25.71216116391815</v>
      </c>
    </row>
    <row r="245" spans="1:10" ht="16.5" customHeight="1" outlineLevel="5">
      <c r="A245" s="14" t="s">
        <v>11</v>
      </c>
      <c r="B245" s="15" t="s">
        <v>115</v>
      </c>
      <c r="C245" s="15" t="s">
        <v>116</v>
      </c>
      <c r="D245" s="14"/>
      <c r="E245" s="16" t="s">
        <v>408</v>
      </c>
      <c r="F245" s="8">
        <f>F246+F248+F250</f>
        <v>11500</v>
      </c>
      <c r="G245" s="8">
        <f>G246+G248+G250</f>
        <v>3626.1000000000004</v>
      </c>
      <c r="H245" s="88">
        <f t="shared" si="37"/>
        <v>31.53130434782609</v>
      </c>
    </row>
    <row r="246" spans="1:10" ht="25.5" outlineLevel="6">
      <c r="A246" s="14" t="s">
        <v>11</v>
      </c>
      <c r="B246" s="15" t="s">
        <v>115</v>
      </c>
      <c r="C246" s="15" t="s">
        <v>117</v>
      </c>
      <c r="D246" s="14"/>
      <c r="E246" s="16" t="s">
        <v>409</v>
      </c>
      <c r="F246" s="8">
        <f>F247</f>
        <v>8500</v>
      </c>
      <c r="G246" s="8">
        <f>G247</f>
        <v>2210.9</v>
      </c>
      <c r="H246" s="88">
        <f t="shared" si="37"/>
        <v>26.010588235294119</v>
      </c>
    </row>
    <row r="247" spans="1:10" ht="25.5" outlineLevel="7">
      <c r="A247" s="14" t="s">
        <v>11</v>
      </c>
      <c r="B247" s="15" t="s">
        <v>115</v>
      </c>
      <c r="C247" s="15" t="s">
        <v>117</v>
      </c>
      <c r="D247" s="14" t="s">
        <v>7</v>
      </c>
      <c r="E247" s="16" t="s">
        <v>306</v>
      </c>
      <c r="F247" s="8">
        <v>8500</v>
      </c>
      <c r="G247" s="8">
        <v>2210.9</v>
      </c>
      <c r="H247" s="88">
        <f t="shared" si="37"/>
        <v>26.010588235294119</v>
      </c>
    </row>
    <row r="248" spans="1:10" ht="25.5" outlineLevel="6">
      <c r="A248" s="14" t="s">
        <v>11</v>
      </c>
      <c r="B248" s="15" t="s">
        <v>115</v>
      </c>
      <c r="C248" s="15" t="s">
        <v>118</v>
      </c>
      <c r="D248" s="14"/>
      <c r="E248" s="16" t="s">
        <v>410</v>
      </c>
      <c r="F248" s="8">
        <f>F249</f>
        <v>1500</v>
      </c>
      <c r="G248" s="8">
        <f>G249</f>
        <v>700</v>
      </c>
      <c r="H248" s="88">
        <f t="shared" si="37"/>
        <v>46.666666666666664</v>
      </c>
    </row>
    <row r="249" spans="1:10" ht="25.5" outlineLevel="7">
      <c r="A249" s="14" t="s">
        <v>11</v>
      </c>
      <c r="B249" s="15" t="s">
        <v>115</v>
      </c>
      <c r="C249" s="15" t="s">
        <v>118</v>
      </c>
      <c r="D249" s="14" t="s">
        <v>39</v>
      </c>
      <c r="E249" s="16" t="s">
        <v>332</v>
      </c>
      <c r="F249" s="8">
        <v>1500</v>
      </c>
      <c r="G249" s="8">
        <v>700</v>
      </c>
      <c r="H249" s="88">
        <f t="shared" si="37"/>
        <v>46.666666666666664</v>
      </c>
      <c r="I249" s="1"/>
    </row>
    <row r="250" spans="1:10" ht="38.25" outlineLevel="6">
      <c r="A250" s="14" t="s">
        <v>11</v>
      </c>
      <c r="B250" s="15" t="s">
        <v>115</v>
      </c>
      <c r="C250" s="15" t="s">
        <v>119</v>
      </c>
      <c r="D250" s="14"/>
      <c r="E250" s="16" t="s">
        <v>411</v>
      </c>
      <c r="F250" s="8">
        <f>F251</f>
        <v>1500</v>
      </c>
      <c r="G250" s="8">
        <f>G251</f>
        <v>715.2</v>
      </c>
      <c r="H250" s="88">
        <f t="shared" si="37"/>
        <v>47.680000000000007</v>
      </c>
      <c r="I250" s="1"/>
    </row>
    <row r="251" spans="1:10" ht="25.5" outlineLevel="7">
      <c r="A251" s="14" t="s">
        <v>11</v>
      </c>
      <c r="B251" s="15" t="s">
        <v>115</v>
      </c>
      <c r="C251" s="15" t="s">
        <v>119</v>
      </c>
      <c r="D251" s="14" t="s">
        <v>7</v>
      </c>
      <c r="E251" s="16" t="s">
        <v>306</v>
      </c>
      <c r="F251" s="8">
        <v>1500</v>
      </c>
      <c r="G251" s="8">
        <v>715.2</v>
      </c>
      <c r="H251" s="88">
        <f t="shared" si="37"/>
        <v>47.680000000000007</v>
      </c>
      <c r="I251" s="1"/>
    </row>
    <row r="252" spans="1:10" ht="25.5" outlineLevel="5">
      <c r="A252" s="14" t="s">
        <v>11</v>
      </c>
      <c r="B252" s="15" t="s">
        <v>115</v>
      </c>
      <c r="C252" s="15" t="s">
        <v>75</v>
      </c>
      <c r="D252" s="14"/>
      <c r="E252" s="16" t="s">
        <v>369</v>
      </c>
      <c r="F252" s="8">
        <f>F253+F255+F257+F259</f>
        <v>7380</v>
      </c>
      <c r="G252" s="8">
        <f t="shared" ref="G252" si="45">G253+G255+G257+G259</f>
        <v>1629.8</v>
      </c>
      <c r="H252" s="88">
        <f t="shared" si="37"/>
        <v>22.084010840108402</v>
      </c>
      <c r="I252" s="1"/>
    </row>
    <row r="253" spans="1:10" outlineLevel="6">
      <c r="A253" s="48" t="s">
        <v>11</v>
      </c>
      <c r="B253" s="47" t="s">
        <v>115</v>
      </c>
      <c r="C253" s="47" t="s">
        <v>120</v>
      </c>
      <c r="D253" s="48"/>
      <c r="E253" s="49" t="s">
        <v>413</v>
      </c>
      <c r="F253" s="18">
        <f>F254</f>
        <v>4790</v>
      </c>
      <c r="G253" s="8">
        <f>G254</f>
        <v>1600</v>
      </c>
      <c r="H253" s="88">
        <f t="shared" si="37"/>
        <v>33.40292275574113</v>
      </c>
      <c r="I253" s="1"/>
    </row>
    <row r="254" spans="1:10" ht="25.5" outlineLevel="7">
      <c r="A254" s="48" t="s">
        <v>11</v>
      </c>
      <c r="B254" s="47" t="s">
        <v>115</v>
      </c>
      <c r="C254" s="47" t="s">
        <v>120</v>
      </c>
      <c r="D254" s="48" t="s">
        <v>39</v>
      </c>
      <c r="E254" s="49" t="s">
        <v>332</v>
      </c>
      <c r="F254" s="18">
        <v>4790</v>
      </c>
      <c r="G254" s="18">
        <v>1600</v>
      </c>
      <c r="H254" s="88">
        <f t="shared" si="37"/>
        <v>33.40292275574113</v>
      </c>
      <c r="I254" s="1"/>
    </row>
    <row r="255" spans="1:10" ht="25.5" outlineLevel="6">
      <c r="A255" s="14" t="s">
        <v>11</v>
      </c>
      <c r="B255" s="15" t="s">
        <v>115</v>
      </c>
      <c r="C255" s="15" t="s">
        <v>121</v>
      </c>
      <c r="D255" s="14"/>
      <c r="E255" s="16" t="s">
        <v>414</v>
      </c>
      <c r="F255" s="8">
        <f>F256</f>
        <v>300</v>
      </c>
      <c r="G255" s="8">
        <f>G256</f>
        <v>0</v>
      </c>
      <c r="H255" s="88">
        <f t="shared" si="37"/>
        <v>0</v>
      </c>
      <c r="I255" s="1"/>
    </row>
    <row r="256" spans="1:10" ht="25.5" outlineLevel="7">
      <c r="A256" s="14" t="s">
        <v>11</v>
      </c>
      <c r="B256" s="15" t="s">
        <v>115</v>
      </c>
      <c r="C256" s="15" t="s">
        <v>121</v>
      </c>
      <c r="D256" s="14" t="s">
        <v>7</v>
      </c>
      <c r="E256" s="16" t="s">
        <v>306</v>
      </c>
      <c r="F256" s="8">
        <v>300</v>
      </c>
      <c r="G256" s="8">
        <v>0</v>
      </c>
      <c r="H256" s="88">
        <f t="shared" si="37"/>
        <v>0</v>
      </c>
      <c r="I256" s="1"/>
    </row>
    <row r="257" spans="1:11" ht="38.25" outlineLevel="6">
      <c r="A257" s="14" t="s">
        <v>11</v>
      </c>
      <c r="B257" s="15" t="s">
        <v>115</v>
      </c>
      <c r="C257" s="15" t="s">
        <v>122</v>
      </c>
      <c r="D257" s="14"/>
      <c r="E257" s="16" t="s">
        <v>417</v>
      </c>
      <c r="F257" s="8">
        <f>F258</f>
        <v>1290</v>
      </c>
      <c r="G257" s="8">
        <f>G258</f>
        <v>29.8</v>
      </c>
      <c r="H257" s="88">
        <f t="shared" si="37"/>
        <v>2.3100775193798451</v>
      </c>
      <c r="I257" s="1"/>
    </row>
    <row r="258" spans="1:11" ht="25.5" outlineLevel="7">
      <c r="A258" s="14" t="s">
        <v>11</v>
      </c>
      <c r="B258" s="15" t="s">
        <v>115</v>
      </c>
      <c r="C258" s="15" t="s">
        <v>122</v>
      </c>
      <c r="D258" s="14" t="s">
        <v>7</v>
      </c>
      <c r="E258" s="16" t="s">
        <v>306</v>
      </c>
      <c r="F258" s="8">
        <v>1290</v>
      </c>
      <c r="G258" s="8">
        <v>29.8</v>
      </c>
      <c r="H258" s="88">
        <f t="shared" si="37"/>
        <v>2.3100775193798451</v>
      </c>
      <c r="I258" s="1"/>
    </row>
    <row r="259" spans="1:11" outlineLevel="6">
      <c r="A259" s="14" t="s">
        <v>11</v>
      </c>
      <c r="B259" s="15" t="s">
        <v>115</v>
      </c>
      <c r="C259" s="15" t="s">
        <v>123</v>
      </c>
      <c r="D259" s="14"/>
      <c r="E259" s="16" t="s">
        <v>418</v>
      </c>
      <c r="F259" s="8">
        <f>F260</f>
        <v>1000</v>
      </c>
      <c r="G259" s="8">
        <f>G260</f>
        <v>0</v>
      </c>
      <c r="H259" s="88">
        <f t="shared" si="37"/>
        <v>0</v>
      </c>
      <c r="I259" s="1"/>
    </row>
    <row r="260" spans="1:11" ht="25.5" outlineLevel="7">
      <c r="A260" s="14" t="s">
        <v>11</v>
      </c>
      <c r="B260" s="15" t="s">
        <v>115</v>
      </c>
      <c r="C260" s="15" t="s">
        <v>123</v>
      </c>
      <c r="D260" s="14" t="s">
        <v>7</v>
      </c>
      <c r="E260" s="16" t="s">
        <v>306</v>
      </c>
      <c r="F260" s="8">
        <v>1000</v>
      </c>
      <c r="G260" s="8">
        <v>0</v>
      </c>
      <c r="H260" s="88">
        <f t="shared" si="37"/>
        <v>0</v>
      </c>
      <c r="I260" s="1"/>
    </row>
    <row r="261" spans="1:11" ht="25.5" outlineLevel="5">
      <c r="A261" s="14" t="s">
        <v>11</v>
      </c>
      <c r="B261" s="15" t="s">
        <v>115</v>
      </c>
      <c r="C261" s="15" t="s">
        <v>93</v>
      </c>
      <c r="D261" s="14"/>
      <c r="E261" s="16" t="s">
        <v>387</v>
      </c>
      <c r="F261" s="8">
        <f>F264+F266+F262</f>
        <v>1561.3</v>
      </c>
      <c r="G261" s="8">
        <f>G264+G266+G262</f>
        <v>0</v>
      </c>
      <c r="H261" s="88">
        <f t="shared" si="37"/>
        <v>0</v>
      </c>
      <c r="I261" s="1"/>
    </row>
    <row r="262" spans="1:11" ht="54" customHeight="1" outlineLevel="5">
      <c r="A262" s="69" t="s">
        <v>11</v>
      </c>
      <c r="B262" s="70" t="s">
        <v>115</v>
      </c>
      <c r="C262" s="70" t="s">
        <v>726</v>
      </c>
      <c r="D262" s="69"/>
      <c r="E262" s="71" t="s">
        <v>727</v>
      </c>
      <c r="F262" s="72">
        <f>F263</f>
        <v>950</v>
      </c>
      <c r="G262" s="72">
        <f t="shared" ref="G262" si="46">G263</f>
        <v>0</v>
      </c>
      <c r="H262" s="88">
        <f t="shared" si="37"/>
        <v>0</v>
      </c>
      <c r="I262" s="1"/>
    </row>
    <row r="263" spans="1:11" ht="25.5" outlineLevel="5">
      <c r="A263" s="69" t="s">
        <v>11</v>
      </c>
      <c r="B263" s="70" t="s">
        <v>115</v>
      </c>
      <c r="C263" s="70" t="s">
        <v>726</v>
      </c>
      <c r="D263" s="77" t="s">
        <v>7</v>
      </c>
      <c r="E263" s="78" t="s">
        <v>306</v>
      </c>
      <c r="F263" s="72">
        <v>950</v>
      </c>
      <c r="G263" s="72">
        <v>0</v>
      </c>
      <c r="H263" s="88">
        <f t="shared" si="37"/>
        <v>0</v>
      </c>
      <c r="I263" s="1"/>
    </row>
    <row r="264" spans="1:11" outlineLevel="5">
      <c r="A264" s="14" t="s">
        <v>11</v>
      </c>
      <c r="B264" s="15" t="s">
        <v>115</v>
      </c>
      <c r="C264" s="15" t="s">
        <v>627</v>
      </c>
      <c r="D264" s="14"/>
      <c r="E264" s="16" t="s">
        <v>628</v>
      </c>
      <c r="F264" s="8">
        <f>F265</f>
        <v>500</v>
      </c>
      <c r="G264" s="8">
        <f>G265</f>
        <v>0</v>
      </c>
      <c r="H264" s="88">
        <f t="shared" si="37"/>
        <v>0</v>
      </c>
      <c r="I264" s="1"/>
    </row>
    <row r="265" spans="1:11" ht="25.5" outlineLevel="5">
      <c r="A265" s="14" t="s">
        <v>11</v>
      </c>
      <c r="B265" s="15" t="s">
        <v>115</v>
      </c>
      <c r="C265" s="15" t="s">
        <v>627</v>
      </c>
      <c r="D265" s="14">
        <v>200</v>
      </c>
      <c r="E265" s="16" t="s">
        <v>306</v>
      </c>
      <c r="F265" s="8">
        <v>500</v>
      </c>
      <c r="G265" s="8">
        <v>0</v>
      </c>
      <c r="H265" s="88">
        <f t="shared" si="37"/>
        <v>0</v>
      </c>
    </row>
    <row r="266" spans="1:11" ht="63.75" outlineLevel="7">
      <c r="A266" s="14">
        <v>802</v>
      </c>
      <c r="B266" s="15" t="s">
        <v>115</v>
      </c>
      <c r="C266" s="57" t="s">
        <v>657</v>
      </c>
      <c r="D266" s="57"/>
      <c r="E266" s="62" t="s">
        <v>656</v>
      </c>
      <c r="F266" s="8">
        <f>F267</f>
        <v>111.3</v>
      </c>
      <c r="G266" s="8">
        <f t="shared" ref="G266" si="47">G267</f>
        <v>0</v>
      </c>
      <c r="H266" s="88">
        <f t="shared" si="37"/>
        <v>0</v>
      </c>
      <c r="J266" s="58"/>
      <c r="K266" s="58"/>
    </row>
    <row r="267" spans="1:11" ht="25.5" outlineLevel="7">
      <c r="A267" s="14">
        <v>802</v>
      </c>
      <c r="B267" s="15" t="s">
        <v>115</v>
      </c>
      <c r="C267" s="57" t="s">
        <v>657</v>
      </c>
      <c r="D267" s="57" t="s">
        <v>7</v>
      </c>
      <c r="E267" s="62" t="s">
        <v>306</v>
      </c>
      <c r="F267" s="8">
        <v>111.3</v>
      </c>
      <c r="G267" s="8">
        <v>0</v>
      </c>
      <c r="H267" s="88">
        <f t="shared" si="37"/>
        <v>0</v>
      </c>
      <c r="J267" s="58"/>
      <c r="K267" s="58"/>
    </row>
    <row r="268" spans="1:11" ht="40.5" customHeight="1" outlineLevel="3">
      <c r="A268" s="14" t="s">
        <v>11</v>
      </c>
      <c r="B268" s="15" t="s">
        <v>115</v>
      </c>
      <c r="C268" s="15" t="s">
        <v>124</v>
      </c>
      <c r="D268" s="14"/>
      <c r="E268" s="16" t="s">
        <v>280</v>
      </c>
      <c r="F268" s="8">
        <f>F269</f>
        <v>20529.8</v>
      </c>
      <c r="G268" s="8">
        <f>G269</f>
        <v>0</v>
      </c>
      <c r="H268" s="88">
        <f t="shared" si="37"/>
        <v>0</v>
      </c>
      <c r="J268" s="58"/>
      <c r="K268" s="58"/>
    </row>
    <row r="269" spans="1:11" ht="38.25" outlineLevel="4">
      <c r="A269" s="14" t="s">
        <v>11</v>
      </c>
      <c r="B269" s="15" t="s">
        <v>115</v>
      </c>
      <c r="C269" s="15" t="s">
        <v>125</v>
      </c>
      <c r="D269" s="14"/>
      <c r="E269" s="16" t="s">
        <v>421</v>
      </c>
      <c r="F269" s="8">
        <f>F270+F279</f>
        <v>20529.8</v>
      </c>
      <c r="G269" s="8">
        <f>G270+G279</f>
        <v>0</v>
      </c>
      <c r="H269" s="88">
        <f t="shared" si="37"/>
        <v>0</v>
      </c>
    </row>
    <row r="270" spans="1:11" ht="25.5" outlineLevel="5">
      <c r="A270" s="14" t="s">
        <v>11</v>
      </c>
      <c r="B270" s="15" t="s">
        <v>115</v>
      </c>
      <c r="C270" s="15" t="s">
        <v>126</v>
      </c>
      <c r="D270" s="14"/>
      <c r="E270" s="16" t="s">
        <v>529</v>
      </c>
      <c r="F270" s="8">
        <f>F273+F275+F277+F271</f>
        <v>5322.9</v>
      </c>
      <c r="G270" s="8">
        <f t="shared" ref="G270" si="48">G273+G275+G277+G271</f>
        <v>0</v>
      </c>
      <c r="H270" s="88">
        <f t="shared" si="37"/>
        <v>0</v>
      </c>
    </row>
    <row r="271" spans="1:11" ht="25.5" outlineLevel="5">
      <c r="A271" s="73" t="s">
        <v>11</v>
      </c>
      <c r="B271" s="74" t="s">
        <v>115</v>
      </c>
      <c r="C271" s="74" t="s">
        <v>763</v>
      </c>
      <c r="D271" s="73"/>
      <c r="E271" s="75" t="s">
        <v>764</v>
      </c>
      <c r="F271" s="76">
        <f>F272</f>
        <v>4222.8999999999996</v>
      </c>
      <c r="G271" s="76">
        <f t="shared" ref="G271" si="49">G272</f>
        <v>0</v>
      </c>
      <c r="H271" s="88">
        <f t="shared" ref="H271:H334" si="50">G271/F271*100</f>
        <v>0</v>
      </c>
    </row>
    <row r="272" spans="1:11" ht="25.5" outlineLevel="5">
      <c r="A272" s="73" t="s">
        <v>11</v>
      </c>
      <c r="B272" s="74" t="s">
        <v>115</v>
      </c>
      <c r="C272" s="74" t="s">
        <v>763</v>
      </c>
      <c r="D272" s="73" t="s">
        <v>7</v>
      </c>
      <c r="E272" s="75" t="s">
        <v>306</v>
      </c>
      <c r="F272" s="76">
        <v>4222.8999999999996</v>
      </c>
      <c r="G272" s="76">
        <v>0</v>
      </c>
      <c r="H272" s="88">
        <f t="shared" si="50"/>
        <v>0</v>
      </c>
    </row>
    <row r="273" spans="1:9" ht="51" outlineLevel="6">
      <c r="A273" s="48" t="s">
        <v>11</v>
      </c>
      <c r="B273" s="47" t="s">
        <v>115</v>
      </c>
      <c r="C273" s="47" t="s">
        <v>127</v>
      </c>
      <c r="D273" s="48"/>
      <c r="E273" s="49" t="s">
        <v>422</v>
      </c>
      <c r="F273" s="18">
        <f t="shared" ref="F273:G273" si="51">F274</f>
        <v>500</v>
      </c>
      <c r="G273" s="18">
        <f t="shared" si="51"/>
        <v>0</v>
      </c>
      <c r="H273" s="88">
        <f t="shared" si="50"/>
        <v>0</v>
      </c>
    </row>
    <row r="274" spans="1:9" ht="25.5" outlineLevel="7">
      <c r="A274" s="14" t="s">
        <v>11</v>
      </c>
      <c r="B274" s="15" t="s">
        <v>115</v>
      </c>
      <c r="C274" s="15" t="s">
        <v>127</v>
      </c>
      <c r="D274" s="14" t="s">
        <v>7</v>
      </c>
      <c r="E274" s="16" t="s">
        <v>306</v>
      </c>
      <c r="F274" s="8">
        <v>500</v>
      </c>
      <c r="G274" s="8">
        <v>0</v>
      </c>
      <c r="H274" s="88">
        <f t="shared" si="50"/>
        <v>0</v>
      </c>
    </row>
    <row r="275" spans="1:9" ht="25.5" outlineLevel="7">
      <c r="A275" s="69" t="s">
        <v>11</v>
      </c>
      <c r="B275" s="70" t="s">
        <v>115</v>
      </c>
      <c r="C275" s="70" t="s">
        <v>649</v>
      </c>
      <c r="D275" s="69"/>
      <c r="E275" s="71" t="s">
        <v>650</v>
      </c>
      <c r="F275" s="72">
        <f>F276</f>
        <v>550</v>
      </c>
      <c r="G275" s="72">
        <f t="shared" ref="G275" si="52">G276</f>
        <v>0</v>
      </c>
      <c r="H275" s="88">
        <f t="shared" si="50"/>
        <v>0</v>
      </c>
    </row>
    <row r="276" spans="1:9" ht="25.5" outlineLevel="7">
      <c r="A276" s="69" t="s">
        <v>11</v>
      </c>
      <c r="B276" s="70" t="s">
        <v>115</v>
      </c>
      <c r="C276" s="70" t="s">
        <v>649</v>
      </c>
      <c r="D276" s="69" t="s">
        <v>7</v>
      </c>
      <c r="E276" s="71" t="s">
        <v>306</v>
      </c>
      <c r="F276" s="72">
        <f>600-50</f>
        <v>550</v>
      </c>
      <c r="G276" s="72">
        <v>0</v>
      </c>
      <c r="H276" s="88">
        <f t="shared" si="50"/>
        <v>0</v>
      </c>
    </row>
    <row r="277" spans="1:9" ht="25.5" outlineLevel="7">
      <c r="A277" s="69" t="s">
        <v>11</v>
      </c>
      <c r="B277" s="70" t="s">
        <v>115</v>
      </c>
      <c r="C277" s="70" t="s">
        <v>739</v>
      </c>
      <c r="D277" s="69"/>
      <c r="E277" s="71" t="s">
        <v>765</v>
      </c>
      <c r="F277" s="72">
        <f>F278</f>
        <v>50</v>
      </c>
      <c r="G277" s="72">
        <f t="shared" ref="G277" si="53">G278</f>
        <v>0</v>
      </c>
      <c r="H277" s="88">
        <f t="shared" si="50"/>
        <v>0</v>
      </c>
    </row>
    <row r="278" spans="1:9" ht="25.5" outlineLevel="7">
      <c r="A278" s="69" t="s">
        <v>11</v>
      </c>
      <c r="B278" s="70" t="s">
        <v>115</v>
      </c>
      <c r="C278" s="70" t="s">
        <v>739</v>
      </c>
      <c r="D278" s="69" t="s">
        <v>7</v>
      </c>
      <c r="E278" s="71" t="s">
        <v>306</v>
      </c>
      <c r="F278" s="72">
        <v>50</v>
      </c>
      <c r="G278" s="72">
        <v>0</v>
      </c>
      <c r="H278" s="88">
        <f t="shared" si="50"/>
        <v>0</v>
      </c>
    </row>
    <row r="279" spans="1:9" ht="38.25" outlineLevel="5">
      <c r="A279" s="69" t="s">
        <v>11</v>
      </c>
      <c r="B279" s="70" t="s">
        <v>115</v>
      </c>
      <c r="C279" s="70" t="s">
        <v>128</v>
      </c>
      <c r="D279" s="69"/>
      <c r="E279" s="71" t="s">
        <v>423</v>
      </c>
      <c r="F279" s="72">
        <f>F282+F280</f>
        <v>15206.9</v>
      </c>
      <c r="G279" s="72">
        <f t="shared" ref="G279" si="54">G282+G280</f>
        <v>0</v>
      </c>
      <c r="H279" s="88">
        <f t="shared" si="50"/>
        <v>0</v>
      </c>
    </row>
    <row r="280" spans="1:9" ht="52.5" customHeight="1" outlineLevel="7">
      <c r="A280" s="69" t="s">
        <v>11</v>
      </c>
      <c r="B280" s="70" t="s">
        <v>115</v>
      </c>
      <c r="C280" s="70" t="s">
        <v>715</v>
      </c>
      <c r="D280" s="69"/>
      <c r="E280" s="71" t="s">
        <v>714</v>
      </c>
      <c r="F280" s="72">
        <f>F281</f>
        <v>3020</v>
      </c>
      <c r="G280" s="72">
        <f t="shared" ref="G280" si="55">G281</f>
        <v>0</v>
      </c>
      <c r="H280" s="88">
        <f t="shared" si="50"/>
        <v>0</v>
      </c>
    </row>
    <row r="281" spans="1:9" ht="25.5" outlineLevel="7">
      <c r="A281" s="69" t="s">
        <v>11</v>
      </c>
      <c r="B281" s="70" t="s">
        <v>115</v>
      </c>
      <c r="C281" s="70" t="s">
        <v>715</v>
      </c>
      <c r="D281" s="69" t="s">
        <v>39</v>
      </c>
      <c r="E281" s="71" t="s">
        <v>332</v>
      </c>
      <c r="F281" s="72">
        <f>20+3000</f>
        <v>3020</v>
      </c>
      <c r="G281" s="72">
        <v>0</v>
      </c>
      <c r="H281" s="88">
        <f t="shared" si="50"/>
        <v>0</v>
      </c>
    </row>
    <row r="282" spans="1:9" ht="38.25" outlineLevel="6">
      <c r="A282" s="14" t="s">
        <v>11</v>
      </c>
      <c r="B282" s="15" t="s">
        <v>115</v>
      </c>
      <c r="C282" s="15" t="s">
        <v>129</v>
      </c>
      <c r="D282" s="14"/>
      <c r="E282" s="16" t="s">
        <v>424</v>
      </c>
      <c r="F282" s="8">
        <f>F283</f>
        <v>12186.9</v>
      </c>
      <c r="G282" s="8">
        <f>G283</f>
        <v>0</v>
      </c>
      <c r="H282" s="88">
        <f t="shared" si="50"/>
        <v>0</v>
      </c>
      <c r="I282" s="1"/>
    </row>
    <row r="283" spans="1:9" ht="25.5" outlineLevel="7">
      <c r="A283" s="14" t="s">
        <v>11</v>
      </c>
      <c r="B283" s="15" t="s">
        <v>115</v>
      </c>
      <c r="C283" s="15" t="s">
        <v>129</v>
      </c>
      <c r="D283" s="14" t="s">
        <v>7</v>
      </c>
      <c r="E283" s="16" t="s">
        <v>306</v>
      </c>
      <c r="F283" s="8">
        <f>12064.9+122</f>
        <v>12186.9</v>
      </c>
      <c r="G283" s="8">
        <v>0</v>
      </c>
      <c r="H283" s="88">
        <f t="shared" si="50"/>
        <v>0</v>
      </c>
      <c r="I283" s="1"/>
    </row>
    <row r="284" spans="1:9" ht="25.5" outlineLevel="2">
      <c r="A284" s="14" t="s">
        <v>11</v>
      </c>
      <c r="B284" s="15" t="s">
        <v>130</v>
      </c>
      <c r="C284" s="15"/>
      <c r="D284" s="14"/>
      <c r="E284" s="16" t="s">
        <v>281</v>
      </c>
      <c r="F284" s="8">
        <f>F285+F290</f>
        <v>28385.8</v>
      </c>
      <c r="G284" s="8">
        <f>G285+G290</f>
        <v>6083</v>
      </c>
      <c r="H284" s="88">
        <f t="shared" si="50"/>
        <v>21.429728948981534</v>
      </c>
      <c r="I284" s="1"/>
    </row>
    <row r="285" spans="1:9" ht="51" outlineLevel="3">
      <c r="A285" s="14" t="s">
        <v>11</v>
      </c>
      <c r="B285" s="15" t="s">
        <v>130</v>
      </c>
      <c r="C285" s="15" t="s">
        <v>73</v>
      </c>
      <c r="D285" s="14"/>
      <c r="E285" s="16" t="s">
        <v>669</v>
      </c>
      <c r="F285" s="8">
        <f>F286</f>
        <v>19475.5</v>
      </c>
      <c r="G285" s="8">
        <f t="shared" ref="G285:G288" si="56">G286</f>
        <v>4400</v>
      </c>
      <c r="H285" s="88">
        <f t="shared" si="50"/>
        <v>22.592487997740751</v>
      </c>
      <c r="I285" s="1"/>
    </row>
    <row r="286" spans="1:9" ht="25.5" outlineLevel="4">
      <c r="A286" s="14" t="s">
        <v>11</v>
      </c>
      <c r="B286" s="15" t="s">
        <v>130</v>
      </c>
      <c r="C286" s="15" t="s">
        <v>98</v>
      </c>
      <c r="D286" s="14"/>
      <c r="E286" s="16" t="s">
        <v>391</v>
      </c>
      <c r="F286" s="8">
        <f>F287</f>
        <v>19475.5</v>
      </c>
      <c r="G286" s="8">
        <f t="shared" si="56"/>
        <v>4400</v>
      </c>
      <c r="H286" s="88">
        <f t="shared" si="50"/>
        <v>22.592487997740751</v>
      </c>
      <c r="I286" s="1"/>
    </row>
    <row r="287" spans="1:9" ht="25.5" outlineLevel="5">
      <c r="A287" s="14" t="s">
        <v>11</v>
      </c>
      <c r="B287" s="15" t="s">
        <v>130</v>
      </c>
      <c r="C287" s="15" t="s">
        <v>110</v>
      </c>
      <c r="D287" s="14"/>
      <c r="E287" s="16" t="s">
        <v>403</v>
      </c>
      <c r="F287" s="8">
        <f>F288</f>
        <v>19475.5</v>
      </c>
      <c r="G287" s="8">
        <f t="shared" si="56"/>
        <v>4400</v>
      </c>
      <c r="H287" s="88">
        <f t="shared" si="50"/>
        <v>22.592487997740751</v>
      </c>
      <c r="I287" s="1"/>
    </row>
    <row r="288" spans="1:9" ht="25.5" outlineLevel="6">
      <c r="A288" s="14" t="s">
        <v>11</v>
      </c>
      <c r="B288" s="15" t="s">
        <v>130</v>
      </c>
      <c r="C288" s="15" t="s">
        <v>131</v>
      </c>
      <c r="D288" s="14"/>
      <c r="E288" s="16" t="s">
        <v>425</v>
      </c>
      <c r="F288" s="8">
        <f>F289</f>
        <v>19475.5</v>
      </c>
      <c r="G288" s="8">
        <f t="shared" si="56"/>
        <v>4400</v>
      </c>
      <c r="H288" s="88">
        <f t="shared" si="50"/>
        <v>22.592487997740751</v>
      </c>
      <c r="I288" s="1"/>
    </row>
    <row r="289" spans="1:9" ht="25.5" outlineLevel="7">
      <c r="A289" s="14" t="s">
        <v>11</v>
      </c>
      <c r="B289" s="15" t="s">
        <v>130</v>
      </c>
      <c r="C289" s="15" t="s">
        <v>131</v>
      </c>
      <c r="D289" s="14" t="s">
        <v>39</v>
      </c>
      <c r="E289" s="16" t="s">
        <v>332</v>
      </c>
      <c r="F289" s="8">
        <v>19475.5</v>
      </c>
      <c r="G289" s="8">
        <v>4400</v>
      </c>
      <c r="H289" s="88">
        <f t="shared" si="50"/>
        <v>22.592487997740751</v>
      </c>
      <c r="I289" s="1"/>
    </row>
    <row r="290" spans="1:9" outlineLevel="7">
      <c r="A290" s="14" t="s">
        <v>11</v>
      </c>
      <c r="B290" s="15" t="s">
        <v>130</v>
      </c>
      <c r="C290" s="15" t="s">
        <v>3</v>
      </c>
      <c r="D290" s="14"/>
      <c r="E290" s="16" t="s">
        <v>261</v>
      </c>
      <c r="F290" s="8">
        <f t="shared" ref="F290:G291" si="57">F291</f>
        <v>8910.2999999999993</v>
      </c>
      <c r="G290" s="8">
        <f t="shared" si="57"/>
        <v>1683</v>
      </c>
      <c r="H290" s="88">
        <f t="shared" si="50"/>
        <v>18.888252920777081</v>
      </c>
      <c r="I290" s="1"/>
    </row>
    <row r="291" spans="1:9" ht="25.5" outlineLevel="7">
      <c r="A291" s="14" t="s">
        <v>11</v>
      </c>
      <c r="B291" s="15" t="s">
        <v>130</v>
      </c>
      <c r="C291" s="15" t="s">
        <v>10</v>
      </c>
      <c r="D291" s="14"/>
      <c r="E291" s="16" t="s">
        <v>308</v>
      </c>
      <c r="F291" s="8">
        <f t="shared" si="57"/>
        <v>8910.2999999999993</v>
      </c>
      <c r="G291" s="8">
        <f t="shared" si="57"/>
        <v>1683</v>
      </c>
      <c r="H291" s="88">
        <f t="shared" si="50"/>
        <v>18.888252920777081</v>
      </c>
      <c r="I291" s="1"/>
    </row>
    <row r="292" spans="1:9" ht="25.5" outlineLevel="7">
      <c r="A292" s="69" t="s">
        <v>11</v>
      </c>
      <c r="B292" s="70" t="s">
        <v>130</v>
      </c>
      <c r="C292" s="70" t="s">
        <v>50</v>
      </c>
      <c r="D292" s="69"/>
      <c r="E292" s="71" t="s">
        <v>351</v>
      </c>
      <c r="F292" s="72">
        <f>F293+F294+F295</f>
        <v>8910.2999999999993</v>
      </c>
      <c r="G292" s="72">
        <f>G293+G294+G295</f>
        <v>1683</v>
      </c>
      <c r="H292" s="88">
        <f t="shared" si="50"/>
        <v>18.888252920777081</v>
      </c>
      <c r="I292" s="1"/>
    </row>
    <row r="293" spans="1:9" ht="63.75" outlineLevel="7">
      <c r="A293" s="69" t="s">
        <v>11</v>
      </c>
      <c r="B293" s="70" t="s">
        <v>130</v>
      </c>
      <c r="C293" s="70" t="s">
        <v>50</v>
      </c>
      <c r="D293" s="69" t="s">
        <v>6</v>
      </c>
      <c r="E293" s="71" t="s">
        <v>305</v>
      </c>
      <c r="F293" s="72">
        <f>5436.1+296.2</f>
        <v>5732.3</v>
      </c>
      <c r="G293" s="72">
        <v>919.5</v>
      </c>
      <c r="H293" s="88">
        <f t="shared" si="50"/>
        <v>16.040681750780664</v>
      </c>
      <c r="I293" s="1"/>
    </row>
    <row r="294" spans="1:9" ht="25.5" outlineLevel="7">
      <c r="A294" s="14" t="s">
        <v>11</v>
      </c>
      <c r="B294" s="15" t="s">
        <v>130</v>
      </c>
      <c r="C294" s="15" t="s">
        <v>50</v>
      </c>
      <c r="D294" s="14" t="s">
        <v>7</v>
      </c>
      <c r="E294" s="16" t="s">
        <v>306</v>
      </c>
      <c r="F294" s="8">
        <v>3108</v>
      </c>
      <c r="G294" s="8">
        <v>750.9</v>
      </c>
      <c r="H294" s="88">
        <f t="shared" si="50"/>
        <v>24.160231660231659</v>
      </c>
      <c r="I294" s="1"/>
    </row>
    <row r="295" spans="1:9" outlineLevel="7">
      <c r="A295" s="14" t="s">
        <v>11</v>
      </c>
      <c r="B295" s="15" t="s">
        <v>130</v>
      </c>
      <c r="C295" s="15" t="s">
        <v>50</v>
      </c>
      <c r="D295" s="14" t="s">
        <v>8</v>
      </c>
      <c r="E295" s="16" t="s">
        <v>307</v>
      </c>
      <c r="F295" s="8">
        <v>70</v>
      </c>
      <c r="G295" s="8">
        <v>12.6</v>
      </c>
      <c r="H295" s="88">
        <f t="shared" si="50"/>
        <v>18</v>
      </c>
      <c r="I295" s="1"/>
    </row>
    <row r="296" spans="1:9" outlineLevel="7">
      <c r="A296" s="14" t="s">
        <v>11</v>
      </c>
      <c r="B296" s="15" t="s">
        <v>693</v>
      </c>
      <c r="C296" s="15"/>
      <c r="D296" s="14"/>
      <c r="E296" s="16" t="s">
        <v>703</v>
      </c>
      <c r="F296" s="8">
        <f>F297</f>
        <v>1370.5</v>
      </c>
      <c r="G296" s="8">
        <f t="shared" ref="G296:G299" si="58">G297</f>
        <v>0</v>
      </c>
      <c r="H296" s="88">
        <f t="shared" si="50"/>
        <v>0</v>
      </c>
      <c r="I296" s="1"/>
    </row>
    <row r="297" spans="1:9" outlineLevel="7">
      <c r="A297" s="14" t="s">
        <v>11</v>
      </c>
      <c r="B297" s="15" t="s">
        <v>694</v>
      </c>
      <c r="C297" s="15"/>
      <c r="D297" s="14"/>
      <c r="E297" s="16" t="s">
        <v>704</v>
      </c>
      <c r="F297" s="8">
        <f>F298</f>
        <v>1370.5</v>
      </c>
      <c r="G297" s="8">
        <f t="shared" si="58"/>
        <v>0</v>
      </c>
      <c r="H297" s="88">
        <f t="shared" si="50"/>
        <v>0</v>
      </c>
      <c r="I297" s="1"/>
    </row>
    <row r="298" spans="1:9" ht="51" outlineLevel="7">
      <c r="A298" s="14" t="s">
        <v>11</v>
      </c>
      <c r="B298" s="15" t="s">
        <v>694</v>
      </c>
      <c r="C298" s="15" t="s">
        <v>73</v>
      </c>
      <c r="D298" s="14"/>
      <c r="E298" s="16" t="s">
        <v>669</v>
      </c>
      <c r="F298" s="8">
        <f>F299</f>
        <v>1370.5</v>
      </c>
      <c r="G298" s="8">
        <f t="shared" si="58"/>
        <v>0</v>
      </c>
      <c r="H298" s="88">
        <f t="shared" si="50"/>
        <v>0</v>
      </c>
      <c r="I298" s="1"/>
    </row>
    <row r="299" spans="1:9" ht="25.5" outlineLevel="7">
      <c r="A299" s="14" t="s">
        <v>11</v>
      </c>
      <c r="B299" s="15" t="s">
        <v>694</v>
      </c>
      <c r="C299" s="15" t="s">
        <v>74</v>
      </c>
      <c r="D299" s="14"/>
      <c r="E299" s="16" t="s">
        <v>368</v>
      </c>
      <c r="F299" s="8">
        <f>F300</f>
        <v>1370.5</v>
      </c>
      <c r="G299" s="8">
        <f t="shared" si="58"/>
        <v>0</v>
      </c>
      <c r="H299" s="88">
        <f t="shared" si="50"/>
        <v>0</v>
      </c>
      <c r="I299" s="1"/>
    </row>
    <row r="300" spans="1:9" ht="31.5" customHeight="1" outlineLevel="7">
      <c r="A300" s="14" t="s">
        <v>11</v>
      </c>
      <c r="B300" s="15" t="s">
        <v>694</v>
      </c>
      <c r="C300" s="15" t="s">
        <v>695</v>
      </c>
      <c r="D300" s="14"/>
      <c r="E300" s="16" t="s">
        <v>700</v>
      </c>
      <c r="F300" s="8">
        <f>F301+F303+F305</f>
        <v>1370.5</v>
      </c>
      <c r="G300" s="8">
        <f t="shared" ref="G300" si="59">G301+G303+G305</f>
        <v>0</v>
      </c>
      <c r="H300" s="88">
        <f t="shared" si="50"/>
        <v>0</v>
      </c>
      <c r="I300" s="1"/>
    </row>
    <row r="301" spans="1:9" outlineLevel="7">
      <c r="A301" s="14" t="s">
        <v>11</v>
      </c>
      <c r="B301" s="15" t="s">
        <v>694</v>
      </c>
      <c r="C301" s="15" t="s">
        <v>696</v>
      </c>
      <c r="D301" s="14"/>
      <c r="E301" s="16" t="s">
        <v>699</v>
      </c>
      <c r="F301" s="8">
        <f>F302</f>
        <v>250</v>
      </c>
      <c r="G301" s="8">
        <f t="shared" ref="G301" si="60">G302</f>
        <v>0</v>
      </c>
      <c r="H301" s="88">
        <f t="shared" si="50"/>
        <v>0</v>
      </c>
      <c r="I301" s="1"/>
    </row>
    <row r="302" spans="1:9" ht="25.5" outlineLevel="7">
      <c r="A302" s="14" t="s">
        <v>11</v>
      </c>
      <c r="B302" s="15" t="s">
        <v>694</v>
      </c>
      <c r="C302" s="15" t="s">
        <v>696</v>
      </c>
      <c r="D302" s="14">
        <v>200</v>
      </c>
      <c r="E302" s="16" t="s">
        <v>306</v>
      </c>
      <c r="F302" s="8">
        <v>250</v>
      </c>
      <c r="G302" s="8">
        <v>0</v>
      </c>
      <c r="H302" s="88">
        <f t="shared" si="50"/>
        <v>0</v>
      </c>
      <c r="I302" s="1"/>
    </row>
    <row r="303" spans="1:9" outlineLevel="7">
      <c r="A303" s="14" t="s">
        <v>11</v>
      </c>
      <c r="B303" s="15" t="s">
        <v>694</v>
      </c>
      <c r="C303" s="15" t="s">
        <v>697</v>
      </c>
      <c r="D303" s="14"/>
      <c r="E303" s="16" t="s">
        <v>701</v>
      </c>
      <c r="F303" s="8">
        <f>F304</f>
        <v>520.5</v>
      </c>
      <c r="G303" s="8">
        <f t="shared" ref="G303" si="61">G304</f>
        <v>0</v>
      </c>
      <c r="H303" s="88">
        <f t="shared" si="50"/>
        <v>0</v>
      </c>
      <c r="I303" s="1"/>
    </row>
    <row r="304" spans="1:9" ht="25.5" outlineLevel="7">
      <c r="A304" s="14" t="s">
        <v>11</v>
      </c>
      <c r="B304" s="15" t="s">
        <v>694</v>
      </c>
      <c r="C304" s="15" t="s">
        <v>697</v>
      </c>
      <c r="D304" s="14">
        <v>200</v>
      </c>
      <c r="E304" s="16" t="s">
        <v>306</v>
      </c>
      <c r="F304" s="8">
        <v>520.5</v>
      </c>
      <c r="G304" s="8">
        <v>0</v>
      </c>
      <c r="H304" s="88">
        <f t="shared" si="50"/>
        <v>0</v>
      </c>
      <c r="I304" s="1"/>
    </row>
    <row r="305" spans="1:9" ht="25.5" outlineLevel="7">
      <c r="A305" s="14" t="s">
        <v>11</v>
      </c>
      <c r="B305" s="15" t="s">
        <v>694</v>
      </c>
      <c r="C305" s="15" t="s">
        <v>698</v>
      </c>
      <c r="D305" s="14"/>
      <c r="E305" s="16" t="s">
        <v>702</v>
      </c>
      <c r="F305" s="8">
        <f>F306</f>
        <v>600</v>
      </c>
      <c r="G305" s="8">
        <f t="shared" ref="G305" si="62">G306</f>
        <v>0</v>
      </c>
      <c r="H305" s="88">
        <f t="shared" si="50"/>
        <v>0</v>
      </c>
      <c r="I305" s="1"/>
    </row>
    <row r="306" spans="1:9" ht="25.5" outlineLevel="7">
      <c r="A306" s="14" t="s">
        <v>11</v>
      </c>
      <c r="B306" s="15" t="s">
        <v>694</v>
      </c>
      <c r="C306" s="15" t="s">
        <v>698</v>
      </c>
      <c r="D306" s="14">
        <v>200</v>
      </c>
      <c r="E306" s="16" t="s">
        <v>306</v>
      </c>
      <c r="F306" s="8">
        <v>600</v>
      </c>
      <c r="G306" s="8">
        <v>0</v>
      </c>
      <c r="H306" s="88">
        <f t="shared" si="50"/>
        <v>0</v>
      </c>
      <c r="I306" s="1"/>
    </row>
    <row r="307" spans="1:9" outlineLevel="1">
      <c r="A307" s="14" t="s">
        <v>11</v>
      </c>
      <c r="B307" s="15" t="s">
        <v>134</v>
      </c>
      <c r="C307" s="15"/>
      <c r="D307" s="14"/>
      <c r="E307" s="16" t="s">
        <v>256</v>
      </c>
      <c r="F307" s="8">
        <f>F308+F314+F325</f>
        <v>11835.3</v>
      </c>
      <c r="G307" s="8">
        <f>G308+G314+G325</f>
        <v>6468.2999999999993</v>
      </c>
      <c r="H307" s="88">
        <f t="shared" si="50"/>
        <v>54.652607031507436</v>
      </c>
      <c r="I307" s="1"/>
    </row>
    <row r="308" spans="1:9" outlineLevel="2">
      <c r="A308" s="14" t="s">
        <v>11</v>
      </c>
      <c r="B308" s="15" t="s">
        <v>135</v>
      </c>
      <c r="C308" s="15"/>
      <c r="D308" s="14"/>
      <c r="E308" s="16" t="s">
        <v>283</v>
      </c>
      <c r="F308" s="8">
        <f t="shared" ref="F308:G309" si="63">F309</f>
        <v>1000</v>
      </c>
      <c r="G308" s="8">
        <f t="shared" si="63"/>
        <v>231.9</v>
      </c>
      <c r="H308" s="88">
        <f t="shared" si="50"/>
        <v>23.189999999999998</v>
      </c>
      <c r="I308" s="1"/>
    </row>
    <row r="309" spans="1:9" ht="38.25" customHeight="1" outlineLevel="3">
      <c r="A309" s="14" t="s">
        <v>11</v>
      </c>
      <c r="B309" s="15" t="s">
        <v>135</v>
      </c>
      <c r="C309" s="15" t="s">
        <v>13</v>
      </c>
      <c r="D309" s="14"/>
      <c r="E309" s="16" t="s">
        <v>672</v>
      </c>
      <c r="F309" s="8">
        <f t="shared" si="63"/>
        <v>1000</v>
      </c>
      <c r="G309" s="8">
        <f t="shared" si="63"/>
        <v>231.9</v>
      </c>
      <c r="H309" s="88">
        <f t="shared" si="50"/>
        <v>23.189999999999998</v>
      </c>
      <c r="I309" s="1"/>
    </row>
    <row r="310" spans="1:9" ht="25.5" outlineLevel="4">
      <c r="A310" s="14" t="s">
        <v>11</v>
      </c>
      <c r="B310" s="15" t="s">
        <v>135</v>
      </c>
      <c r="C310" s="15" t="s">
        <v>40</v>
      </c>
      <c r="D310" s="14"/>
      <c r="E310" s="16" t="s">
        <v>707</v>
      </c>
      <c r="F310" s="8">
        <f>F311</f>
        <v>1000</v>
      </c>
      <c r="G310" s="8">
        <f t="shared" ref="G310:G312" si="64">G311</f>
        <v>231.9</v>
      </c>
      <c r="H310" s="88">
        <f t="shared" si="50"/>
        <v>23.189999999999998</v>
      </c>
      <c r="I310" s="1"/>
    </row>
    <row r="311" spans="1:9" ht="51" outlineLevel="5">
      <c r="A311" s="14" t="s">
        <v>11</v>
      </c>
      <c r="B311" s="15" t="s">
        <v>135</v>
      </c>
      <c r="C311" s="15" t="s">
        <v>136</v>
      </c>
      <c r="D311" s="14"/>
      <c r="E311" s="16" t="s">
        <v>426</v>
      </c>
      <c r="F311" s="8">
        <f>F312</f>
        <v>1000</v>
      </c>
      <c r="G311" s="8">
        <f t="shared" si="64"/>
        <v>231.9</v>
      </c>
      <c r="H311" s="88">
        <f t="shared" si="50"/>
        <v>23.189999999999998</v>
      </c>
      <c r="I311" s="1"/>
    </row>
    <row r="312" spans="1:9" ht="25.5" outlineLevel="6">
      <c r="A312" s="14" t="s">
        <v>11</v>
      </c>
      <c r="B312" s="15" t="s">
        <v>135</v>
      </c>
      <c r="C312" s="15" t="s">
        <v>137</v>
      </c>
      <c r="D312" s="14"/>
      <c r="E312" s="16" t="s">
        <v>427</v>
      </c>
      <c r="F312" s="8">
        <f>F313</f>
        <v>1000</v>
      </c>
      <c r="G312" s="8">
        <f t="shared" si="64"/>
        <v>231.9</v>
      </c>
      <c r="H312" s="88">
        <f t="shared" si="50"/>
        <v>23.189999999999998</v>
      </c>
      <c r="I312" s="1"/>
    </row>
    <row r="313" spans="1:9" outlineLevel="7">
      <c r="A313" s="14" t="s">
        <v>11</v>
      </c>
      <c r="B313" s="15" t="s">
        <v>135</v>
      </c>
      <c r="C313" s="15" t="s">
        <v>137</v>
      </c>
      <c r="D313" s="14" t="s">
        <v>21</v>
      </c>
      <c r="E313" s="16" t="s">
        <v>317</v>
      </c>
      <c r="F313" s="8">
        <v>1000</v>
      </c>
      <c r="G313" s="8">
        <v>231.9</v>
      </c>
      <c r="H313" s="88">
        <f t="shared" si="50"/>
        <v>23.189999999999998</v>
      </c>
      <c r="I313" s="1"/>
    </row>
    <row r="314" spans="1:9" outlineLevel="2">
      <c r="A314" s="14" t="s">
        <v>11</v>
      </c>
      <c r="B314" s="15" t="s">
        <v>138</v>
      </c>
      <c r="C314" s="15"/>
      <c r="D314" s="14"/>
      <c r="E314" s="16" t="s">
        <v>284</v>
      </c>
      <c r="F314" s="8">
        <f>F315+F320</f>
        <v>320</v>
      </c>
      <c r="G314" s="8">
        <f t="shared" ref="G314" si="65">G315+G320</f>
        <v>10</v>
      </c>
      <c r="H314" s="88">
        <f t="shared" si="50"/>
        <v>3.125</v>
      </c>
      <c r="I314" s="1"/>
    </row>
    <row r="315" spans="1:9" ht="39.75" customHeight="1" outlineLevel="3">
      <c r="A315" s="14" t="s">
        <v>11</v>
      </c>
      <c r="B315" s="15" t="s">
        <v>138</v>
      </c>
      <c r="C315" s="15" t="s">
        <v>13</v>
      </c>
      <c r="D315" s="14"/>
      <c r="E315" s="16" t="s">
        <v>672</v>
      </c>
      <c r="F315" s="8">
        <f>F316</f>
        <v>140</v>
      </c>
      <c r="G315" s="8">
        <f t="shared" ref="G315:G317" si="66">G316</f>
        <v>0</v>
      </c>
      <c r="H315" s="88">
        <f t="shared" si="50"/>
        <v>0</v>
      </c>
      <c r="I315" s="1"/>
    </row>
    <row r="316" spans="1:9" ht="25.5" outlineLevel="4">
      <c r="A316" s="14" t="s">
        <v>11</v>
      </c>
      <c r="B316" s="15" t="s">
        <v>138</v>
      </c>
      <c r="C316" s="15" t="s">
        <v>40</v>
      </c>
      <c r="D316" s="14"/>
      <c r="E316" s="16" t="s">
        <v>707</v>
      </c>
      <c r="F316" s="8">
        <f>F317</f>
        <v>140</v>
      </c>
      <c r="G316" s="8">
        <f t="shared" si="66"/>
        <v>0</v>
      </c>
      <c r="H316" s="88">
        <f t="shared" si="50"/>
        <v>0</v>
      </c>
      <c r="I316" s="1"/>
    </row>
    <row r="317" spans="1:9" ht="51" outlineLevel="5">
      <c r="A317" s="14" t="s">
        <v>11</v>
      </c>
      <c r="B317" s="15" t="s">
        <v>138</v>
      </c>
      <c r="C317" s="15" t="s">
        <v>136</v>
      </c>
      <c r="D317" s="14"/>
      <c r="E317" s="71" t="s">
        <v>758</v>
      </c>
      <c r="F317" s="8">
        <f>F318</f>
        <v>140</v>
      </c>
      <c r="G317" s="8">
        <f t="shared" si="66"/>
        <v>0</v>
      </c>
      <c r="H317" s="88">
        <f t="shared" si="50"/>
        <v>0</v>
      </c>
      <c r="I317" s="1"/>
    </row>
    <row r="318" spans="1:9" ht="25.5" outlineLevel="6">
      <c r="A318" s="14" t="s">
        <v>11</v>
      </c>
      <c r="B318" s="15" t="s">
        <v>138</v>
      </c>
      <c r="C318" s="15" t="s">
        <v>139</v>
      </c>
      <c r="D318" s="14"/>
      <c r="E318" s="16" t="s">
        <v>431</v>
      </c>
      <c r="F318" s="8">
        <f>F319</f>
        <v>140</v>
      </c>
      <c r="G318" s="8">
        <f>G319</f>
        <v>0</v>
      </c>
      <c r="H318" s="88">
        <f t="shared" si="50"/>
        <v>0</v>
      </c>
      <c r="I318" s="1"/>
    </row>
    <row r="319" spans="1:9" outlineLevel="7">
      <c r="A319" s="14" t="s">
        <v>11</v>
      </c>
      <c r="B319" s="15" t="s">
        <v>138</v>
      </c>
      <c r="C319" s="15" t="s">
        <v>139</v>
      </c>
      <c r="D319" s="14" t="s">
        <v>21</v>
      </c>
      <c r="E319" s="16" t="s">
        <v>317</v>
      </c>
      <c r="F319" s="8">
        <v>140</v>
      </c>
      <c r="G319" s="8">
        <v>0</v>
      </c>
      <c r="H319" s="88">
        <f t="shared" si="50"/>
        <v>0</v>
      </c>
      <c r="I319" s="1"/>
    </row>
    <row r="320" spans="1:9" ht="38.25" outlineLevel="3">
      <c r="A320" s="14" t="s">
        <v>11</v>
      </c>
      <c r="B320" s="15" t="s">
        <v>138</v>
      </c>
      <c r="C320" s="15" t="s">
        <v>141</v>
      </c>
      <c r="D320" s="14"/>
      <c r="E320" s="16" t="s">
        <v>673</v>
      </c>
      <c r="F320" s="8">
        <f>F321</f>
        <v>180</v>
      </c>
      <c r="G320" s="8">
        <f>G321</f>
        <v>10</v>
      </c>
      <c r="H320" s="88">
        <f t="shared" si="50"/>
        <v>5.5555555555555554</v>
      </c>
      <c r="I320" s="1"/>
    </row>
    <row r="321" spans="1:9" ht="25.5" outlineLevel="4">
      <c r="A321" s="14" t="s">
        <v>11</v>
      </c>
      <c r="B321" s="15" t="s">
        <v>138</v>
      </c>
      <c r="C321" s="15" t="s">
        <v>142</v>
      </c>
      <c r="D321" s="14"/>
      <c r="E321" s="16" t="s">
        <v>635</v>
      </c>
      <c r="F321" s="8">
        <f>F322</f>
        <v>180</v>
      </c>
      <c r="G321" s="8">
        <f t="shared" ref="G321:G323" si="67">G322</f>
        <v>10</v>
      </c>
      <c r="H321" s="88">
        <f t="shared" si="50"/>
        <v>5.5555555555555554</v>
      </c>
      <c r="I321" s="1"/>
    </row>
    <row r="322" spans="1:9" ht="25.5" outlineLevel="5">
      <c r="A322" s="14" t="s">
        <v>11</v>
      </c>
      <c r="B322" s="15" t="s">
        <v>138</v>
      </c>
      <c r="C322" s="15" t="s">
        <v>143</v>
      </c>
      <c r="D322" s="14"/>
      <c r="E322" s="16" t="s">
        <v>636</v>
      </c>
      <c r="F322" s="8">
        <f>F323</f>
        <v>180</v>
      </c>
      <c r="G322" s="8">
        <f t="shared" si="67"/>
        <v>10</v>
      </c>
      <c r="H322" s="88">
        <f t="shared" si="50"/>
        <v>5.5555555555555554</v>
      </c>
      <c r="I322" s="1"/>
    </row>
    <row r="323" spans="1:9" ht="38.25" outlineLevel="6">
      <c r="A323" s="14" t="s">
        <v>11</v>
      </c>
      <c r="B323" s="15" t="s">
        <v>138</v>
      </c>
      <c r="C323" s="15" t="s">
        <v>144</v>
      </c>
      <c r="D323" s="14"/>
      <c r="E323" s="16" t="s">
        <v>434</v>
      </c>
      <c r="F323" s="8">
        <f>F324</f>
        <v>180</v>
      </c>
      <c r="G323" s="8">
        <f t="shared" si="67"/>
        <v>10</v>
      </c>
      <c r="H323" s="88">
        <f t="shared" si="50"/>
        <v>5.5555555555555554</v>
      </c>
      <c r="I323" s="1"/>
    </row>
    <row r="324" spans="1:9" outlineLevel="7">
      <c r="A324" s="14" t="s">
        <v>11</v>
      </c>
      <c r="B324" s="15" t="s">
        <v>138</v>
      </c>
      <c r="C324" s="15" t="s">
        <v>144</v>
      </c>
      <c r="D324" s="14" t="s">
        <v>21</v>
      </c>
      <c r="E324" s="16" t="s">
        <v>317</v>
      </c>
      <c r="F324" s="8">
        <v>180</v>
      </c>
      <c r="G324" s="8">
        <v>10</v>
      </c>
      <c r="H324" s="88">
        <f t="shared" si="50"/>
        <v>5.5555555555555554</v>
      </c>
      <c r="I324" s="1"/>
    </row>
    <row r="325" spans="1:9" outlineLevel="2">
      <c r="A325" s="14" t="s">
        <v>11</v>
      </c>
      <c r="B325" s="15" t="s">
        <v>148</v>
      </c>
      <c r="C325" s="15"/>
      <c r="D325" s="14"/>
      <c r="E325" s="16" t="s">
        <v>287</v>
      </c>
      <c r="F325" s="8">
        <f>F326+F338</f>
        <v>10515.3</v>
      </c>
      <c r="G325" s="8">
        <f>G326+G338</f>
        <v>6226.4</v>
      </c>
      <c r="H325" s="88">
        <f t="shared" si="50"/>
        <v>59.212766159786213</v>
      </c>
      <c r="I325" s="1"/>
    </row>
    <row r="326" spans="1:9" ht="43.5" customHeight="1" outlineLevel="3">
      <c r="A326" s="14" t="s">
        <v>11</v>
      </c>
      <c r="B326" s="15" t="s">
        <v>148</v>
      </c>
      <c r="C326" s="15" t="s">
        <v>149</v>
      </c>
      <c r="D326" s="14"/>
      <c r="E326" s="16" t="s">
        <v>671</v>
      </c>
      <c r="F326" s="8">
        <f>F327</f>
        <v>7491.3</v>
      </c>
      <c r="G326" s="8">
        <f t="shared" ref="G326:G329" si="68">G327</f>
        <v>3202.4</v>
      </c>
      <c r="H326" s="88">
        <f t="shared" si="50"/>
        <v>42.74825464205145</v>
      </c>
      <c r="I326" s="1"/>
    </row>
    <row r="327" spans="1:9" ht="25.5" outlineLevel="4">
      <c r="A327" s="14" t="s">
        <v>11</v>
      </c>
      <c r="B327" s="15" t="s">
        <v>148</v>
      </c>
      <c r="C327" s="15" t="s">
        <v>150</v>
      </c>
      <c r="D327" s="14"/>
      <c r="E327" s="16" t="s">
        <v>574</v>
      </c>
      <c r="F327" s="8">
        <f>F328+F333</f>
        <v>7491.3</v>
      </c>
      <c r="G327" s="8">
        <f t="shared" ref="G327" si="69">G328+G333</f>
        <v>3202.4</v>
      </c>
      <c r="H327" s="88">
        <f t="shared" si="50"/>
        <v>42.74825464205145</v>
      </c>
      <c r="I327" s="1"/>
    </row>
    <row r="328" spans="1:9" ht="76.5" outlineLevel="5">
      <c r="A328" s="14" t="s">
        <v>11</v>
      </c>
      <c r="B328" s="15" t="s">
        <v>148</v>
      </c>
      <c r="C328" s="15" t="s">
        <v>151</v>
      </c>
      <c r="D328" s="14"/>
      <c r="E328" s="16" t="s">
        <v>439</v>
      </c>
      <c r="F328" s="8">
        <f>F329+F331</f>
        <v>4803.6000000000004</v>
      </c>
      <c r="G328" s="8">
        <f>G329+G331</f>
        <v>3202.4</v>
      </c>
      <c r="H328" s="88">
        <f t="shared" si="50"/>
        <v>66.666666666666657</v>
      </c>
      <c r="I328" s="1"/>
    </row>
    <row r="329" spans="1:9" ht="51" outlineLevel="6">
      <c r="A329" s="14" t="s">
        <v>11</v>
      </c>
      <c r="B329" s="15" t="s">
        <v>148</v>
      </c>
      <c r="C329" s="15" t="s">
        <v>152</v>
      </c>
      <c r="D329" s="14"/>
      <c r="E329" s="16" t="s">
        <v>440</v>
      </c>
      <c r="F329" s="8">
        <f>F330</f>
        <v>3202.4</v>
      </c>
      <c r="G329" s="8">
        <f t="shared" si="68"/>
        <v>1601.2</v>
      </c>
      <c r="H329" s="88">
        <f t="shared" si="50"/>
        <v>50</v>
      </c>
      <c r="I329" s="1"/>
    </row>
    <row r="330" spans="1:9" ht="25.5" outlineLevel="7">
      <c r="A330" s="14" t="s">
        <v>11</v>
      </c>
      <c r="B330" s="15" t="s">
        <v>148</v>
      </c>
      <c r="C330" s="15" t="s">
        <v>152</v>
      </c>
      <c r="D330" s="14" t="s">
        <v>105</v>
      </c>
      <c r="E330" s="16" t="s">
        <v>398</v>
      </c>
      <c r="F330" s="8">
        <v>3202.4</v>
      </c>
      <c r="G330" s="8">
        <v>1601.2</v>
      </c>
      <c r="H330" s="88">
        <f t="shared" si="50"/>
        <v>50</v>
      </c>
      <c r="I330" s="1"/>
    </row>
    <row r="331" spans="1:9" ht="51" outlineLevel="7">
      <c r="A331" s="14" t="s">
        <v>11</v>
      </c>
      <c r="B331" s="15" t="s">
        <v>148</v>
      </c>
      <c r="C331" s="15" t="s">
        <v>585</v>
      </c>
      <c r="D331" s="14"/>
      <c r="E331" s="16" t="s">
        <v>440</v>
      </c>
      <c r="F331" s="8">
        <f>F332</f>
        <v>1601.2</v>
      </c>
      <c r="G331" s="8">
        <f>G332</f>
        <v>1601.2</v>
      </c>
      <c r="H331" s="88">
        <f t="shared" si="50"/>
        <v>100</v>
      </c>
      <c r="I331" s="1"/>
    </row>
    <row r="332" spans="1:9" ht="25.5" outlineLevel="7">
      <c r="A332" s="14" t="s">
        <v>11</v>
      </c>
      <c r="B332" s="15" t="s">
        <v>148</v>
      </c>
      <c r="C332" s="15" t="s">
        <v>585</v>
      </c>
      <c r="D332" s="14" t="s">
        <v>105</v>
      </c>
      <c r="E332" s="16" t="s">
        <v>398</v>
      </c>
      <c r="F332" s="8">
        <v>1601.2</v>
      </c>
      <c r="G332" s="8">
        <v>1601.2</v>
      </c>
      <c r="H332" s="88">
        <f t="shared" si="50"/>
        <v>100</v>
      </c>
      <c r="I332" s="1"/>
    </row>
    <row r="333" spans="1:9" ht="25.5" outlineLevel="7">
      <c r="A333" s="14" t="s">
        <v>11</v>
      </c>
      <c r="B333" s="15" t="s">
        <v>148</v>
      </c>
      <c r="C333" s="15" t="s">
        <v>677</v>
      </c>
      <c r="D333" s="14"/>
      <c r="E333" s="16" t="s">
        <v>679</v>
      </c>
      <c r="F333" s="8">
        <f>F336+F334</f>
        <v>2687.7</v>
      </c>
      <c r="G333" s="8">
        <f t="shared" ref="G333" si="70">G336+G334</f>
        <v>0</v>
      </c>
      <c r="H333" s="88">
        <f t="shared" si="50"/>
        <v>0</v>
      </c>
      <c r="I333" s="1"/>
    </row>
    <row r="334" spans="1:9" ht="38.25" outlineLevel="7">
      <c r="A334" s="69" t="s">
        <v>11</v>
      </c>
      <c r="B334" s="70" t="s">
        <v>148</v>
      </c>
      <c r="C334" s="70" t="s">
        <v>740</v>
      </c>
      <c r="D334" s="69"/>
      <c r="E334" s="71" t="s">
        <v>741</v>
      </c>
      <c r="F334" s="72">
        <f>F335</f>
        <v>1743</v>
      </c>
      <c r="G334" s="72">
        <f t="shared" ref="G334" si="71">G335</f>
        <v>0</v>
      </c>
      <c r="H334" s="88">
        <f t="shared" si="50"/>
        <v>0</v>
      </c>
      <c r="I334" s="1"/>
    </row>
    <row r="335" spans="1:9" ht="25.5" outlineLevel="7">
      <c r="A335" s="69" t="s">
        <v>11</v>
      </c>
      <c r="B335" s="70" t="s">
        <v>148</v>
      </c>
      <c r="C335" s="70" t="s">
        <v>740</v>
      </c>
      <c r="D335" s="69">
        <v>400</v>
      </c>
      <c r="E335" s="71" t="s">
        <v>398</v>
      </c>
      <c r="F335" s="72">
        <v>1743</v>
      </c>
      <c r="G335" s="72">
        <v>0</v>
      </c>
      <c r="H335" s="88">
        <f t="shared" ref="H335:H398" si="72">G335/F335*100</f>
        <v>0</v>
      </c>
      <c r="I335" s="1"/>
    </row>
    <row r="336" spans="1:9" ht="38.25" outlineLevel="7">
      <c r="A336" s="14" t="s">
        <v>11</v>
      </c>
      <c r="B336" s="15" t="s">
        <v>148</v>
      </c>
      <c r="C336" s="15" t="s">
        <v>678</v>
      </c>
      <c r="D336" s="14"/>
      <c r="E336" s="16" t="s">
        <v>680</v>
      </c>
      <c r="F336" s="8">
        <f>F337</f>
        <v>944.7</v>
      </c>
      <c r="G336" s="8">
        <f t="shared" ref="G336" si="73">G337</f>
        <v>0</v>
      </c>
      <c r="H336" s="88">
        <f t="shared" si="72"/>
        <v>0</v>
      </c>
      <c r="I336" s="1"/>
    </row>
    <row r="337" spans="1:9" ht="25.5" outlineLevel="7">
      <c r="A337" s="14" t="s">
        <v>11</v>
      </c>
      <c r="B337" s="15" t="s">
        <v>148</v>
      </c>
      <c r="C337" s="15" t="s">
        <v>678</v>
      </c>
      <c r="D337" s="14">
        <v>400</v>
      </c>
      <c r="E337" s="16" t="s">
        <v>398</v>
      </c>
      <c r="F337" s="8">
        <v>944.7</v>
      </c>
      <c r="G337" s="8">
        <v>0</v>
      </c>
      <c r="H337" s="88">
        <f t="shared" si="72"/>
        <v>0</v>
      </c>
      <c r="I337" s="1"/>
    </row>
    <row r="338" spans="1:9" ht="40.5" customHeight="1" outlineLevel="7">
      <c r="A338" s="14" t="s">
        <v>11</v>
      </c>
      <c r="B338" s="15" t="s">
        <v>148</v>
      </c>
      <c r="C338" s="15" t="s">
        <v>141</v>
      </c>
      <c r="D338" s="14"/>
      <c r="E338" s="16" t="s">
        <v>673</v>
      </c>
      <c r="F338" s="8">
        <f t="shared" ref="F338:G341" si="74">F339</f>
        <v>3024</v>
      </c>
      <c r="G338" s="8">
        <f t="shared" si="74"/>
        <v>3024</v>
      </c>
      <c r="H338" s="88">
        <f t="shared" si="72"/>
        <v>100</v>
      </c>
      <c r="I338" s="1"/>
    </row>
    <row r="339" spans="1:9" ht="25.5" outlineLevel="7">
      <c r="A339" s="14" t="s">
        <v>11</v>
      </c>
      <c r="B339" s="15" t="s">
        <v>148</v>
      </c>
      <c r="C339" s="15" t="s">
        <v>145</v>
      </c>
      <c r="D339" s="14"/>
      <c r="E339" s="16" t="s">
        <v>435</v>
      </c>
      <c r="F339" s="8">
        <f t="shared" si="74"/>
        <v>3024</v>
      </c>
      <c r="G339" s="8">
        <f t="shared" si="74"/>
        <v>3024</v>
      </c>
      <c r="H339" s="88">
        <f t="shared" si="72"/>
        <v>100</v>
      </c>
      <c r="I339" s="1"/>
    </row>
    <row r="340" spans="1:9" ht="25.5" outlineLevel="7">
      <c r="A340" s="14" t="s">
        <v>11</v>
      </c>
      <c r="B340" s="15" t="s">
        <v>148</v>
      </c>
      <c r="C340" s="15" t="s">
        <v>146</v>
      </c>
      <c r="D340" s="14"/>
      <c r="E340" s="16" t="s">
        <v>436</v>
      </c>
      <c r="F340" s="8">
        <f t="shared" si="74"/>
        <v>3024</v>
      </c>
      <c r="G340" s="8">
        <f t="shared" si="74"/>
        <v>3024</v>
      </c>
      <c r="H340" s="88">
        <f t="shared" si="72"/>
        <v>100</v>
      </c>
    </row>
    <row r="341" spans="1:9" ht="38.25" outlineLevel="7">
      <c r="A341" s="69" t="s">
        <v>11</v>
      </c>
      <c r="B341" s="70" t="s">
        <v>148</v>
      </c>
      <c r="C341" s="70" t="s">
        <v>147</v>
      </c>
      <c r="D341" s="69"/>
      <c r="E341" s="71" t="s">
        <v>437</v>
      </c>
      <c r="F341" s="72">
        <f t="shared" si="74"/>
        <v>3024</v>
      </c>
      <c r="G341" s="72">
        <f t="shared" si="74"/>
        <v>3024</v>
      </c>
      <c r="H341" s="88">
        <f t="shared" si="72"/>
        <v>100</v>
      </c>
    </row>
    <row r="342" spans="1:9" outlineLevel="7">
      <c r="A342" s="69" t="s">
        <v>11</v>
      </c>
      <c r="B342" s="70" t="s">
        <v>148</v>
      </c>
      <c r="C342" s="70" t="s">
        <v>147</v>
      </c>
      <c r="D342" s="69" t="s">
        <v>21</v>
      </c>
      <c r="E342" s="71" t="s">
        <v>317</v>
      </c>
      <c r="F342" s="72">
        <f>604.8+2419.2</f>
        <v>3024</v>
      </c>
      <c r="G342" s="72">
        <v>3024</v>
      </c>
      <c r="H342" s="88">
        <f t="shared" si="72"/>
        <v>100</v>
      </c>
    </row>
    <row r="343" spans="1:9" outlineLevel="1">
      <c r="A343" s="14" t="s">
        <v>11</v>
      </c>
      <c r="B343" s="15" t="s">
        <v>153</v>
      </c>
      <c r="C343" s="15"/>
      <c r="D343" s="14"/>
      <c r="E343" s="16" t="s">
        <v>257</v>
      </c>
      <c r="F343" s="8">
        <f t="shared" ref="F343:G350" si="75">F344</f>
        <v>2361.5</v>
      </c>
      <c r="G343" s="8">
        <f t="shared" si="75"/>
        <v>600.1</v>
      </c>
      <c r="H343" s="88">
        <f t="shared" si="72"/>
        <v>25.411814524666525</v>
      </c>
    </row>
    <row r="344" spans="1:9" ht="25.5" outlineLevel="2">
      <c r="A344" s="14" t="s">
        <v>11</v>
      </c>
      <c r="B344" s="15" t="s">
        <v>154</v>
      </c>
      <c r="C344" s="15"/>
      <c r="D344" s="14"/>
      <c r="E344" s="16" t="s">
        <v>289</v>
      </c>
      <c r="F344" s="8">
        <f t="shared" si="75"/>
        <v>2361.5</v>
      </c>
      <c r="G344" s="8">
        <f t="shared" ref="G344:G345" si="76">G345</f>
        <v>600.1</v>
      </c>
      <c r="H344" s="88">
        <f t="shared" si="72"/>
        <v>25.411814524666525</v>
      </c>
    </row>
    <row r="345" spans="1:9" ht="40.5" customHeight="1" outlineLevel="3">
      <c r="A345" s="14" t="s">
        <v>11</v>
      </c>
      <c r="B345" s="15" t="s">
        <v>154</v>
      </c>
      <c r="C345" s="15" t="s">
        <v>13</v>
      </c>
      <c r="D345" s="14"/>
      <c r="E345" s="16" t="s">
        <v>672</v>
      </c>
      <c r="F345" s="8">
        <f t="shared" si="75"/>
        <v>2361.5</v>
      </c>
      <c r="G345" s="8">
        <f t="shared" si="76"/>
        <v>600.1</v>
      </c>
      <c r="H345" s="88">
        <f t="shared" si="72"/>
        <v>25.411814524666525</v>
      </c>
    </row>
    <row r="346" spans="1:9" ht="25.5" outlineLevel="4">
      <c r="A346" s="14" t="s">
        <v>11</v>
      </c>
      <c r="B346" s="15" t="s">
        <v>154</v>
      </c>
      <c r="C346" s="15" t="s">
        <v>155</v>
      </c>
      <c r="D346" s="14"/>
      <c r="E346" s="16" t="s">
        <v>441</v>
      </c>
      <c r="F346" s="8">
        <f>F347+F352</f>
        <v>2361.5</v>
      </c>
      <c r="G346" s="8">
        <f>G347+G352</f>
        <v>600.1</v>
      </c>
      <c r="H346" s="88">
        <f t="shared" si="72"/>
        <v>25.411814524666525</v>
      </c>
    </row>
    <row r="347" spans="1:9" outlineLevel="5">
      <c r="A347" s="14" t="s">
        <v>11</v>
      </c>
      <c r="B347" s="15" t="s">
        <v>154</v>
      </c>
      <c r="C347" s="15" t="s">
        <v>156</v>
      </c>
      <c r="D347" s="14"/>
      <c r="E347" s="16" t="s">
        <v>536</v>
      </c>
      <c r="F347" s="8">
        <f>F350+F348</f>
        <v>2236.5</v>
      </c>
      <c r="G347" s="8">
        <f>G350+G348</f>
        <v>475.1</v>
      </c>
      <c r="H347" s="88">
        <f t="shared" si="72"/>
        <v>21.243013637379836</v>
      </c>
    </row>
    <row r="348" spans="1:9" ht="25.5" outlineLevel="5">
      <c r="A348" s="69" t="s">
        <v>11</v>
      </c>
      <c r="B348" s="70" t="s">
        <v>154</v>
      </c>
      <c r="C348" s="70" t="s">
        <v>560</v>
      </c>
      <c r="D348" s="69"/>
      <c r="E348" s="71" t="s">
        <v>759</v>
      </c>
      <c r="F348" s="72">
        <f>F349</f>
        <v>1000.9</v>
      </c>
      <c r="G348" s="72">
        <f>G349</f>
        <v>250.2</v>
      </c>
      <c r="H348" s="88">
        <f t="shared" si="72"/>
        <v>24.997502247976822</v>
      </c>
    </row>
    <row r="349" spans="1:9" ht="25.5" outlineLevel="5">
      <c r="A349" s="69" t="s">
        <v>11</v>
      </c>
      <c r="B349" s="70" t="s">
        <v>154</v>
      </c>
      <c r="C349" s="70" t="s">
        <v>560</v>
      </c>
      <c r="D349" s="69" t="s">
        <v>39</v>
      </c>
      <c r="E349" s="71" t="s">
        <v>332</v>
      </c>
      <c r="F349" s="72">
        <f>970+30.9</f>
        <v>1000.9</v>
      </c>
      <c r="G349" s="72">
        <v>250.2</v>
      </c>
      <c r="H349" s="88">
        <f t="shared" si="72"/>
        <v>24.997502247976822</v>
      </c>
    </row>
    <row r="350" spans="1:9" outlineLevel="6">
      <c r="A350" s="69" t="s">
        <v>11</v>
      </c>
      <c r="B350" s="70" t="s">
        <v>154</v>
      </c>
      <c r="C350" s="70" t="s">
        <v>157</v>
      </c>
      <c r="D350" s="69"/>
      <c r="E350" s="71" t="s">
        <v>442</v>
      </c>
      <c r="F350" s="72">
        <f t="shared" si="75"/>
        <v>1235.5999999999999</v>
      </c>
      <c r="G350" s="72">
        <f>G351</f>
        <v>224.9</v>
      </c>
      <c r="H350" s="88">
        <f t="shared" si="72"/>
        <v>18.201683392683719</v>
      </c>
    </row>
    <row r="351" spans="1:9" ht="25.5" outlineLevel="7">
      <c r="A351" s="69" t="s">
        <v>11</v>
      </c>
      <c r="B351" s="70" t="s">
        <v>154</v>
      </c>
      <c r="C351" s="70" t="s">
        <v>157</v>
      </c>
      <c r="D351" s="69" t="s">
        <v>39</v>
      </c>
      <c r="E351" s="71" t="s">
        <v>332</v>
      </c>
      <c r="F351" s="72">
        <v>1235.5999999999999</v>
      </c>
      <c r="G351" s="72">
        <v>224.9</v>
      </c>
      <c r="H351" s="88">
        <f t="shared" si="72"/>
        <v>18.201683392683719</v>
      </c>
    </row>
    <row r="352" spans="1:9" ht="25.5" outlineLevel="7">
      <c r="A352" s="69" t="s">
        <v>11</v>
      </c>
      <c r="B352" s="70" t="s">
        <v>154</v>
      </c>
      <c r="C352" s="70" t="s">
        <v>637</v>
      </c>
      <c r="D352" s="69"/>
      <c r="E352" s="71" t="s">
        <v>639</v>
      </c>
      <c r="F352" s="72">
        <f>F353+F355</f>
        <v>125</v>
      </c>
      <c r="G352" s="72">
        <f>G353+G355</f>
        <v>125</v>
      </c>
      <c r="H352" s="88">
        <f t="shared" si="72"/>
        <v>100</v>
      </c>
    </row>
    <row r="353" spans="1:9" ht="38.25" outlineLevel="7">
      <c r="A353" s="69" t="s">
        <v>11</v>
      </c>
      <c r="B353" s="70" t="s">
        <v>154</v>
      </c>
      <c r="C353" s="70" t="s">
        <v>744</v>
      </c>
      <c r="D353" s="69"/>
      <c r="E353" s="71" t="s">
        <v>640</v>
      </c>
      <c r="F353" s="72">
        <f>F354</f>
        <v>100</v>
      </c>
      <c r="G353" s="72">
        <f>G354</f>
        <v>100</v>
      </c>
      <c r="H353" s="88">
        <f t="shared" si="72"/>
        <v>100</v>
      </c>
    </row>
    <row r="354" spans="1:9" ht="25.5" outlineLevel="7">
      <c r="A354" s="69" t="s">
        <v>11</v>
      </c>
      <c r="B354" s="70" t="s">
        <v>154</v>
      </c>
      <c r="C354" s="70" t="s">
        <v>744</v>
      </c>
      <c r="D354" s="69" t="s">
        <v>39</v>
      </c>
      <c r="E354" s="71" t="s">
        <v>332</v>
      </c>
      <c r="F354" s="72">
        <v>100</v>
      </c>
      <c r="G354" s="72">
        <v>100</v>
      </c>
      <c r="H354" s="88">
        <f t="shared" si="72"/>
        <v>100</v>
      </c>
    </row>
    <row r="355" spans="1:9" ht="38.25" outlineLevel="7">
      <c r="A355" s="14" t="s">
        <v>11</v>
      </c>
      <c r="B355" s="15" t="s">
        <v>154</v>
      </c>
      <c r="C355" s="15" t="s">
        <v>638</v>
      </c>
      <c r="D355" s="14"/>
      <c r="E355" s="16" t="s">
        <v>640</v>
      </c>
      <c r="F355" s="8">
        <f>F356</f>
        <v>25</v>
      </c>
      <c r="G355" s="8">
        <f t="shared" ref="G355" si="77">G356</f>
        <v>25</v>
      </c>
      <c r="H355" s="88">
        <f t="shared" si="72"/>
        <v>100</v>
      </c>
    </row>
    <row r="356" spans="1:9" ht="25.5" outlineLevel="7">
      <c r="A356" s="14" t="s">
        <v>11</v>
      </c>
      <c r="B356" s="15" t="s">
        <v>154</v>
      </c>
      <c r="C356" s="15" t="s">
        <v>638</v>
      </c>
      <c r="D356" s="14">
        <v>600</v>
      </c>
      <c r="E356" s="16" t="s">
        <v>332</v>
      </c>
      <c r="F356" s="8">
        <v>25</v>
      </c>
      <c r="G356" s="8">
        <v>25</v>
      </c>
      <c r="H356" s="88">
        <f t="shared" si="72"/>
        <v>100</v>
      </c>
    </row>
    <row r="357" spans="1:9" s="3" customFormat="1" ht="25.5">
      <c r="A357" s="19" t="s">
        <v>158</v>
      </c>
      <c r="B357" s="44"/>
      <c r="C357" s="44"/>
      <c r="D357" s="19"/>
      <c r="E357" s="20" t="s">
        <v>248</v>
      </c>
      <c r="F357" s="7">
        <f>F358+F367+F468+F486</f>
        <v>423166.40000000014</v>
      </c>
      <c r="G357" s="7">
        <f>G358+G367+G468+G486</f>
        <v>87655.500000000015</v>
      </c>
      <c r="H357" s="87">
        <f t="shared" si="72"/>
        <v>20.714191864004324</v>
      </c>
      <c r="I357" s="65"/>
    </row>
    <row r="358" spans="1:9" s="3" customFormat="1">
      <c r="A358" s="14" t="s">
        <v>158</v>
      </c>
      <c r="B358" s="15" t="s">
        <v>1</v>
      </c>
      <c r="C358" s="15"/>
      <c r="D358" s="14"/>
      <c r="E358" s="16" t="s">
        <v>251</v>
      </c>
      <c r="F358" s="8">
        <f t="shared" ref="F358:G362" si="78">F359</f>
        <v>15969.900000000001</v>
      </c>
      <c r="G358" s="8">
        <f t="shared" si="78"/>
        <v>3003.5</v>
      </c>
      <c r="H358" s="88">
        <f t="shared" si="72"/>
        <v>18.807256150633378</v>
      </c>
      <c r="I358" s="65"/>
    </row>
    <row r="359" spans="1:9" s="3" customFormat="1">
      <c r="A359" s="14" t="s">
        <v>158</v>
      </c>
      <c r="B359" s="15" t="s">
        <v>28</v>
      </c>
      <c r="C359" s="15"/>
      <c r="D359" s="14"/>
      <c r="E359" s="16" t="s">
        <v>267</v>
      </c>
      <c r="F359" s="8">
        <f t="shared" si="78"/>
        <v>15969.900000000001</v>
      </c>
      <c r="G359" s="8">
        <f t="shared" si="78"/>
        <v>3003.5</v>
      </c>
      <c r="H359" s="88">
        <f t="shared" si="72"/>
        <v>18.807256150633378</v>
      </c>
      <c r="I359" s="65"/>
    </row>
    <row r="360" spans="1:9" s="3" customFormat="1" ht="38.25">
      <c r="A360" s="14" t="s">
        <v>158</v>
      </c>
      <c r="B360" s="15" t="s">
        <v>28</v>
      </c>
      <c r="C360" s="15" t="s">
        <v>163</v>
      </c>
      <c r="D360" s="14"/>
      <c r="E360" s="16" t="s">
        <v>668</v>
      </c>
      <c r="F360" s="8">
        <f t="shared" si="78"/>
        <v>15969.900000000001</v>
      </c>
      <c r="G360" s="8">
        <f t="shared" si="78"/>
        <v>3003.5</v>
      </c>
      <c r="H360" s="88">
        <f t="shared" si="72"/>
        <v>18.807256150633378</v>
      </c>
      <c r="I360" s="65"/>
    </row>
    <row r="361" spans="1:9" s="3" customFormat="1" ht="38.25">
      <c r="A361" s="14" t="s">
        <v>158</v>
      </c>
      <c r="B361" s="15" t="s">
        <v>28</v>
      </c>
      <c r="C361" s="15" t="s">
        <v>196</v>
      </c>
      <c r="D361" s="14"/>
      <c r="E361" s="16" t="s">
        <v>476</v>
      </c>
      <c r="F361" s="8">
        <f t="shared" si="78"/>
        <v>15969.900000000001</v>
      </c>
      <c r="G361" s="8">
        <f t="shared" si="78"/>
        <v>3003.5</v>
      </c>
      <c r="H361" s="88">
        <f t="shared" si="72"/>
        <v>18.807256150633378</v>
      </c>
      <c r="I361" s="65"/>
    </row>
    <row r="362" spans="1:9" s="3" customFormat="1" ht="25.5">
      <c r="A362" s="14" t="s">
        <v>158</v>
      </c>
      <c r="B362" s="15" t="s">
        <v>28</v>
      </c>
      <c r="C362" s="15" t="s">
        <v>197</v>
      </c>
      <c r="D362" s="14"/>
      <c r="E362" s="16" t="s">
        <v>477</v>
      </c>
      <c r="F362" s="8">
        <f t="shared" si="78"/>
        <v>15969.900000000001</v>
      </c>
      <c r="G362" s="8">
        <f t="shared" si="78"/>
        <v>3003.5</v>
      </c>
      <c r="H362" s="88">
        <f t="shared" si="72"/>
        <v>18.807256150633378</v>
      </c>
      <c r="I362" s="65"/>
    </row>
    <row r="363" spans="1:9" s="3" customFormat="1" ht="25.5">
      <c r="A363" s="14" t="s">
        <v>158</v>
      </c>
      <c r="B363" s="15" t="s">
        <v>28</v>
      </c>
      <c r="C363" s="15" t="s">
        <v>198</v>
      </c>
      <c r="D363" s="14"/>
      <c r="E363" s="16" t="s">
        <v>478</v>
      </c>
      <c r="F363" s="8">
        <f>F364+F365+F366</f>
        <v>15969.900000000001</v>
      </c>
      <c r="G363" s="8">
        <f>G364+G365+G366</f>
        <v>3003.5</v>
      </c>
      <c r="H363" s="88">
        <f t="shared" si="72"/>
        <v>18.807256150633378</v>
      </c>
      <c r="I363" s="65"/>
    </row>
    <row r="364" spans="1:9" s="3" customFormat="1" ht="63.75">
      <c r="A364" s="69" t="s">
        <v>158</v>
      </c>
      <c r="B364" s="70" t="s">
        <v>28</v>
      </c>
      <c r="C364" s="70" t="s">
        <v>198</v>
      </c>
      <c r="D364" s="69" t="s">
        <v>6</v>
      </c>
      <c r="E364" s="71" t="s">
        <v>305</v>
      </c>
      <c r="F364" s="72">
        <f>11761.9+438.2+883.2</f>
        <v>13083.300000000001</v>
      </c>
      <c r="G364" s="72">
        <v>2176.3000000000002</v>
      </c>
      <c r="H364" s="88">
        <f t="shared" si="72"/>
        <v>16.634182507471358</v>
      </c>
      <c r="I364" s="65"/>
    </row>
    <row r="365" spans="1:9" s="3" customFormat="1" ht="25.5">
      <c r="A365" s="14" t="s">
        <v>158</v>
      </c>
      <c r="B365" s="15" t="s">
        <v>28</v>
      </c>
      <c r="C365" s="15" t="s">
        <v>198</v>
      </c>
      <c r="D365" s="14" t="s">
        <v>7</v>
      </c>
      <c r="E365" s="16" t="s">
        <v>306</v>
      </c>
      <c r="F365" s="8">
        <v>2876.6</v>
      </c>
      <c r="G365" s="8">
        <v>825</v>
      </c>
      <c r="H365" s="88">
        <f t="shared" si="72"/>
        <v>28.679691302231802</v>
      </c>
      <c r="I365" s="65"/>
    </row>
    <row r="366" spans="1:9" s="3" customFormat="1">
      <c r="A366" s="14" t="s">
        <v>158</v>
      </c>
      <c r="B366" s="15" t="s">
        <v>28</v>
      </c>
      <c r="C366" s="15" t="s">
        <v>198</v>
      </c>
      <c r="D366" s="14" t="s">
        <v>8</v>
      </c>
      <c r="E366" s="16" t="s">
        <v>307</v>
      </c>
      <c r="F366" s="8">
        <v>10</v>
      </c>
      <c r="G366" s="8">
        <v>2.2000000000000002</v>
      </c>
      <c r="H366" s="88">
        <f t="shared" si="72"/>
        <v>22.000000000000004</v>
      </c>
      <c r="I366" s="65"/>
    </row>
    <row r="367" spans="1:9" outlineLevel="1">
      <c r="A367" s="14" t="s">
        <v>158</v>
      </c>
      <c r="B367" s="15" t="s">
        <v>161</v>
      </c>
      <c r="C367" s="15"/>
      <c r="D367" s="14"/>
      <c r="E367" s="16" t="s">
        <v>258</v>
      </c>
      <c r="F367" s="8">
        <f>F368+F380+F417+F435+F445</f>
        <v>398451.60000000009</v>
      </c>
      <c r="G367" s="8">
        <f>G368+G380+G417+G435+G445</f>
        <v>82593.10000000002</v>
      </c>
      <c r="H367" s="88">
        <f t="shared" si="72"/>
        <v>20.728515081881966</v>
      </c>
    </row>
    <row r="368" spans="1:9" outlineLevel="2">
      <c r="A368" s="14" t="s">
        <v>158</v>
      </c>
      <c r="B368" s="15" t="s">
        <v>162</v>
      </c>
      <c r="C368" s="15"/>
      <c r="D368" s="14"/>
      <c r="E368" s="16" t="s">
        <v>290</v>
      </c>
      <c r="F368" s="8">
        <f>F369</f>
        <v>131050.9</v>
      </c>
      <c r="G368" s="8">
        <f t="shared" ref="G368:G370" si="79">G369</f>
        <v>25576.5</v>
      </c>
      <c r="H368" s="88">
        <f t="shared" si="72"/>
        <v>19.516462687398562</v>
      </c>
    </row>
    <row r="369" spans="1:9" ht="38.25" outlineLevel="3">
      <c r="A369" s="14" t="s">
        <v>158</v>
      </c>
      <c r="B369" s="15" t="s">
        <v>162</v>
      </c>
      <c r="C369" s="15" t="s">
        <v>163</v>
      </c>
      <c r="D369" s="14"/>
      <c r="E369" s="16" t="s">
        <v>668</v>
      </c>
      <c r="F369" s="8">
        <f>F370</f>
        <v>131050.9</v>
      </c>
      <c r="G369" s="8">
        <f t="shared" si="79"/>
        <v>25576.5</v>
      </c>
      <c r="H369" s="88">
        <f t="shared" si="72"/>
        <v>19.516462687398562</v>
      </c>
    </row>
    <row r="370" spans="1:9" ht="25.5" outlineLevel="4">
      <c r="A370" s="14" t="s">
        <v>158</v>
      </c>
      <c r="B370" s="15" t="s">
        <v>162</v>
      </c>
      <c r="C370" s="15" t="s">
        <v>164</v>
      </c>
      <c r="D370" s="14"/>
      <c r="E370" s="16" t="s">
        <v>446</v>
      </c>
      <c r="F370" s="8">
        <f>F371</f>
        <v>131050.9</v>
      </c>
      <c r="G370" s="8">
        <f t="shared" si="79"/>
        <v>25576.5</v>
      </c>
      <c r="H370" s="88">
        <f t="shared" si="72"/>
        <v>19.516462687398562</v>
      </c>
    </row>
    <row r="371" spans="1:9" ht="25.5" outlineLevel="5">
      <c r="A371" s="14" t="s">
        <v>158</v>
      </c>
      <c r="B371" s="15" t="s">
        <v>162</v>
      </c>
      <c r="C371" s="15" t="s">
        <v>165</v>
      </c>
      <c r="D371" s="14"/>
      <c r="E371" s="16" t="s">
        <v>447</v>
      </c>
      <c r="F371" s="8">
        <f>F372+F374+F376+F378</f>
        <v>131050.9</v>
      </c>
      <c r="G371" s="8">
        <f t="shared" ref="G371" si="80">G372+G374+G376+G378</f>
        <v>25576.5</v>
      </c>
      <c r="H371" s="88">
        <f t="shared" si="72"/>
        <v>19.516462687398562</v>
      </c>
    </row>
    <row r="372" spans="1:9" ht="51" outlineLevel="6">
      <c r="A372" s="14" t="s">
        <v>158</v>
      </c>
      <c r="B372" s="15" t="s">
        <v>162</v>
      </c>
      <c r="C372" s="15" t="s">
        <v>166</v>
      </c>
      <c r="D372" s="14"/>
      <c r="E372" s="16" t="s">
        <v>448</v>
      </c>
      <c r="F372" s="8">
        <f>F373</f>
        <v>60838.5</v>
      </c>
      <c r="G372" s="8">
        <f>G373</f>
        <v>11071.3</v>
      </c>
      <c r="H372" s="88">
        <f t="shared" si="72"/>
        <v>18.197851689308578</v>
      </c>
    </row>
    <row r="373" spans="1:9" ht="25.5" outlineLevel="7">
      <c r="A373" s="14" t="s">
        <v>158</v>
      </c>
      <c r="B373" s="15" t="s">
        <v>162</v>
      </c>
      <c r="C373" s="15" t="s">
        <v>166</v>
      </c>
      <c r="D373" s="14" t="s">
        <v>39</v>
      </c>
      <c r="E373" s="16" t="s">
        <v>332</v>
      </c>
      <c r="F373" s="8">
        <v>60838.5</v>
      </c>
      <c r="G373" s="8">
        <v>11071.3</v>
      </c>
      <c r="H373" s="88">
        <f t="shared" si="72"/>
        <v>18.197851689308578</v>
      </c>
    </row>
    <row r="374" spans="1:9" ht="51" outlineLevel="6">
      <c r="A374" s="69" t="s">
        <v>158</v>
      </c>
      <c r="B374" s="70" t="s">
        <v>162</v>
      </c>
      <c r="C374" s="70" t="s">
        <v>167</v>
      </c>
      <c r="D374" s="69"/>
      <c r="E374" s="71" t="s">
        <v>449</v>
      </c>
      <c r="F374" s="72">
        <f>F375</f>
        <v>67460.7</v>
      </c>
      <c r="G374" s="72">
        <f>G375</f>
        <v>14104.2</v>
      </c>
      <c r="H374" s="88">
        <f t="shared" si="72"/>
        <v>20.907283796343652</v>
      </c>
      <c r="I374" s="1"/>
    </row>
    <row r="375" spans="1:9" ht="25.5" outlineLevel="7">
      <c r="A375" s="69" t="s">
        <v>158</v>
      </c>
      <c r="B375" s="70" t="s">
        <v>162</v>
      </c>
      <c r="C375" s="70" t="s">
        <v>167</v>
      </c>
      <c r="D375" s="69" t="s">
        <v>39</v>
      </c>
      <c r="E375" s="71" t="s">
        <v>332</v>
      </c>
      <c r="F375" s="72">
        <f>67460.7</f>
        <v>67460.7</v>
      </c>
      <c r="G375" s="72">
        <v>14104.2</v>
      </c>
      <c r="H375" s="88">
        <f t="shared" si="72"/>
        <v>20.907283796343652</v>
      </c>
      <c r="I375" s="1"/>
    </row>
    <row r="376" spans="1:9" ht="25.5" outlineLevel="6">
      <c r="A376" s="14" t="s">
        <v>158</v>
      </c>
      <c r="B376" s="15" t="s">
        <v>162</v>
      </c>
      <c r="C376" s="15" t="s">
        <v>168</v>
      </c>
      <c r="D376" s="14"/>
      <c r="E376" s="16" t="s">
        <v>450</v>
      </c>
      <c r="F376" s="8">
        <f>F377</f>
        <v>2551.6999999999998</v>
      </c>
      <c r="G376" s="8">
        <f>G377</f>
        <v>401</v>
      </c>
      <c r="H376" s="88">
        <f t="shared" si="72"/>
        <v>15.715013520398166</v>
      </c>
      <c r="I376" s="1"/>
    </row>
    <row r="377" spans="1:9" ht="25.5" outlineLevel="7">
      <c r="A377" s="14" t="s">
        <v>158</v>
      </c>
      <c r="B377" s="15" t="s">
        <v>162</v>
      </c>
      <c r="C377" s="15" t="s">
        <v>168</v>
      </c>
      <c r="D377" s="14" t="s">
        <v>39</v>
      </c>
      <c r="E377" s="16" t="s">
        <v>332</v>
      </c>
      <c r="F377" s="8">
        <v>2551.6999999999998</v>
      </c>
      <c r="G377" s="8">
        <v>401</v>
      </c>
      <c r="H377" s="88">
        <f t="shared" si="72"/>
        <v>15.715013520398166</v>
      </c>
      <c r="I377" s="1"/>
    </row>
    <row r="378" spans="1:9" ht="25.5" outlineLevel="7">
      <c r="A378" s="14" t="s">
        <v>158</v>
      </c>
      <c r="B378" s="15" t="s">
        <v>162</v>
      </c>
      <c r="C378" s="15" t="s">
        <v>629</v>
      </c>
      <c r="D378" s="14"/>
      <c r="E378" s="16" t="s">
        <v>644</v>
      </c>
      <c r="F378" s="8">
        <f>F379</f>
        <v>200</v>
      </c>
      <c r="G378" s="8">
        <f>G379</f>
        <v>0</v>
      </c>
      <c r="H378" s="88">
        <f t="shared" si="72"/>
        <v>0</v>
      </c>
      <c r="I378" s="1"/>
    </row>
    <row r="379" spans="1:9" ht="25.5" outlineLevel="7">
      <c r="A379" s="14" t="s">
        <v>158</v>
      </c>
      <c r="B379" s="15" t="s">
        <v>162</v>
      </c>
      <c r="C379" s="15" t="s">
        <v>629</v>
      </c>
      <c r="D379" s="14" t="s">
        <v>39</v>
      </c>
      <c r="E379" s="16" t="s">
        <v>332</v>
      </c>
      <c r="F379" s="8">
        <v>200</v>
      </c>
      <c r="G379" s="8">
        <v>0</v>
      </c>
      <c r="H379" s="88">
        <f t="shared" si="72"/>
        <v>0</v>
      </c>
      <c r="I379" s="1"/>
    </row>
    <row r="380" spans="1:9" outlineLevel="2">
      <c r="A380" s="14" t="s">
        <v>158</v>
      </c>
      <c r="B380" s="15" t="s">
        <v>169</v>
      </c>
      <c r="C380" s="15"/>
      <c r="D380" s="14"/>
      <c r="E380" s="16" t="s">
        <v>292</v>
      </c>
      <c r="F380" s="8">
        <f>F381+F412</f>
        <v>233424.40000000002</v>
      </c>
      <c r="G380" s="8">
        <f>G381+G412</f>
        <v>49238.000000000015</v>
      </c>
      <c r="H380" s="88">
        <f t="shared" si="72"/>
        <v>21.093767403921788</v>
      </c>
      <c r="I380" s="1"/>
    </row>
    <row r="381" spans="1:9" ht="38.25" outlineLevel="3">
      <c r="A381" s="14" t="s">
        <v>158</v>
      </c>
      <c r="B381" s="15" t="s">
        <v>169</v>
      </c>
      <c r="C381" s="15" t="s">
        <v>163</v>
      </c>
      <c r="D381" s="14"/>
      <c r="E381" s="16" t="s">
        <v>668</v>
      </c>
      <c r="F381" s="8">
        <f>F382</f>
        <v>233274.40000000002</v>
      </c>
      <c r="G381" s="8">
        <f>G382</f>
        <v>49238.000000000015</v>
      </c>
      <c r="H381" s="88">
        <f t="shared" si="72"/>
        <v>21.107331108771476</v>
      </c>
      <c r="I381" s="1"/>
    </row>
    <row r="382" spans="1:9" ht="25.5" outlineLevel="4">
      <c r="A382" s="14" t="s">
        <v>158</v>
      </c>
      <c r="B382" s="15" t="s">
        <v>169</v>
      </c>
      <c r="C382" s="15" t="s">
        <v>170</v>
      </c>
      <c r="D382" s="14"/>
      <c r="E382" s="16" t="s">
        <v>452</v>
      </c>
      <c r="F382" s="8">
        <f>F383+F402+F409</f>
        <v>233274.40000000002</v>
      </c>
      <c r="G382" s="8">
        <f>G383+G402+G409</f>
        <v>49238.000000000015</v>
      </c>
      <c r="H382" s="88">
        <f t="shared" si="72"/>
        <v>21.107331108771476</v>
      </c>
      <c r="I382" s="1"/>
    </row>
    <row r="383" spans="1:9" ht="38.25" outlineLevel="5">
      <c r="A383" s="14" t="s">
        <v>158</v>
      </c>
      <c r="B383" s="15" t="s">
        <v>169</v>
      </c>
      <c r="C383" s="15" t="s">
        <v>171</v>
      </c>
      <c r="D383" s="14"/>
      <c r="E383" s="16" t="s">
        <v>453</v>
      </c>
      <c r="F383" s="8">
        <f>F384+F390+F386+F398+F396+F394+F400+F392+F388</f>
        <v>220768.6</v>
      </c>
      <c r="G383" s="8">
        <f t="shared" ref="G383" si="81">G384+G390+G386+G398+G396+G394+G400+G392+G388</f>
        <v>46629.100000000013</v>
      </c>
      <c r="H383" s="88">
        <f t="shared" si="72"/>
        <v>21.121255468395418</v>
      </c>
      <c r="I383" s="1"/>
    </row>
    <row r="384" spans="1:9" ht="51" outlineLevel="6">
      <c r="A384" s="14" t="s">
        <v>158</v>
      </c>
      <c r="B384" s="15" t="s">
        <v>169</v>
      </c>
      <c r="C384" s="15" t="s">
        <v>172</v>
      </c>
      <c r="D384" s="14"/>
      <c r="E384" s="16" t="s">
        <v>454</v>
      </c>
      <c r="F384" s="8">
        <f>F385</f>
        <v>143135.70000000001</v>
      </c>
      <c r="G384" s="8">
        <f>G385</f>
        <v>27697.9</v>
      </c>
      <c r="H384" s="88">
        <f t="shared" si="72"/>
        <v>19.350797879215317</v>
      </c>
      <c r="I384" s="1"/>
    </row>
    <row r="385" spans="1:9" ht="25.5" outlineLevel="7">
      <c r="A385" s="14" t="s">
        <v>158</v>
      </c>
      <c r="B385" s="15" t="s">
        <v>169</v>
      </c>
      <c r="C385" s="15" t="s">
        <v>172</v>
      </c>
      <c r="D385" s="14" t="s">
        <v>39</v>
      </c>
      <c r="E385" s="16" t="s">
        <v>332</v>
      </c>
      <c r="F385" s="8">
        <v>143135.70000000001</v>
      </c>
      <c r="G385" s="8">
        <v>27697.9</v>
      </c>
      <c r="H385" s="88">
        <f t="shared" si="72"/>
        <v>19.350797879215317</v>
      </c>
      <c r="I385" s="1"/>
    </row>
    <row r="386" spans="1:9" ht="38.25" outlineLevel="7">
      <c r="A386" s="14" t="s">
        <v>158</v>
      </c>
      <c r="B386" s="15" t="s">
        <v>169</v>
      </c>
      <c r="C386" s="15" t="s">
        <v>561</v>
      </c>
      <c r="D386" s="14"/>
      <c r="E386" s="16" t="s">
        <v>562</v>
      </c>
      <c r="F386" s="8">
        <f>F387</f>
        <v>107.6</v>
      </c>
      <c r="G386" s="8">
        <f>G387</f>
        <v>0</v>
      </c>
      <c r="H386" s="88">
        <f t="shared" si="72"/>
        <v>0</v>
      </c>
      <c r="I386" s="1"/>
    </row>
    <row r="387" spans="1:9" ht="25.5" outlineLevel="7">
      <c r="A387" s="14" t="s">
        <v>158</v>
      </c>
      <c r="B387" s="15" t="s">
        <v>169</v>
      </c>
      <c r="C387" s="15" t="s">
        <v>561</v>
      </c>
      <c r="D387" s="14">
        <v>600</v>
      </c>
      <c r="E387" s="16" t="s">
        <v>332</v>
      </c>
      <c r="F387" s="8">
        <v>107.6</v>
      </c>
      <c r="G387" s="8">
        <v>0</v>
      </c>
      <c r="H387" s="88">
        <f t="shared" si="72"/>
        <v>0</v>
      </c>
      <c r="I387" s="1"/>
    </row>
    <row r="388" spans="1:9" ht="25.5" outlineLevel="7">
      <c r="A388" s="48" t="s">
        <v>158</v>
      </c>
      <c r="B388" s="47" t="s">
        <v>169</v>
      </c>
      <c r="C388" s="47" t="s">
        <v>761</v>
      </c>
      <c r="D388" s="48"/>
      <c r="E388" s="49" t="s">
        <v>762</v>
      </c>
      <c r="F388" s="18">
        <f>F389</f>
        <v>194.6</v>
      </c>
      <c r="G388" s="18">
        <f t="shared" ref="G388" si="82">G389</f>
        <v>0</v>
      </c>
      <c r="H388" s="88">
        <f t="shared" si="72"/>
        <v>0</v>
      </c>
      <c r="I388" s="68"/>
    </row>
    <row r="389" spans="1:9" ht="25.5" outlineLevel="7">
      <c r="A389" s="48" t="s">
        <v>158</v>
      </c>
      <c r="B389" s="47" t="s">
        <v>169</v>
      </c>
      <c r="C389" s="47" t="s">
        <v>761</v>
      </c>
      <c r="D389" s="48">
        <v>600</v>
      </c>
      <c r="E389" s="49" t="s">
        <v>332</v>
      </c>
      <c r="F389" s="18">
        <v>194.6</v>
      </c>
      <c r="G389" s="18">
        <v>0</v>
      </c>
      <c r="H389" s="88">
        <f t="shared" si="72"/>
        <v>0</v>
      </c>
      <c r="I389" s="68"/>
    </row>
    <row r="390" spans="1:9" ht="51" outlineLevel="6">
      <c r="A390" s="69" t="s">
        <v>158</v>
      </c>
      <c r="B390" s="70" t="s">
        <v>169</v>
      </c>
      <c r="C390" s="70" t="s">
        <v>173</v>
      </c>
      <c r="D390" s="69"/>
      <c r="E390" s="71" t="s">
        <v>455</v>
      </c>
      <c r="F390" s="72">
        <f>F391</f>
        <v>55020.1</v>
      </c>
      <c r="G390" s="72">
        <f>G391</f>
        <v>13787.7</v>
      </c>
      <c r="H390" s="88">
        <f t="shared" si="72"/>
        <v>25.059387387518385</v>
      </c>
      <c r="I390" s="1"/>
    </row>
    <row r="391" spans="1:9" ht="25.5" outlineLevel="7">
      <c r="A391" s="69" t="s">
        <v>158</v>
      </c>
      <c r="B391" s="70" t="s">
        <v>169</v>
      </c>
      <c r="C391" s="70" t="s">
        <v>173</v>
      </c>
      <c r="D391" s="69" t="s">
        <v>39</v>
      </c>
      <c r="E391" s="71" t="s">
        <v>332</v>
      </c>
      <c r="F391" s="72">
        <f>54897+123.1</f>
        <v>55020.1</v>
      </c>
      <c r="G391" s="72">
        <v>13787.7</v>
      </c>
      <c r="H391" s="88">
        <f t="shared" si="72"/>
        <v>25.059387387518385</v>
      </c>
      <c r="I391" s="1"/>
    </row>
    <row r="392" spans="1:9" ht="25.5" outlineLevel="7">
      <c r="A392" s="14" t="s">
        <v>158</v>
      </c>
      <c r="B392" s="15" t="s">
        <v>169</v>
      </c>
      <c r="C392" s="15" t="s">
        <v>622</v>
      </c>
      <c r="D392" s="14"/>
      <c r="E392" s="16" t="s">
        <v>645</v>
      </c>
      <c r="F392" s="8">
        <f>F393</f>
        <v>200</v>
      </c>
      <c r="G392" s="8">
        <f>G393</f>
        <v>36</v>
      </c>
      <c r="H392" s="88">
        <f t="shared" si="72"/>
        <v>18</v>
      </c>
      <c r="I392" s="1"/>
    </row>
    <row r="393" spans="1:9" ht="25.5" outlineLevel="7">
      <c r="A393" s="14" t="s">
        <v>158</v>
      </c>
      <c r="B393" s="15" t="s">
        <v>169</v>
      </c>
      <c r="C393" s="15" t="s">
        <v>622</v>
      </c>
      <c r="D393" s="14" t="s">
        <v>39</v>
      </c>
      <c r="E393" s="16" t="s">
        <v>332</v>
      </c>
      <c r="F393" s="8">
        <v>200</v>
      </c>
      <c r="G393" s="8">
        <v>36</v>
      </c>
      <c r="H393" s="88">
        <f t="shared" si="72"/>
        <v>18</v>
      </c>
      <c r="I393" s="1"/>
    </row>
    <row r="394" spans="1:9" ht="76.5" outlineLevel="7">
      <c r="A394" s="14" t="s">
        <v>158</v>
      </c>
      <c r="B394" s="15" t="s">
        <v>169</v>
      </c>
      <c r="C394" s="15" t="s">
        <v>612</v>
      </c>
      <c r="D394" s="14"/>
      <c r="E394" s="16" t="s">
        <v>663</v>
      </c>
      <c r="F394" s="8">
        <f>F395</f>
        <v>2148.8000000000002</v>
      </c>
      <c r="G394" s="8">
        <f>G395</f>
        <v>393.8</v>
      </c>
      <c r="H394" s="88">
        <f t="shared" si="72"/>
        <v>18.3265078183172</v>
      </c>
      <c r="I394" s="1"/>
    </row>
    <row r="395" spans="1:9" ht="25.5" outlineLevel="7">
      <c r="A395" s="14" t="s">
        <v>158</v>
      </c>
      <c r="B395" s="15" t="s">
        <v>169</v>
      </c>
      <c r="C395" s="15" t="s">
        <v>612</v>
      </c>
      <c r="D395" s="14">
        <v>600</v>
      </c>
      <c r="E395" s="16" t="s">
        <v>613</v>
      </c>
      <c r="F395" s="8">
        <v>2148.8000000000002</v>
      </c>
      <c r="G395" s="8">
        <v>393.8</v>
      </c>
      <c r="H395" s="88">
        <f t="shared" si="72"/>
        <v>18.3265078183172</v>
      </c>
      <c r="I395" s="1"/>
    </row>
    <row r="396" spans="1:9" ht="38.25" outlineLevel="7">
      <c r="A396" s="14" t="s">
        <v>158</v>
      </c>
      <c r="B396" s="15" t="s">
        <v>169</v>
      </c>
      <c r="C396" s="15" t="s">
        <v>608</v>
      </c>
      <c r="D396" s="14"/>
      <c r="E396" s="16" t="s">
        <v>607</v>
      </c>
      <c r="F396" s="8">
        <f>F397</f>
        <v>9887.6</v>
      </c>
      <c r="G396" s="8">
        <f>G397</f>
        <v>2480.3000000000002</v>
      </c>
      <c r="H396" s="88">
        <f t="shared" si="72"/>
        <v>25.084954892997292</v>
      </c>
      <c r="I396" s="1"/>
    </row>
    <row r="397" spans="1:9" ht="25.5" outlineLevel="7">
      <c r="A397" s="14" t="s">
        <v>158</v>
      </c>
      <c r="B397" s="15" t="s">
        <v>169</v>
      </c>
      <c r="C397" s="15" t="s">
        <v>608</v>
      </c>
      <c r="D397" s="14" t="s">
        <v>39</v>
      </c>
      <c r="E397" s="16" t="s">
        <v>332</v>
      </c>
      <c r="F397" s="8">
        <v>9887.6</v>
      </c>
      <c r="G397" s="8">
        <v>2480.3000000000002</v>
      </c>
      <c r="H397" s="88">
        <f t="shared" si="72"/>
        <v>25.084954892997292</v>
      </c>
      <c r="I397" s="1"/>
    </row>
    <row r="398" spans="1:9" ht="51" outlineLevel="7">
      <c r="A398" s="80" t="s">
        <v>158</v>
      </c>
      <c r="B398" s="81" t="s">
        <v>169</v>
      </c>
      <c r="C398" s="81" t="s">
        <v>725</v>
      </c>
      <c r="D398" s="80"/>
      <c r="E398" s="79" t="s">
        <v>606</v>
      </c>
      <c r="F398" s="82">
        <f>F399</f>
        <v>10049.799999999999</v>
      </c>
      <c r="G398" s="82">
        <f>G399</f>
        <v>2233.4</v>
      </c>
      <c r="H398" s="88">
        <f t="shared" si="72"/>
        <v>22.223327827419453</v>
      </c>
      <c r="I398" s="1"/>
    </row>
    <row r="399" spans="1:9" ht="25.5" outlineLevel="7">
      <c r="A399" s="80" t="s">
        <v>158</v>
      </c>
      <c r="B399" s="81" t="s">
        <v>169</v>
      </c>
      <c r="C399" s="81" t="s">
        <v>725</v>
      </c>
      <c r="D399" s="80" t="s">
        <v>39</v>
      </c>
      <c r="E399" s="79" t="s">
        <v>332</v>
      </c>
      <c r="F399" s="82">
        <f>9044.8+1005</f>
        <v>10049.799999999999</v>
      </c>
      <c r="G399" s="82">
        <v>2233.4</v>
      </c>
      <c r="H399" s="88">
        <f t="shared" ref="H399:H462" si="83">G399/F399*100</f>
        <v>22.223327827419453</v>
      </c>
      <c r="I399" s="1"/>
    </row>
    <row r="400" spans="1:9" ht="38.25" outlineLevel="7">
      <c r="A400" s="14" t="s">
        <v>158</v>
      </c>
      <c r="B400" s="15" t="s">
        <v>169</v>
      </c>
      <c r="C400" s="15" t="s">
        <v>616</v>
      </c>
      <c r="D400" s="14"/>
      <c r="E400" s="16" t="s">
        <v>617</v>
      </c>
      <c r="F400" s="8">
        <f>F401</f>
        <v>24.4</v>
      </c>
      <c r="G400" s="8">
        <f>G401</f>
        <v>0</v>
      </c>
      <c r="H400" s="88">
        <f t="shared" si="83"/>
        <v>0</v>
      </c>
      <c r="I400" s="1"/>
    </row>
    <row r="401" spans="1:9" ht="25.5" outlineLevel="7">
      <c r="A401" s="14" t="s">
        <v>158</v>
      </c>
      <c r="B401" s="15" t="s">
        <v>169</v>
      </c>
      <c r="C401" s="15" t="s">
        <v>616</v>
      </c>
      <c r="D401" s="14" t="s">
        <v>39</v>
      </c>
      <c r="E401" s="16" t="s">
        <v>332</v>
      </c>
      <c r="F401" s="8">
        <v>24.4</v>
      </c>
      <c r="G401" s="8">
        <v>0</v>
      </c>
      <c r="H401" s="88">
        <f t="shared" si="83"/>
        <v>0</v>
      </c>
      <c r="I401" s="1"/>
    </row>
    <row r="402" spans="1:9" outlineLevel="5">
      <c r="A402" s="14" t="s">
        <v>158</v>
      </c>
      <c r="B402" s="15" t="s">
        <v>169</v>
      </c>
      <c r="C402" s="15" t="s">
        <v>174</v>
      </c>
      <c r="D402" s="14"/>
      <c r="E402" s="16" t="s">
        <v>458</v>
      </c>
      <c r="F402" s="8">
        <f>F405+F407+F403</f>
        <v>12457.100000000002</v>
      </c>
      <c r="G402" s="8">
        <f>G405+G407+G403</f>
        <v>2596</v>
      </c>
      <c r="H402" s="88">
        <f t="shared" si="83"/>
        <v>20.839521236884988</v>
      </c>
      <c r="I402" s="1"/>
    </row>
    <row r="403" spans="1:9" ht="114.75" outlineLevel="5">
      <c r="A403" s="14" t="s">
        <v>158</v>
      </c>
      <c r="B403" s="15" t="s">
        <v>169</v>
      </c>
      <c r="C403" s="15" t="s">
        <v>563</v>
      </c>
      <c r="D403" s="14"/>
      <c r="E403" s="16" t="s">
        <v>589</v>
      </c>
      <c r="F403" s="8">
        <f>F404</f>
        <v>1814.2</v>
      </c>
      <c r="G403" s="8">
        <f>G404</f>
        <v>226.5</v>
      </c>
      <c r="H403" s="88">
        <f t="shared" si="83"/>
        <v>12.484841803549774</v>
      </c>
      <c r="I403" s="1"/>
    </row>
    <row r="404" spans="1:9" ht="25.5" outlineLevel="5">
      <c r="A404" s="14" t="s">
        <v>158</v>
      </c>
      <c r="B404" s="15" t="s">
        <v>169</v>
      </c>
      <c r="C404" s="15" t="s">
        <v>563</v>
      </c>
      <c r="D404" s="14">
        <v>600</v>
      </c>
      <c r="E404" s="16" t="s">
        <v>332</v>
      </c>
      <c r="F404" s="8">
        <v>1814.2</v>
      </c>
      <c r="G404" s="8">
        <v>226.5</v>
      </c>
      <c r="H404" s="88">
        <f t="shared" si="83"/>
        <v>12.484841803549774</v>
      </c>
      <c r="I404" s="1"/>
    </row>
    <row r="405" spans="1:9" ht="25.5" outlineLevel="6">
      <c r="A405" s="14" t="s">
        <v>158</v>
      </c>
      <c r="B405" s="15" t="s">
        <v>169</v>
      </c>
      <c r="C405" s="15" t="s">
        <v>175</v>
      </c>
      <c r="D405" s="14"/>
      <c r="E405" s="16" t="s">
        <v>459</v>
      </c>
      <c r="F405" s="8">
        <f>F406</f>
        <v>5219.6000000000004</v>
      </c>
      <c r="G405" s="8">
        <f>G406</f>
        <v>920</v>
      </c>
      <c r="H405" s="88">
        <f t="shared" si="83"/>
        <v>17.62587171430761</v>
      </c>
      <c r="I405" s="1"/>
    </row>
    <row r="406" spans="1:9" ht="25.5" outlineLevel="7">
      <c r="A406" s="14" t="s">
        <v>158</v>
      </c>
      <c r="B406" s="15" t="s">
        <v>169</v>
      </c>
      <c r="C406" s="15" t="s">
        <v>175</v>
      </c>
      <c r="D406" s="14" t="s">
        <v>39</v>
      </c>
      <c r="E406" s="16" t="s">
        <v>332</v>
      </c>
      <c r="F406" s="8">
        <v>5219.6000000000004</v>
      </c>
      <c r="G406" s="8">
        <v>920</v>
      </c>
      <c r="H406" s="88">
        <f t="shared" si="83"/>
        <v>17.62587171430761</v>
      </c>
      <c r="I406" s="1"/>
    </row>
    <row r="407" spans="1:9" ht="25.5" outlineLevel="6">
      <c r="A407" s="14" t="s">
        <v>158</v>
      </c>
      <c r="B407" s="15" t="s">
        <v>169</v>
      </c>
      <c r="C407" s="15" t="s">
        <v>176</v>
      </c>
      <c r="D407" s="14"/>
      <c r="E407" s="16" t="s">
        <v>460</v>
      </c>
      <c r="F407" s="8">
        <f>F408</f>
        <v>5423.3</v>
      </c>
      <c r="G407" s="8">
        <f>G408</f>
        <v>1449.5</v>
      </c>
      <c r="H407" s="88">
        <f t="shared" si="83"/>
        <v>26.727269374734941</v>
      </c>
      <c r="I407" s="1"/>
    </row>
    <row r="408" spans="1:9" ht="25.5" outlineLevel="7">
      <c r="A408" s="14" t="s">
        <v>158</v>
      </c>
      <c r="B408" s="15" t="s">
        <v>169</v>
      </c>
      <c r="C408" s="15" t="s">
        <v>176</v>
      </c>
      <c r="D408" s="14" t="s">
        <v>39</v>
      </c>
      <c r="E408" s="16" t="s">
        <v>332</v>
      </c>
      <c r="F408" s="8">
        <v>5423.3</v>
      </c>
      <c r="G408" s="8">
        <v>1449.5</v>
      </c>
      <c r="H408" s="88">
        <f t="shared" si="83"/>
        <v>26.727269374734941</v>
      </c>
      <c r="I408" s="1"/>
    </row>
    <row r="409" spans="1:9" ht="25.5" outlineLevel="7">
      <c r="A409" s="14" t="s">
        <v>158</v>
      </c>
      <c r="B409" s="15" t="s">
        <v>169</v>
      </c>
      <c r="C409" s="15" t="s">
        <v>624</v>
      </c>
      <c r="D409" s="14"/>
      <c r="E409" s="16" t="s">
        <v>625</v>
      </c>
      <c r="F409" s="8">
        <f t="shared" ref="F409:G410" si="84">F410</f>
        <v>48.7</v>
      </c>
      <c r="G409" s="8">
        <f t="shared" si="84"/>
        <v>12.9</v>
      </c>
      <c r="H409" s="88">
        <f t="shared" si="83"/>
        <v>26.488706365503077</v>
      </c>
      <c r="I409" s="1"/>
    </row>
    <row r="410" spans="1:9" ht="51" outlineLevel="7">
      <c r="A410" s="14" t="s">
        <v>158</v>
      </c>
      <c r="B410" s="15" t="s">
        <v>169</v>
      </c>
      <c r="C410" s="15" t="s">
        <v>623</v>
      </c>
      <c r="D410" s="14"/>
      <c r="E410" s="16" t="s">
        <v>626</v>
      </c>
      <c r="F410" s="8">
        <f t="shared" si="84"/>
        <v>48.7</v>
      </c>
      <c r="G410" s="8">
        <f t="shared" si="84"/>
        <v>12.9</v>
      </c>
      <c r="H410" s="88">
        <f t="shared" si="83"/>
        <v>26.488706365503077</v>
      </c>
      <c r="I410" s="1"/>
    </row>
    <row r="411" spans="1:9" ht="25.5" outlineLevel="7">
      <c r="A411" s="14" t="s">
        <v>158</v>
      </c>
      <c r="B411" s="15" t="s">
        <v>169</v>
      </c>
      <c r="C411" s="15" t="s">
        <v>623</v>
      </c>
      <c r="D411" s="14">
        <v>600</v>
      </c>
      <c r="E411" s="16" t="s">
        <v>332</v>
      </c>
      <c r="F411" s="8">
        <v>48.7</v>
      </c>
      <c r="G411" s="8">
        <v>12.9</v>
      </c>
      <c r="H411" s="88">
        <f t="shared" si="83"/>
        <v>26.488706365503077</v>
      </c>
      <c r="I411" s="1"/>
    </row>
    <row r="412" spans="1:9" ht="38.25" outlineLevel="3">
      <c r="A412" s="14" t="s">
        <v>158</v>
      </c>
      <c r="B412" s="15" t="s">
        <v>169</v>
      </c>
      <c r="C412" s="15" t="s">
        <v>44</v>
      </c>
      <c r="D412" s="14"/>
      <c r="E412" s="16" t="s">
        <v>675</v>
      </c>
      <c r="F412" s="8">
        <f>F413</f>
        <v>150</v>
      </c>
      <c r="G412" s="8">
        <f t="shared" ref="G412" si="85">G413</f>
        <v>0</v>
      </c>
      <c r="H412" s="88">
        <f t="shared" si="83"/>
        <v>0</v>
      </c>
      <c r="I412" s="1"/>
    </row>
    <row r="413" spans="1:9" ht="25.5" outlineLevel="4">
      <c r="A413" s="14" t="s">
        <v>158</v>
      </c>
      <c r="B413" s="15" t="s">
        <v>169</v>
      </c>
      <c r="C413" s="15" t="s">
        <v>177</v>
      </c>
      <c r="D413" s="14"/>
      <c r="E413" s="16" t="s">
        <v>461</v>
      </c>
      <c r="F413" s="8">
        <f>F414</f>
        <v>150</v>
      </c>
      <c r="G413" s="8">
        <f t="shared" ref="G413:G415" si="86">G414</f>
        <v>0</v>
      </c>
      <c r="H413" s="88">
        <f t="shared" si="83"/>
        <v>0</v>
      </c>
      <c r="I413" s="1"/>
    </row>
    <row r="414" spans="1:9" ht="52.5" customHeight="1" outlineLevel="5">
      <c r="A414" s="14" t="s">
        <v>158</v>
      </c>
      <c r="B414" s="15" t="s">
        <v>169</v>
      </c>
      <c r="C414" s="15" t="s">
        <v>178</v>
      </c>
      <c r="D414" s="14"/>
      <c r="E414" s="16" t="s">
        <v>462</v>
      </c>
      <c r="F414" s="8">
        <f>F415</f>
        <v>150</v>
      </c>
      <c r="G414" s="8">
        <f t="shared" si="86"/>
        <v>0</v>
      </c>
      <c r="H414" s="88">
        <f t="shared" si="83"/>
        <v>0</v>
      </c>
      <c r="I414" s="1"/>
    </row>
    <row r="415" spans="1:9" ht="25.5" outlineLevel="6">
      <c r="A415" s="14" t="s">
        <v>158</v>
      </c>
      <c r="B415" s="15" t="s">
        <v>169</v>
      </c>
      <c r="C415" s="15" t="s">
        <v>179</v>
      </c>
      <c r="D415" s="14"/>
      <c r="E415" s="16" t="s">
        <v>463</v>
      </c>
      <c r="F415" s="8">
        <f>F416</f>
        <v>150</v>
      </c>
      <c r="G415" s="8">
        <f t="shared" si="86"/>
        <v>0</v>
      </c>
      <c r="H415" s="88">
        <f t="shared" si="83"/>
        <v>0</v>
      </c>
      <c r="I415" s="1"/>
    </row>
    <row r="416" spans="1:9" ht="25.5" outlineLevel="7">
      <c r="A416" s="14" t="s">
        <v>158</v>
      </c>
      <c r="B416" s="15" t="s">
        <v>169</v>
      </c>
      <c r="C416" s="15" t="s">
        <v>179</v>
      </c>
      <c r="D416" s="14" t="s">
        <v>39</v>
      </c>
      <c r="E416" s="16" t="s">
        <v>332</v>
      </c>
      <c r="F416" s="8">
        <v>150</v>
      </c>
      <c r="G416" s="8">
        <v>0</v>
      </c>
      <c r="H416" s="88">
        <f t="shared" si="83"/>
        <v>0</v>
      </c>
      <c r="I416" s="1"/>
    </row>
    <row r="417" spans="1:9" outlineLevel="2">
      <c r="A417" s="14" t="s">
        <v>158</v>
      </c>
      <c r="B417" s="15" t="s">
        <v>183</v>
      </c>
      <c r="C417" s="15"/>
      <c r="D417" s="14"/>
      <c r="E417" s="16" t="s">
        <v>293</v>
      </c>
      <c r="F417" s="8">
        <f>F418+F430</f>
        <v>22197.9</v>
      </c>
      <c r="G417" s="8">
        <f t="shared" ref="G417" si="87">G418+G430</f>
        <v>6443.3</v>
      </c>
      <c r="H417" s="88">
        <f t="shared" si="83"/>
        <v>29.026619635190716</v>
      </c>
      <c r="I417" s="1"/>
    </row>
    <row r="418" spans="1:9" ht="38.25" outlineLevel="3">
      <c r="A418" s="14" t="s">
        <v>158</v>
      </c>
      <c r="B418" s="15" t="s">
        <v>183</v>
      </c>
      <c r="C418" s="15" t="s">
        <v>163</v>
      </c>
      <c r="D418" s="14"/>
      <c r="E418" s="16" t="s">
        <v>668</v>
      </c>
      <c r="F418" s="8">
        <f>F419</f>
        <v>22147.9</v>
      </c>
      <c r="G418" s="8">
        <f t="shared" ref="G418" si="88">G419</f>
        <v>6443.3</v>
      </c>
      <c r="H418" s="88">
        <f t="shared" si="83"/>
        <v>29.092148691298046</v>
      </c>
      <c r="I418" s="1"/>
    </row>
    <row r="419" spans="1:9" ht="25.5" outlineLevel="4">
      <c r="A419" s="14" t="s">
        <v>158</v>
      </c>
      <c r="B419" s="15" t="s">
        <v>183</v>
      </c>
      <c r="C419" s="15" t="s">
        <v>184</v>
      </c>
      <c r="D419" s="14"/>
      <c r="E419" s="16" t="s">
        <v>467</v>
      </c>
      <c r="F419" s="8">
        <f>F420+F427</f>
        <v>22147.9</v>
      </c>
      <c r="G419" s="8">
        <f>G420+G427</f>
        <v>6443.3</v>
      </c>
      <c r="H419" s="88">
        <f t="shared" si="83"/>
        <v>29.092148691298046</v>
      </c>
      <c r="I419" s="1"/>
    </row>
    <row r="420" spans="1:9" ht="25.5" outlineLevel="5">
      <c r="A420" s="14" t="s">
        <v>158</v>
      </c>
      <c r="B420" s="15" t="s">
        <v>183</v>
      </c>
      <c r="C420" s="15" t="s">
        <v>185</v>
      </c>
      <c r="D420" s="14"/>
      <c r="E420" s="16" t="s">
        <v>468</v>
      </c>
      <c r="F420" s="8">
        <f>F423+F421+F425</f>
        <v>20116.400000000001</v>
      </c>
      <c r="G420" s="8">
        <f t="shared" ref="G420" si="89">G423+G421+G425</f>
        <v>6072.1</v>
      </c>
      <c r="H420" s="88">
        <f t="shared" si="83"/>
        <v>30.184824322443376</v>
      </c>
      <c r="I420" s="1"/>
    </row>
    <row r="421" spans="1:9" ht="51" outlineLevel="5">
      <c r="A421" s="69" t="s">
        <v>158</v>
      </c>
      <c r="B421" s="69" t="s">
        <v>183</v>
      </c>
      <c r="C421" s="70" t="s">
        <v>568</v>
      </c>
      <c r="D421" s="70"/>
      <c r="E421" s="71" t="s">
        <v>569</v>
      </c>
      <c r="F421" s="72">
        <f>F422</f>
        <v>4057.8</v>
      </c>
      <c r="G421" s="72">
        <f t="shared" ref="G421" si="90">G422</f>
        <v>2434.6999999999998</v>
      </c>
      <c r="H421" s="88">
        <f t="shared" si="83"/>
        <v>60.000492877914134</v>
      </c>
      <c r="I421" s="1"/>
    </row>
    <row r="422" spans="1:9" ht="25.5" outlineLevel="5">
      <c r="A422" s="69" t="s">
        <v>158</v>
      </c>
      <c r="B422" s="69" t="s">
        <v>183</v>
      </c>
      <c r="C422" s="70" t="s">
        <v>568</v>
      </c>
      <c r="D422" s="70" t="s">
        <v>39</v>
      </c>
      <c r="E422" s="71" t="s">
        <v>332</v>
      </c>
      <c r="F422" s="72">
        <f>4057.3+0.5</f>
        <v>4057.8</v>
      </c>
      <c r="G422" s="72">
        <v>2434.6999999999998</v>
      </c>
      <c r="H422" s="88">
        <f t="shared" si="83"/>
        <v>60.000492877914134</v>
      </c>
      <c r="I422" s="1"/>
    </row>
    <row r="423" spans="1:9" ht="38.25" outlineLevel="6">
      <c r="A423" s="69" t="s">
        <v>158</v>
      </c>
      <c r="B423" s="70" t="s">
        <v>183</v>
      </c>
      <c r="C423" s="70" t="s">
        <v>186</v>
      </c>
      <c r="D423" s="69"/>
      <c r="E423" s="71" t="s">
        <v>590</v>
      </c>
      <c r="F423" s="72">
        <f>F424</f>
        <v>16017.6</v>
      </c>
      <c r="G423" s="72">
        <f>G424</f>
        <v>3637.4</v>
      </c>
      <c r="H423" s="88">
        <f t="shared" si="83"/>
        <v>22.708770352612127</v>
      </c>
      <c r="I423" s="1"/>
    </row>
    <row r="424" spans="1:9" ht="25.5" outlineLevel="7">
      <c r="A424" s="69" t="s">
        <v>158</v>
      </c>
      <c r="B424" s="70" t="s">
        <v>183</v>
      </c>
      <c r="C424" s="70" t="s">
        <v>186</v>
      </c>
      <c r="D424" s="69" t="s">
        <v>39</v>
      </c>
      <c r="E424" s="71" t="s">
        <v>332</v>
      </c>
      <c r="F424" s="72">
        <f>15223.5-9.8+310+493.9</f>
        <v>16017.6</v>
      </c>
      <c r="G424" s="72">
        <v>3637.4</v>
      </c>
      <c r="H424" s="88">
        <f t="shared" si="83"/>
        <v>22.708770352612127</v>
      </c>
      <c r="I424" s="1"/>
    </row>
    <row r="425" spans="1:9" ht="38.25" outlineLevel="7">
      <c r="A425" s="69" t="s">
        <v>158</v>
      </c>
      <c r="B425" s="70" t="s">
        <v>183</v>
      </c>
      <c r="C425" s="70" t="s">
        <v>579</v>
      </c>
      <c r="D425" s="69"/>
      <c r="E425" s="71" t="s">
        <v>578</v>
      </c>
      <c r="F425" s="72">
        <f>F426</f>
        <v>41</v>
      </c>
      <c r="G425" s="72">
        <f>G426</f>
        <v>0</v>
      </c>
      <c r="H425" s="88">
        <f t="shared" si="83"/>
        <v>0</v>
      </c>
      <c r="I425" s="1"/>
    </row>
    <row r="426" spans="1:9" ht="25.5" outlineLevel="7">
      <c r="A426" s="69" t="s">
        <v>158</v>
      </c>
      <c r="B426" s="70" t="s">
        <v>183</v>
      </c>
      <c r="C426" s="70" t="s">
        <v>579</v>
      </c>
      <c r="D426" s="69" t="s">
        <v>39</v>
      </c>
      <c r="E426" s="71" t="s">
        <v>332</v>
      </c>
      <c r="F426" s="72">
        <f>31.2+9.8</f>
        <v>41</v>
      </c>
      <c r="G426" s="72">
        <v>0</v>
      </c>
      <c r="H426" s="88">
        <f t="shared" si="83"/>
        <v>0</v>
      </c>
      <c r="I426" s="1"/>
    </row>
    <row r="427" spans="1:9" ht="89.25" outlineLevel="7">
      <c r="A427" s="14" t="s">
        <v>158</v>
      </c>
      <c r="B427" s="15" t="s">
        <v>183</v>
      </c>
      <c r="C427" s="15" t="s">
        <v>652</v>
      </c>
      <c r="D427" s="14"/>
      <c r="E427" s="16" t="s">
        <v>654</v>
      </c>
      <c r="F427" s="8">
        <f>F428</f>
        <v>2031.5</v>
      </c>
      <c r="G427" s="8">
        <f t="shared" ref="G427:G428" si="91">G428</f>
        <v>371.2</v>
      </c>
      <c r="H427" s="88">
        <f t="shared" si="83"/>
        <v>18.272212650750678</v>
      </c>
      <c r="I427" s="1"/>
    </row>
    <row r="428" spans="1:9" ht="38.25" outlineLevel="7">
      <c r="A428" s="14" t="s">
        <v>158</v>
      </c>
      <c r="B428" s="15" t="s">
        <v>183</v>
      </c>
      <c r="C428" s="15" t="s">
        <v>653</v>
      </c>
      <c r="D428" s="14"/>
      <c r="E428" s="16" t="s">
        <v>651</v>
      </c>
      <c r="F428" s="8">
        <f>F429</f>
        <v>2031.5</v>
      </c>
      <c r="G428" s="8">
        <f t="shared" si="91"/>
        <v>371.2</v>
      </c>
      <c r="H428" s="88">
        <f t="shared" si="83"/>
        <v>18.272212650750678</v>
      </c>
      <c r="I428" s="1"/>
    </row>
    <row r="429" spans="1:9" ht="25.5" outlineLevel="7">
      <c r="A429" s="14" t="s">
        <v>158</v>
      </c>
      <c r="B429" s="15" t="s">
        <v>183</v>
      </c>
      <c r="C429" s="15" t="s">
        <v>653</v>
      </c>
      <c r="D429" s="14">
        <v>600</v>
      </c>
      <c r="E429" s="16" t="s">
        <v>332</v>
      </c>
      <c r="F429" s="8">
        <v>2031.5</v>
      </c>
      <c r="G429" s="8">
        <v>371.2</v>
      </c>
      <c r="H429" s="88">
        <f t="shared" si="83"/>
        <v>18.272212650750678</v>
      </c>
      <c r="I429" s="1"/>
    </row>
    <row r="430" spans="1:9" ht="38.25" outlineLevel="7">
      <c r="A430" s="14" t="s">
        <v>158</v>
      </c>
      <c r="B430" s="15" t="s">
        <v>183</v>
      </c>
      <c r="C430" s="15" t="s">
        <v>44</v>
      </c>
      <c r="D430" s="14"/>
      <c r="E430" s="16" t="s">
        <v>675</v>
      </c>
      <c r="F430" s="8">
        <f>F431</f>
        <v>50</v>
      </c>
      <c r="G430" s="8">
        <f t="shared" ref="G430" si="92">G431</f>
        <v>0</v>
      </c>
      <c r="H430" s="88">
        <f t="shared" si="83"/>
        <v>0</v>
      </c>
      <c r="I430" s="1"/>
    </row>
    <row r="431" spans="1:9" ht="61.5" customHeight="1" outlineLevel="7">
      <c r="A431" s="14" t="s">
        <v>158</v>
      </c>
      <c r="B431" s="15" t="s">
        <v>183</v>
      </c>
      <c r="C431" s="15" t="s">
        <v>180</v>
      </c>
      <c r="D431" s="14"/>
      <c r="E431" s="16" t="s">
        <v>658</v>
      </c>
      <c r="F431" s="8">
        <f>F432</f>
        <v>50</v>
      </c>
      <c r="G431" s="8">
        <f t="shared" ref="G431" si="93">G432</f>
        <v>0</v>
      </c>
      <c r="H431" s="88">
        <f t="shared" si="83"/>
        <v>0</v>
      </c>
      <c r="I431" s="1"/>
    </row>
    <row r="432" spans="1:9" ht="25.5" outlineLevel="7">
      <c r="A432" s="14" t="s">
        <v>158</v>
      </c>
      <c r="B432" s="15" t="s">
        <v>183</v>
      </c>
      <c r="C432" s="15" t="s">
        <v>181</v>
      </c>
      <c r="D432" s="14"/>
      <c r="E432" s="16" t="s">
        <v>465</v>
      </c>
      <c r="F432" s="8">
        <f>F433</f>
        <v>50</v>
      </c>
      <c r="G432" s="8">
        <f t="shared" ref="G432" si="94">G433</f>
        <v>0</v>
      </c>
      <c r="H432" s="88">
        <f t="shared" si="83"/>
        <v>0</v>
      </c>
      <c r="I432" s="1"/>
    </row>
    <row r="433" spans="1:9" ht="38.25" outlineLevel="7">
      <c r="A433" s="14" t="s">
        <v>158</v>
      </c>
      <c r="B433" s="15" t="s">
        <v>183</v>
      </c>
      <c r="C433" s="15" t="s">
        <v>182</v>
      </c>
      <c r="D433" s="14"/>
      <c r="E433" s="16" t="s">
        <v>655</v>
      </c>
      <c r="F433" s="8">
        <f>F434</f>
        <v>50</v>
      </c>
      <c r="G433" s="8">
        <f t="shared" ref="G433" si="95">G434</f>
        <v>0</v>
      </c>
      <c r="H433" s="88">
        <f t="shared" si="83"/>
        <v>0</v>
      </c>
      <c r="I433" s="1"/>
    </row>
    <row r="434" spans="1:9" ht="25.5" outlineLevel="7">
      <c r="A434" s="14" t="s">
        <v>158</v>
      </c>
      <c r="B434" s="15" t="s">
        <v>183</v>
      </c>
      <c r="C434" s="15" t="s">
        <v>182</v>
      </c>
      <c r="D434" s="14" t="s">
        <v>39</v>
      </c>
      <c r="E434" s="16" t="s">
        <v>332</v>
      </c>
      <c r="F434" s="8">
        <v>50</v>
      </c>
      <c r="G434" s="8">
        <v>0</v>
      </c>
      <c r="H434" s="88">
        <f t="shared" si="83"/>
        <v>0</v>
      </c>
      <c r="I434" s="1"/>
    </row>
    <row r="435" spans="1:9" ht="25.5" outlineLevel="2">
      <c r="A435" s="14" t="s">
        <v>158</v>
      </c>
      <c r="B435" s="15" t="s">
        <v>187</v>
      </c>
      <c r="C435" s="15"/>
      <c r="D435" s="14"/>
      <c r="E435" s="16" t="s">
        <v>294</v>
      </c>
      <c r="F435" s="8">
        <f>F436</f>
        <v>100</v>
      </c>
      <c r="G435" s="8">
        <f t="shared" ref="G435:G439" si="96">G436</f>
        <v>0</v>
      </c>
      <c r="H435" s="88">
        <f t="shared" si="83"/>
        <v>0</v>
      </c>
      <c r="I435" s="1"/>
    </row>
    <row r="436" spans="1:9" ht="38.25" outlineLevel="3">
      <c r="A436" s="14" t="s">
        <v>158</v>
      </c>
      <c r="B436" s="15" t="s">
        <v>187</v>
      </c>
      <c r="C436" s="15" t="s">
        <v>163</v>
      </c>
      <c r="D436" s="14"/>
      <c r="E436" s="16" t="s">
        <v>668</v>
      </c>
      <c r="F436" s="8">
        <f>F437+F441</f>
        <v>100</v>
      </c>
      <c r="G436" s="8">
        <f>G437+G441</f>
        <v>0</v>
      </c>
      <c r="H436" s="88">
        <f t="shared" si="83"/>
        <v>0</v>
      </c>
      <c r="I436" s="1"/>
    </row>
    <row r="437" spans="1:9" ht="25.5" outlineLevel="4">
      <c r="A437" s="14" t="s">
        <v>158</v>
      </c>
      <c r="B437" s="15" t="s">
        <v>187</v>
      </c>
      <c r="C437" s="15" t="s">
        <v>164</v>
      </c>
      <c r="D437" s="14"/>
      <c r="E437" s="16" t="s">
        <v>446</v>
      </c>
      <c r="F437" s="8">
        <f>F438</f>
        <v>50</v>
      </c>
      <c r="G437" s="8">
        <f t="shared" si="96"/>
        <v>0</v>
      </c>
      <c r="H437" s="88">
        <f t="shared" si="83"/>
        <v>0</v>
      </c>
      <c r="I437" s="1"/>
    </row>
    <row r="438" spans="1:9" ht="25.5" outlineLevel="5">
      <c r="A438" s="14" t="s">
        <v>158</v>
      </c>
      <c r="B438" s="15" t="s">
        <v>187</v>
      </c>
      <c r="C438" s="15" t="s">
        <v>188</v>
      </c>
      <c r="D438" s="14"/>
      <c r="E438" s="16" t="s">
        <v>470</v>
      </c>
      <c r="F438" s="8">
        <f>F439</f>
        <v>50</v>
      </c>
      <c r="G438" s="8">
        <f t="shared" si="96"/>
        <v>0</v>
      </c>
      <c r="H438" s="88">
        <f t="shared" si="83"/>
        <v>0</v>
      </c>
      <c r="I438" s="1"/>
    </row>
    <row r="439" spans="1:9" ht="25.5" outlineLevel="6">
      <c r="A439" s="14" t="s">
        <v>158</v>
      </c>
      <c r="B439" s="15" t="s">
        <v>187</v>
      </c>
      <c r="C439" s="15" t="s">
        <v>189</v>
      </c>
      <c r="D439" s="14"/>
      <c r="E439" s="16" t="s">
        <v>471</v>
      </c>
      <c r="F439" s="8">
        <f>F440</f>
        <v>50</v>
      </c>
      <c r="G439" s="8">
        <f t="shared" si="96"/>
        <v>0</v>
      </c>
      <c r="H439" s="88">
        <f t="shared" si="83"/>
        <v>0</v>
      </c>
      <c r="I439" s="1"/>
    </row>
    <row r="440" spans="1:9" ht="25.5" outlineLevel="7">
      <c r="A440" s="14" t="s">
        <v>158</v>
      </c>
      <c r="B440" s="15" t="s">
        <v>187</v>
      </c>
      <c r="C440" s="15" t="s">
        <v>189</v>
      </c>
      <c r="D440" s="14" t="s">
        <v>39</v>
      </c>
      <c r="E440" s="16" t="s">
        <v>332</v>
      </c>
      <c r="F440" s="8">
        <v>50</v>
      </c>
      <c r="G440" s="8">
        <v>0</v>
      </c>
      <c r="H440" s="88">
        <f t="shared" si="83"/>
        <v>0</v>
      </c>
      <c r="I440" s="1"/>
    </row>
    <row r="441" spans="1:9" ht="25.5" outlineLevel="4">
      <c r="A441" s="14" t="s">
        <v>158</v>
      </c>
      <c r="B441" s="15" t="s">
        <v>187</v>
      </c>
      <c r="C441" s="15" t="s">
        <v>170</v>
      </c>
      <c r="D441" s="14"/>
      <c r="E441" s="16" t="s">
        <v>452</v>
      </c>
      <c r="F441" s="8">
        <f>F442</f>
        <v>50</v>
      </c>
      <c r="G441" s="8">
        <f t="shared" ref="G441:G443" si="97">G442</f>
        <v>0</v>
      </c>
      <c r="H441" s="88">
        <f t="shared" si="83"/>
        <v>0</v>
      </c>
      <c r="I441" s="1"/>
    </row>
    <row r="442" spans="1:9" ht="38.25" outlineLevel="5">
      <c r="A442" s="14" t="s">
        <v>158</v>
      </c>
      <c r="B442" s="15" t="s">
        <v>187</v>
      </c>
      <c r="C442" s="15" t="s">
        <v>171</v>
      </c>
      <c r="D442" s="14"/>
      <c r="E442" s="16" t="s">
        <v>453</v>
      </c>
      <c r="F442" s="8">
        <f>F443</f>
        <v>50</v>
      </c>
      <c r="G442" s="8">
        <f t="shared" si="97"/>
        <v>0</v>
      </c>
      <c r="H442" s="88">
        <f t="shared" si="83"/>
        <v>0</v>
      </c>
      <c r="I442" s="1"/>
    </row>
    <row r="443" spans="1:9" outlineLevel="6">
      <c r="A443" s="14" t="s">
        <v>158</v>
      </c>
      <c r="B443" s="15" t="s">
        <v>187</v>
      </c>
      <c r="C443" s="15" t="s">
        <v>190</v>
      </c>
      <c r="D443" s="14"/>
      <c r="E443" s="16" t="s">
        <v>472</v>
      </c>
      <c r="F443" s="8">
        <f>F444</f>
        <v>50</v>
      </c>
      <c r="G443" s="8">
        <f t="shared" si="97"/>
        <v>0</v>
      </c>
      <c r="H443" s="88">
        <f t="shared" si="83"/>
        <v>0</v>
      </c>
      <c r="I443" s="1"/>
    </row>
    <row r="444" spans="1:9" ht="25.5" outlineLevel="7">
      <c r="A444" s="14" t="s">
        <v>158</v>
      </c>
      <c r="B444" s="15" t="s">
        <v>187</v>
      </c>
      <c r="C444" s="15" t="s">
        <v>190</v>
      </c>
      <c r="D444" s="14" t="s">
        <v>39</v>
      </c>
      <c r="E444" s="16" t="s">
        <v>332</v>
      </c>
      <c r="F444" s="8">
        <v>50</v>
      </c>
      <c r="G444" s="8">
        <v>0</v>
      </c>
      <c r="H444" s="88">
        <f t="shared" si="83"/>
        <v>0</v>
      </c>
      <c r="I444" s="1"/>
    </row>
    <row r="445" spans="1:9" outlineLevel="2">
      <c r="A445" s="14" t="s">
        <v>158</v>
      </c>
      <c r="B445" s="15" t="s">
        <v>195</v>
      </c>
      <c r="C445" s="15"/>
      <c r="D445" s="14"/>
      <c r="E445" s="16" t="s">
        <v>296</v>
      </c>
      <c r="F445" s="8">
        <f>F446+F463</f>
        <v>11678.399999999998</v>
      </c>
      <c r="G445" s="8">
        <f t="shared" ref="G445" si="98">G446+G463</f>
        <v>1335.3000000000002</v>
      </c>
      <c r="H445" s="88">
        <f t="shared" si="83"/>
        <v>11.433929305384304</v>
      </c>
      <c r="I445" s="1"/>
    </row>
    <row r="446" spans="1:9" ht="38.25" outlineLevel="3">
      <c r="A446" s="14" t="s">
        <v>158</v>
      </c>
      <c r="B446" s="15" t="s">
        <v>195</v>
      </c>
      <c r="C446" s="15" t="s">
        <v>163</v>
      </c>
      <c r="D446" s="14"/>
      <c r="E446" s="16" t="s">
        <v>668</v>
      </c>
      <c r="F446" s="8">
        <f>F458+F447</f>
        <v>11658.399999999998</v>
      </c>
      <c r="G446" s="8">
        <f t="shared" ref="G446" si="99">G458+G447</f>
        <v>1335.3000000000002</v>
      </c>
      <c r="H446" s="88">
        <f t="shared" si="83"/>
        <v>11.45354422562273</v>
      </c>
      <c r="I446" s="1"/>
    </row>
    <row r="447" spans="1:9" ht="25.5" outlineLevel="4">
      <c r="A447" s="14" t="s">
        <v>158</v>
      </c>
      <c r="B447" s="15" t="s">
        <v>195</v>
      </c>
      <c r="C447" s="15" t="s">
        <v>192</v>
      </c>
      <c r="D447" s="14"/>
      <c r="E447" s="16" t="s">
        <v>473</v>
      </c>
      <c r="F447" s="8">
        <f>F448+F453</f>
        <v>6497.1999999999989</v>
      </c>
      <c r="G447" s="8">
        <f>G448+G453</f>
        <v>637.90000000000009</v>
      </c>
      <c r="H447" s="88">
        <f t="shared" si="83"/>
        <v>9.8180754786677369</v>
      </c>
      <c r="I447" s="1"/>
    </row>
    <row r="448" spans="1:9" ht="25.5" outlineLevel="5">
      <c r="A448" s="14" t="s">
        <v>158</v>
      </c>
      <c r="B448" s="15" t="s">
        <v>195</v>
      </c>
      <c r="C448" s="15" t="s">
        <v>193</v>
      </c>
      <c r="D448" s="14"/>
      <c r="E448" s="16" t="s">
        <v>474</v>
      </c>
      <c r="F448" s="8">
        <f>F449+F451</f>
        <v>4843.2999999999993</v>
      </c>
      <c r="G448" s="8">
        <f t="shared" ref="G448" si="100">G449+G451</f>
        <v>586.20000000000005</v>
      </c>
      <c r="H448" s="88">
        <f t="shared" si="83"/>
        <v>12.103317985670929</v>
      </c>
      <c r="I448" s="1"/>
    </row>
    <row r="449" spans="1:9" ht="38.25" outlineLevel="6">
      <c r="A449" s="69" t="s">
        <v>158</v>
      </c>
      <c r="B449" s="70" t="s">
        <v>195</v>
      </c>
      <c r="C449" s="70" t="s">
        <v>194</v>
      </c>
      <c r="D449" s="69"/>
      <c r="E449" s="71" t="s">
        <v>475</v>
      </c>
      <c r="F449" s="72">
        <f t="shared" ref="F449:G449" si="101">F450</f>
        <v>4778.2999999999993</v>
      </c>
      <c r="G449" s="72">
        <f t="shared" si="101"/>
        <v>586.20000000000005</v>
      </c>
      <c r="H449" s="88">
        <f t="shared" si="83"/>
        <v>12.267961408869265</v>
      </c>
      <c r="I449" s="1"/>
    </row>
    <row r="450" spans="1:9" ht="25.5" outlineLevel="7">
      <c r="A450" s="69" t="s">
        <v>158</v>
      </c>
      <c r="B450" s="70" t="s">
        <v>195</v>
      </c>
      <c r="C450" s="70" t="s">
        <v>194</v>
      </c>
      <c r="D450" s="69" t="s">
        <v>39</v>
      </c>
      <c r="E450" s="71" t="s">
        <v>332</v>
      </c>
      <c r="F450" s="72">
        <f>4761.4+16.9</f>
        <v>4778.2999999999993</v>
      </c>
      <c r="G450" s="72">
        <v>586.20000000000005</v>
      </c>
      <c r="H450" s="88">
        <f t="shared" si="83"/>
        <v>12.267961408869265</v>
      </c>
      <c r="I450" s="1"/>
    </row>
    <row r="451" spans="1:9" ht="38.25" outlineLevel="7">
      <c r="A451" s="14" t="s">
        <v>158</v>
      </c>
      <c r="B451" s="15" t="s">
        <v>195</v>
      </c>
      <c r="C451" s="15" t="s">
        <v>664</v>
      </c>
      <c r="D451" s="14"/>
      <c r="E451" s="16" t="s">
        <v>665</v>
      </c>
      <c r="F451" s="8">
        <f>F452</f>
        <v>65</v>
      </c>
      <c r="G451" s="8">
        <f t="shared" ref="G451" si="102">G452</f>
        <v>0</v>
      </c>
      <c r="H451" s="88">
        <f t="shared" si="83"/>
        <v>0</v>
      </c>
      <c r="I451" s="1"/>
    </row>
    <row r="452" spans="1:9" ht="25.5" outlineLevel="7">
      <c r="A452" s="14" t="s">
        <v>158</v>
      </c>
      <c r="B452" s="15" t="s">
        <v>195</v>
      </c>
      <c r="C452" s="15" t="s">
        <v>664</v>
      </c>
      <c r="D452" s="14" t="s">
        <v>39</v>
      </c>
      <c r="E452" s="16" t="s">
        <v>332</v>
      </c>
      <c r="F452" s="8">
        <v>65</v>
      </c>
      <c r="G452" s="8">
        <v>0</v>
      </c>
      <c r="H452" s="88">
        <f t="shared" si="83"/>
        <v>0</v>
      </c>
      <c r="I452" s="1"/>
    </row>
    <row r="453" spans="1:9" outlineLevel="7">
      <c r="A453" s="14" t="s">
        <v>158</v>
      </c>
      <c r="B453" s="15" t="s">
        <v>195</v>
      </c>
      <c r="C453" s="15" t="s">
        <v>565</v>
      </c>
      <c r="D453" s="15"/>
      <c r="E453" s="16" t="s">
        <v>566</v>
      </c>
      <c r="F453" s="8">
        <f>F456+F454</f>
        <v>1653.8999999999999</v>
      </c>
      <c r="G453" s="8">
        <f>G456+G454</f>
        <v>51.7</v>
      </c>
      <c r="H453" s="88">
        <f t="shared" si="83"/>
        <v>3.1259447366829924</v>
      </c>
      <c r="I453" s="1"/>
    </row>
    <row r="454" spans="1:9" ht="25.5" outlineLevel="7">
      <c r="A454" s="14" t="s">
        <v>158</v>
      </c>
      <c r="B454" s="15" t="s">
        <v>195</v>
      </c>
      <c r="C454" s="15" t="s">
        <v>581</v>
      </c>
      <c r="D454" s="15"/>
      <c r="E454" s="16" t="s">
        <v>582</v>
      </c>
      <c r="F454" s="8">
        <f>F455</f>
        <v>175.3</v>
      </c>
      <c r="G454" s="8">
        <f>G455</f>
        <v>0</v>
      </c>
      <c r="H454" s="88">
        <f t="shared" si="83"/>
        <v>0</v>
      </c>
      <c r="I454" s="1"/>
    </row>
    <row r="455" spans="1:9" ht="25.5" outlineLevel="7">
      <c r="A455" s="14" t="s">
        <v>158</v>
      </c>
      <c r="B455" s="15" t="s">
        <v>195</v>
      </c>
      <c r="C455" s="15" t="s">
        <v>581</v>
      </c>
      <c r="D455" s="15" t="s">
        <v>39</v>
      </c>
      <c r="E455" s="16" t="s">
        <v>332</v>
      </c>
      <c r="F455" s="8">
        <v>175.3</v>
      </c>
      <c r="G455" s="8">
        <v>0</v>
      </c>
      <c r="H455" s="88">
        <f t="shared" si="83"/>
        <v>0</v>
      </c>
      <c r="I455" s="1"/>
    </row>
    <row r="456" spans="1:9" ht="51" outlineLevel="7">
      <c r="A456" s="14" t="s">
        <v>158</v>
      </c>
      <c r="B456" s="15" t="s">
        <v>195</v>
      </c>
      <c r="C456" s="15" t="s">
        <v>564</v>
      </c>
      <c r="D456" s="15"/>
      <c r="E456" s="16" t="s">
        <v>567</v>
      </c>
      <c r="F456" s="8">
        <f>F457</f>
        <v>1478.6</v>
      </c>
      <c r="G456" s="8">
        <f>G457</f>
        <v>51.7</v>
      </c>
      <c r="H456" s="88">
        <f t="shared" si="83"/>
        <v>3.4965507912890574</v>
      </c>
      <c r="I456" s="1"/>
    </row>
    <row r="457" spans="1:9" ht="26.25" customHeight="1" outlineLevel="7">
      <c r="A457" s="14" t="s">
        <v>158</v>
      </c>
      <c r="B457" s="15" t="s">
        <v>195</v>
      </c>
      <c r="C457" s="15" t="s">
        <v>564</v>
      </c>
      <c r="D457" s="15" t="s">
        <v>39</v>
      </c>
      <c r="E457" s="16" t="s">
        <v>332</v>
      </c>
      <c r="F457" s="8">
        <v>1478.6</v>
      </c>
      <c r="G457" s="8">
        <v>51.7</v>
      </c>
      <c r="H457" s="88">
        <f t="shared" si="83"/>
        <v>3.4965507912890574</v>
      </c>
      <c r="I457" s="1"/>
    </row>
    <row r="458" spans="1:9" ht="38.25" outlineLevel="4">
      <c r="A458" s="14" t="s">
        <v>158</v>
      </c>
      <c r="B458" s="15" t="s">
        <v>195</v>
      </c>
      <c r="C458" s="15" t="s">
        <v>196</v>
      </c>
      <c r="D458" s="14"/>
      <c r="E458" s="16" t="s">
        <v>476</v>
      </c>
      <c r="F458" s="8">
        <f>F459</f>
        <v>5161.2</v>
      </c>
      <c r="G458" s="8">
        <f t="shared" ref="G458:G459" si="103">G459</f>
        <v>697.4</v>
      </c>
      <c r="H458" s="88">
        <f t="shared" si="83"/>
        <v>13.512361466325661</v>
      </c>
      <c r="I458" s="1"/>
    </row>
    <row r="459" spans="1:9" ht="25.5" outlineLevel="5">
      <c r="A459" s="14" t="s">
        <v>158</v>
      </c>
      <c r="B459" s="15" t="s">
        <v>195</v>
      </c>
      <c r="C459" s="15" t="s">
        <v>197</v>
      </c>
      <c r="D459" s="14"/>
      <c r="E459" s="16" t="s">
        <v>477</v>
      </c>
      <c r="F459" s="8">
        <f>F460</f>
        <v>5161.2</v>
      </c>
      <c r="G459" s="8">
        <f t="shared" si="103"/>
        <v>697.4</v>
      </c>
      <c r="H459" s="88">
        <f t="shared" si="83"/>
        <v>13.512361466325661</v>
      </c>
      <c r="I459" s="1"/>
    </row>
    <row r="460" spans="1:9" ht="38.25" outlineLevel="6">
      <c r="A460" s="14" t="s">
        <v>158</v>
      </c>
      <c r="B460" s="15" t="s">
        <v>195</v>
      </c>
      <c r="C460" s="15" t="s">
        <v>199</v>
      </c>
      <c r="D460" s="14"/>
      <c r="E460" s="16" t="s">
        <v>479</v>
      </c>
      <c r="F460" s="8">
        <f>F461+F462</f>
        <v>5161.2</v>
      </c>
      <c r="G460" s="8">
        <f>G461+G462</f>
        <v>697.4</v>
      </c>
      <c r="H460" s="88">
        <f t="shared" si="83"/>
        <v>13.512361466325661</v>
      </c>
      <c r="I460" s="1"/>
    </row>
    <row r="461" spans="1:9" ht="54.75" customHeight="1" outlineLevel="7">
      <c r="A461" s="69" t="s">
        <v>158</v>
      </c>
      <c r="B461" s="70" t="s">
        <v>195</v>
      </c>
      <c r="C461" s="70" t="s">
        <v>199</v>
      </c>
      <c r="D461" s="69" t="s">
        <v>6</v>
      </c>
      <c r="E461" s="71" t="s">
        <v>305</v>
      </c>
      <c r="F461" s="72">
        <f>4783.7+304.5</f>
        <v>5088.2</v>
      </c>
      <c r="G461" s="72">
        <v>641.9</v>
      </c>
      <c r="H461" s="88">
        <f t="shared" si="83"/>
        <v>12.615463228646673</v>
      </c>
      <c r="I461" s="1"/>
    </row>
    <row r="462" spans="1:9" ht="25.5" outlineLevel="7">
      <c r="A462" s="14" t="s">
        <v>158</v>
      </c>
      <c r="B462" s="15" t="s">
        <v>195</v>
      </c>
      <c r="C462" s="15" t="s">
        <v>199</v>
      </c>
      <c r="D462" s="14" t="s">
        <v>7</v>
      </c>
      <c r="E462" s="16" t="s">
        <v>306</v>
      </c>
      <c r="F462" s="8">
        <v>73</v>
      </c>
      <c r="G462" s="8">
        <v>55.5</v>
      </c>
      <c r="H462" s="88">
        <f t="shared" si="83"/>
        <v>76.027397260273972</v>
      </c>
      <c r="I462" s="1"/>
    </row>
    <row r="463" spans="1:9" ht="38.25" outlineLevel="3">
      <c r="A463" s="14" t="s">
        <v>158</v>
      </c>
      <c r="B463" s="15" t="s">
        <v>195</v>
      </c>
      <c r="C463" s="15" t="s">
        <v>149</v>
      </c>
      <c r="D463" s="14"/>
      <c r="E463" s="16" t="s">
        <v>671</v>
      </c>
      <c r="F463" s="8">
        <f t="shared" ref="F463:G466" si="104">F464</f>
        <v>20</v>
      </c>
      <c r="G463" s="8">
        <f t="shared" si="104"/>
        <v>0</v>
      </c>
      <c r="H463" s="88">
        <f t="shared" ref="H463:H526" si="105">G463/F463*100</f>
        <v>0</v>
      </c>
      <c r="I463" s="1"/>
    </row>
    <row r="464" spans="1:9" ht="25.5" outlineLevel="4">
      <c r="A464" s="14" t="s">
        <v>158</v>
      </c>
      <c r="B464" s="15" t="s">
        <v>195</v>
      </c>
      <c r="C464" s="15" t="s">
        <v>160</v>
      </c>
      <c r="D464" s="14"/>
      <c r="E464" s="16" t="s">
        <v>443</v>
      </c>
      <c r="F464" s="8">
        <f t="shared" si="104"/>
        <v>20</v>
      </c>
      <c r="G464" s="8">
        <f t="shared" si="104"/>
        <v>0</v>
      </c>
      <c r="H464" s="88">
        <f t="shared" si="105"/>
        <v>0</v>
      </c>
      <c r="I464" s="1"/>
    </row>
    <row r="465" spans="1:9" ht="38.25" outlineLevel="5">
      <c r="A465" s="14" t="s">
        <v>158</v>
      </c>
      <c r="B465" s="15" t="s">
        <v>195</v>
      </c>
      <c r="C465" s="15" t="s">
        <v>207</v>
      </c>
      <c r="D465" s="14"/>
      <c r="E465" s="16" t="s">
        <v>647</v>
      </c>
      <c r="F465" s="8">
        <f t="shared" si="104"/>
        <v>20</v>
      </c>
      <c r="G465" s="8">
        <f t="shared" si="104"/>
        <v>0</v>
      </c>
      <c r="H465" s="88">
        <f t="shared" si="105"/>
        <v>0</v>
      </c>
      <c r="I465" s="1"/>
    </row>
    <row r="466" spans="1:9" ht="25.5" outlineLevel="6">
      <c r="A466" s="14" t="s">
        <v>158</v>
      </c>
      <c r="B466" s="15" t="s">
        <v>195</v>
      </c>
      <c r="C466" s="15" t="s">
        <v>208</v>
      </c>
      <c r="D466" s="14"/>
      <c r="E466" s="16" t="s">
        <v>648</v>
      </c>
      <c r="F466" s="8">
        <f t="shared" si="104"/>
        <v>20</v>
      </c>
      <c r="G466" s="8">
        <f t="shared" si="104"/>
        <v>0</v>
      </c>
      <c r="H466" s="88">
        <f t="shared" si="105"/>
        <v>0</v>
      </c>
      <c r="I466" s="1"/>
    </row>
    <row r="467" spans="1:9" ht="25.5" outlineLevel="7">
      <c r="A467" s="14" t="s">
        <v>158</v>
      </c>
      <c r="B467" s="15" t="s">
        <v>195</v>
      </c>
      <c r="C467" s="15" t="s">
        <v>208</v>
      </c>
      <c r="D467" s="14" t="s">
        <v>39</v>
      </c>
      <c r="E467" s="16" t="s">
        <v>332</v>
      </c>
      <c r="F467" s="8">
        <v>20</v>
      </c>
      <c r="G467" s="8">
        <v>0</v>
      </c>
      <c r="H467" s="88">
        <f t="shared" si="105"/>
        <v>0</v>
      </c>
      <c r="I467" s="1"/>
    </row>
    <row r="468" spans="1:9" outlineLevel="1">
      <c r="A468" s="14" t="s">
        <v>158</v>
      </c>
      <c r="B468" s="15" t="s">
        <v>134</v>
      </c>
      <c r="C468" s="15"/>
      <c r="D468" s="14"/>
      <c r="E468" s="16" t="s">
        <v>256</v>
      </c>
      <c r="F468" s="8">
        <f>F469+F479</f>
        <v>6079.9</v>
      </c>
      <c r="G468" s="8">
        <f>G469+G479</f>
        <v>1490.7</v>
      </c>
      <c r="H468" s="88">
        <f t="shared" si="105"/>
        <v>24.51849536998964</v>
      </c>
      <c r="I468" s="1"/>
    </row>
    <row r="469" spans="1:9" outlineLevel="2">
      <c r="A469" s="14" t="s">
        <v>158</v>
      </c>
      <c r="B469" s="15" t="s">
        <v>138</v>
      </c>
      <c r="C469" s="15"/>
      <c r="D469" s="14"/>
      <c r="E469" s="16" t="s">
        <v>284</v>
      </c>
      <c r="F469" s="8">
        <f>F470</f>
        <v>1386</v>
      </c>
      <c r="G469" s="8">
        <f>G470</f>
        <v>346.5</v>
      </c>
      <c r="H469" s="88">
        <f t="shared" si="105"/>
        <v>25</v>
      </c>
      <c r="I469" s="1"/>
    </row>
    <row r="470" spans="1:9" ht="38.25" outlineLevel="3">
      <c r="A470" s="14" t="s">
        <v>158</v>
      </c>
      <c r="B470" s="15" t="s">
        <v>138</v>
      </c>
      <c r="C470" s="15" t="s">
        <v>163</v>
      </c>
      <c r="D470" s="14"/>
      <c r="E470" s="16" t="s">
        <v>668</v>
      </c>
      <c r="F470" s="8">
        <f>F471+F476</f>
        <v>1386</v>
      </c>
      <c r="G470" s="8">
        <f>G471+G476</f>
        <v>346.5</v>
      </c>
      <c r="H470" s="88">
        <f t="shared" si="105"/>
        <v>25</v>
      </c>
      <c r="I470" s="1"/>
    </row>
    <row r="471" spans="1:9" ht="25.5" outlineLevel="4">
      <c r="A471" s="14" t="s">
        <v>158</v>
      </c>
      <c r="B471" s="15" t="s">
        <v>138</v>
      </c>
      <c r="C471" s="15" t="s">
        <v>164</v>
      </c>
      <c r="D471" s="14"/>
      <c r="E471" s="16" t="s">
        <v>446</v>
      </c>
      <c r="F471" s="8">
        <f>F472</f>
        <v>315</v>
      </c>
      <c r="G471" s="8">
        <f t="shared" ref="G471:G473" si="106">G472</f>
        <v>81</v>
      </c>
      <c r="H471" s="88">
        <f t="shared" si="105"/>
        <v>25.714285714285712</v>
      </c>
      <c r="I471" s="1"/>
    </row>
    <row r="472" spans="1:9" ht="25.5" outlineLevel="5">
      <c r="A472" s="14" t="s">
        <v>158</v>
      </c>
      <c r="B472" s="15" t="s">
        <v>138</v>
      </c>
      <c r="C472" s="15" t="s">
        <v>188</v>
      </c>
      <c r="D472" s="14"/>
      <c r="E472" s="16" t="s">
        <v>470</v>
      </c>
      <c r="F472" s="8">
        <f>F473</f>
        <v>315</v>
      </c>
      <c r="G472" s="8">
        <f t="shared" si="106"/>
        <v>81</v>
      </c>
      <c r="H472" s="88">
        <f t="shared" si="105"/>
        <v>25.714285714285712</v>
      </c>
      <c r="I472" s="1"/>
    </row>
    <row r="473" spans="1:9" ht="63.75" outlineLevel="6">
      <c r="A473" s="14" t="s">
        <v>158</v>
      </c>
      <c r="B473" s="15" t="s">
        <v>138</v>
      </c>
      <c r="C473" s="15" t="s">
        <v>200</v>
      </c>
      <c r="D473" s="14"/>
      <c r="E473" s="16" t="s">
        <v>480</v>
      </c>
      <c r="F473" s="8">
        <f>F474</f>
        <v>315</v>
      </c>
      <c r="G473" s="8">
        <f t="shared" si="106"/>
        <v>81</v>
      </c>
      <c r="H473" s="88">
        <f t="shared" si="105"/>
        <v>25.714285714285712</v>
      </c>
      <c r="I473" s="1"/>
    </row>
    <row r="474" spans="1:9" outlineLevel="7">
      <c r="A474" s="14" t="s">
        <v>158</v>
      </c>
      <c r="B474" s="15" t="s">
        <v>138</v>
      </c>
      <c r="C474" s="15" t="s">
        <v>200</v>
      </c>
      <c r="D474" s="14" t="s">
        <v>21</v>
      </c>
      <c r="E474" s="16" t="s">
        <v>317</v>
      </c>
      <c r="F474" s="8">
        <v>315</v>
      </c>
      <c r="G474" s="8">
        <v>81</v>
      </c>
      <c r="H474" s="88">
        <f t="shared" si="105"/>
        <v>25.714285714285712</v>
      </c>
      <c r="I474" s="1"/>
    </row>
    <row r="475" spans="1:9" ht="25.5" outlineLevel="4">
      <c r="A475" s="14" t="s">
        <v>158</v>
      </c>
      <c r="B475" s="15" t="s">
        <v>138</v>
      </c>
      <c r="C475" s="15" t="s">
        <v>170</v>
      </c>
      <c r="D475" s="14"/>
      <c r="E475" s="16" t="s">
        <v>452</v>
      </c>
      <c r="F475" s="8">
        <f>F476</f>
        <v>1071</v>
      </c>
      <c r="G475" s="8">
        <f t="shared" ref="G475:G477" si="107">G476</f>
        <v>265.5</v>
      </c>
      <c r="H475" s="88">
        <f t="shared" si="105"/>
        <v>24.789915966386555</v>
      </c>
      <c r="I475" s="1"/>
    </row>
    <row r="476" spans="1:9" ht="38.25" outlineLevel="5">
      <c r="A476" s="14" t="s">
        <v>158</v>
      </c>
      <c r="B476" s="15" t="s">
        <v>138</v>
      </c>
      <c r="C476" s="15" t="s">
        <v>171</v>
      </c>
      <c r="D476" s="14"/>
      <c r="E476" s="16" t="s">
        <v>453</v>
      </c>
      <c r="F476" s="8">
        <f>F477</f>
        <v>1071</v>
      </c>
      <c r="G476" s="8">
        <f t="shared" si="107"/>
        <v>265.5</v>
      </c>
      <c r="H476" s="88">
        <f t="shared" si="105"/>
        <v>24.789915966386555</v>
      </c>
      <c r="I476" s="1"/>
    </row>
    <row r="477" spans="1:9" ht="63.75" outlineLevel="6">
      <c r="A477" s="14" t="s">
        <v>158</v>
      </c>
      <c r="B477" s="15" t="s">
        <v>138</v>
      </c>
      <c r="C477" s="15" t="s">
        <v>201</v>
      </c>
      <c r="D477" s="14"/>
      <c r="E477" s="16" t="s">
        <v>480</v>
      </c>
      <c r="F477" s="8">
        <f>F478</f>
        <v>1071</v>
      </c>
      <c r="G477" s="8">
        <f t="shared" si="107"/>
        <v>265.5</v>
      </c>
      <c r="H477" s="88">
        <f t="shared" si="105"/>
        <v>24.789915966386555</v>
      </c>
      <c r="I477" s="1"/>
    </row>
    <row r="478" spans="1:9" outlineLevel="7">
      <c r="A478" s="14" t="s">
        <v>158</v>
      </c>
      <c r="B478" s="15" t="s">
        <v>138</v>
      </c>
      <c r="C478" s="15" t="s">
        <v>201</v>
      </c>
      <c r="D478" s="14" t="s">
        <v>21</v>
      </c>
      <c r="E478" s="16" t="s">
        <v>317</v>
      </c>
      <c r="F478" s="8">
        <v>1071</v>
      </c>
      <c r="G478" s="8">
        <v>265.5</v>
      </c>
      <c r="H478" s="88">
        <f t="shared" si="105"/>
        <v>24.789915966386555</v>
      </c>
      <c r="I478" s="1"/>
    </row>
    <row r="479" spans="1:9" ht="23.25" customHeight="1" outlineLevel="2">
      <c r="A479" s="14" t="s">
        <v>158</v>
      </c>
      <c r="B479" s="15" t="s">
        <v>148</v>
      </c>
      <c r="C479" s="15"/>
      <c r="D479" s="14"/>
      <c r="E479" s="16" t="s">
        <v>287</v>
      </c>
      <c r="F479" s="8">
        <f>F480</f>
        <v>4693.8999999999996</v>
      </c>
      <c r="G479" s="8">
        <f t="shared" ref="G479:G482" si="108">G480</f>
        <v>1144.2</v>
      </c>
      <c r="H479" s="88">
        <f t="shared" si="105"/>
        <v>24.376318200217305</v>
      </c>
      <c r="I479" s="1"/>
    </row>
    <row r="480" spans="1:9" ht="38.25" outlineLevel="3">
      <c r="A480" s="14" t="s">
        <v>158</v>
      </c>
      <c r="B480" s="15" t="s">
        <v>148</v>
      </c>
      <c r="C480" s="15" t="s">
        <v>163</v>
      </c>
      <c r="D480" s="14"/>
      <c r="E480" s="16" t="s">
        <v>668</v>
      </c>
      <c r="F480" s="8">
        <f>F481</f>
        <v>4693.8999999999996</v>
      </c>
      <c r="G480" s="8">
        <f t="shared" si="108"/>
        <v>1144.2</v>
      </c>
      <c r="H480" s="88">
        <f t="shared" si="105"/>
        <v>24.376318200217305</v>
      </c>
      <c r="I480" s="1"/>
    </row>
    <row r="481" spans="1:9" ht="25.5" outlineLevel="4">
      <c r="A481" s="14" t="s">
        <v>158</v>
      </c>
      <c r="B481" s="15" t="s">
        <v>148</v>
      </c>
      <c r="C481" s="15" t="s">
        <v>164</v>
      </c>
      <c r="D481" s="14"/>
      <c r="E481" s="16" t="s">
        <v>446</v>
      </c>
      <c r="F481" s="8">
        <f>F482</f>
        <v>4693.8999999999996</v>
      </c>
      <c r="G481" s="8">
        <f t="shared" si="108"/>
        <v>1144.2</v>
      </c>
      <c r="H481" s="88">
        <f t="shared" si="105"/>
        <v>24.376318200217305</v>
      </c>
      <c r="I481" s="1"/>
    </row>
    <row r="482" spans="1:9" ht="25.5" outlineLevel="5">
      <c r="A482" s="14" t="s">
        <v>158</v>
      </c>
      <c r="B482" s="15" t="s">
        <v>148</v>
      </c>
      <c r="C482" s="15" t="s">
        <v>165</v>
      </c>
      <c r="D482" s="14"/>
      <c r="E482" s="16" t="s">
        <v>447</v>
      </c>
      <c r="F482" s="8">
        <f>F483</f>
        <v>4693.8999999999996</v>
      </c>
      <c r="G482" s="8">
        <f t="shared" si="108"/>
        <v>1144.2</v>
      </c>
      <c r="H482" s="88">
        <f t="shared" si="105"/>
        <v>24.376318200217305</v>
      </c>
      <c r="I482" s="1"/>
    </row>
    <row r="483" spans="1:9" ht="51" outlineLevel="6">
      <c r="A483" s="14" t="s">
        <v>158</v>
      </c>
      <c r="B483" s="15" t="s">
        <v>148</v>
      </c>
      <c r="C483" s="15" t="s">
        <v>202</v>
      </c>
      <c r="D483" s="14"/>
      <c r="E483" s="16" t="s">
        <v>481</v>
      </c>
      <c r="F483" s="8">
        <f>F484+F485</f>
        <v>4693.8999999999996</v>
      </c>
      <c r="G483" s="8">
        <f>G484+G485</f>
        <v>1144.2</v>
      </c>
      <c r="H483" s="88">
        <f t="shared" si="105"/>
        <v>24.376318200217305</v>
      </c>
      <c r="I483" s="1"/>
    </row>
    <row r="484" spans="1:9" ht="25.5" outlineLevel="7">
      <c r="A484" s="14" t="s">
        <v>158</v>
      </c>
      <c r="B484" s="15" t="s">
        <v>148</v>
      </c>
      <c r="C484" s="15" t="s">
        <v>202</v>
      </c>
      <c r="D484" s="14" t="s">
        <v>7</v>
      </c>
      <c r="E484" s="16" t="s">
        <v>306</v>
      </c>
      <c r="F484" s="8">
        <v>117.4</v>
      </c>
      <c r="G484" s="8">
        <v>19</v>
      </c>
      <c r="H484" s="88">
        <f t="shared" si="105"/>
        <v>16.183986371379895</v>
      </c>
      <c r="I484" s="1"/>
    </row>
    <row r="485" spans="1:9" outlineLevel="7">
      <c r="A485" s="14" t="s">
        <v>158</v>
      </c>
      <c r="B485" s="15" t="s">
        <v>148</v>
      </c>
      <c r="C485" s="15" t="s">
        <v>202</v>
      </c>
      <c r="D485" s="14" t="s">
        <v>21</v>
      </c>
      <c r="E485" s="16" t="s">
        <v>317</v>
      </c>
      <c r="F485" s="8">
        <v>4576.5</v>
      </c>
      <c r="G485" s="8">
        <v>1125.2</v>
      </c>
      <c r="H485" s="88">
        <f t="shared" si="105"/>
        <v>24.586474379984704</v>
      </c>
      <c r="I485" s="1"/>
    </row>
    <row r="486" spans="1:9" outlineLevel="1">
      <c r="A486" s="14" t="s">
        <v>158</v>
      </c>
      <c r="B486" s="15" t="s">
        <v>203</v>
      </c>
      <c r="C486" s="15"/>
      <c r="D486" s="14"/>
      <c r="E486" s="16" t="s">
        <v>259</v>
      </c>
      <c r="F486" s="8">
        <f t="shared" ref="F486:G491" si="109">F487</f>
        <v>2665</v>
      </c>
      <c r="G486" s="8">
        <f t="shared" si="109"/>
        <v>568.20000000000005</v>
      </c>
      <c r="H486" s="88">
        <f t="shared" si="105"/>
        <v>21.320825515947469</v>
      </c>
      <c r="I486" s="1"/>
    </row>
    <row r="487" spans="1:9" outlineLevel="2">
      <c r="A487" s="14" t="s">
        <v>158</v>
      </c>
      <c r="B487" s="15" t="s">
        <v>204</v>
      </c>
      <c r="C487" s="15"/>
      <c r="D487" s="14"/>
      <c r="E487" s="16" t="s">
        <v>297</v>
      </c>
      <c r="F487" s="8">
        <f t="shared" si="109"/>
        <v>2665</v>
      </c>
      <c r="G487" s="8">
        <f t="shared" si="109"/>
        <v>568.20000000000005</v>
      </c>
      <c r="H487" s="88">
        <f t="shared" si="105"/>
        <v>21.320825515947469</v>
      </c>
      <c r="I487" s="1"/>
    </row>
    <row r="488" spans="1:9" ht="38.25" outlineLevel="3">
      <c r="A488" s="14" t="s">
        <v>158</v>
      </c>
      <c r="B488" s="15" t="s">
        <v>204</v>
      </c>
      <c r="C488" s="15" t="s">
        <v>163</v>
      </c>
      <c r="D488" s="14"/>
      <c r="E488" s="16" t="s">
        <v>668</v>
      </c>
      <c r="F488" s="8">
        <f t="shared" si="109"/>
        <v>2665</v>
      </c>
      <c r="G488" s="8">
        <f t="shared" si="109"/>
        <v>568.20000000000005</v>
      </c>
      <c r="H488" s="88">
        <f t="shared" si="105"/>
        <v>21.320825515947469</v>
      </c>
      <c r="I488" s="1"/>
    </row>
    <row r="489" spans="1:9" ht="25.5" outlineLevel="4">
      <c r="A489" s="14" t="s">
        <v>158</v>
      </c>
      <c r="B489" s="15" t="s">
        <v>204</v>
      </c>
      <c r="C489" s="15" t="s">
        <v>184</v>
      </c>
      <c r="D489" s="14"/>
      <c r="E489" s="16" t="s">
        <v>467</v>
      </c>
      <c r="F489" s="8">
        <f>F490+F493</f>
        <v>2665</v>
      </c>
      <c r="G489" s="8">
        <f t="shared" ref="G489" si="110">G490+G493</f>
        <v>568.20000000000005</v>
      </c>
      <c r="H489" s="88">
        <f t="shared" si="105"/>
        <v>21.320825515947469</v>
      </c>
      <c r="I489" s="1"/>
    </row>
    <row r="490" spans="1:9" ht="25.5" outlineLevel="5">
      <c r="A490" s="14" t="s">
        <v>158</v>
      </c>
      <c r="B490" s="15" t="s">
        <v>204</v>
      </c>
      <c r="C490" s="15" t="s">
        <v>185</v>
      </c>
      <c r="D490" s="14"/>
      <c r="E490" s="16" t="s">
        <v>468</v>
      </c>
      <c r="F490" s="8">
        <f>F491</f>
        <v>2440</v>
      </c>
      <c r="G490" s="8">
        <f t="shared" si="109"/>
        <v>343.2</v>
      </c>
      <c r="H490" s="88">
        <f t="shared" si="105"/>
        <v>14.065573770491802</v>
      </c>
      <c r="I490" s="1"/>
    </row>
    <row r="491" spans="1:9" ht="56.25" customHeight="1" outlineLevel="6">
      <c r="A491" s="14" t="s">
        <v>158</v>
      </c>
      <c r="B491" s="15" t="s">
        <v>204</v>
      </c>
      <c r="C491" s="15" t="s">
        <v>205</v>
      </c>
      <c r="D491" s="14"/>
      <c r="E491" s="16" t="s">
        <v>482</v>
      </c>
      <c r="F491" s="8">
        <f t="shared" si="109"/>
        <v>2440</v>
      </c>
      <c r="G491" s="8">
        <f t="shared" si="109"/>
        <v>343.2</v>
      </c>
      <c r="H491" s="88">
        <f t="shared" si="105"/>
        <v>14.065573770491802</v>
      </c>
      <c r="I491" s="1"/>
    </row>
    <row r="492" spans="1:9" ht="25.5" outlineLevel="7">
      <c r="A492" s="14" t="s">
        <v>158</v>
      </c>
      <c r="B492" s="15" t="s">
        <v>204</v>
      </c>
      <c r="C492" s="15" t="s">
        <v>205</v>
      </c>
      <c r="D492" s="14" t="s">
        <v>39</v>
      </c>
      <c r="E492" s="16" t="s">
        <v>332</v>
      </c>
      <c r="F492" s="8">
        <v>2440</v>
      </c>
      <c r="G492" s="8">
        <v>343.2</v>
      </c>
      <c r="H492" s="88">
        <f t="shared" si="105"/>
        <v>14.065573770491802</v>
      </c>
    </row>
    <row r="493" spans="1:9" ht="25.5" outlineLevel="7">
      <c r="A493" s="14" t="s">
        <v>158</v>
      </c>
      <c r="B493" s="15" t="s">
        <v>204</v>
      </c>
      <c r="C493" s="15" t="s">
        <v>711</v>
      </c>
      <c r="D493" s="14"/>
      <c r="E493" s="16" t="s">
        <v>720</v>
      </c>
      <c r="F493" s="8">
        <f>F496+F494</f>
        <v>225</v>
      </c>
      <c r="G493" s="8">
        <f t="shared" ref="G493" si="111">G496+G494</f>
        <v>225</v>
      </c>
      <c r="H493" s="88">
        <f t="shared" si="105"/>
        <v>100</v>
      </c>
    </row>
    <row r="494" spans="1:9" ht="76.5" outlineLevel="7">
      <c r="A494" s="69" t="s">
        <v>158</v>
      </c>
      <c r="B494" s="70" t="s">
        <v>204</v>
      </c>
      <c r="C494" s="70" t="s">
        <v>735</v>
      </c>
      <c r="D494" s="69"/>
      <c r="E494" s="71" t="s">
        <v>736</v>
      </c>
      <c r="F494" s="72">
        <f>F495</f>
        <v>200</v>
      </c>
      <c r="G494" s="72">
        <f t="shared" ref="G494" si="112">G495</f>
        <v>200</v>
      </c>
      <c r="H494" s="88">
        <f t="shared" si="105"/>
        <v>100</v>
      </c>
    </row>
    <row r="495" spans="1:9" ht="25.5" outlineLevel="7">
      <c r="A495" s="69" t="s">
        <v>158</v>
      </c>
      <c r="B495" s="70" t="s">
        <v>204</v>
      </c>
      <c r="C495" s="70" t="s">
        <v>735</v>
      </c>
      <c r="D495" s="69" t="s">
        <v>39</v>
      </c>
      <c r="E495" s="71" t="s">
        <v>332</v>
      </c>
      <c r="F495" s="72">
        <v>200</v>
      </c>
      <c r="G495" s="72">
        <v>200</v>
      </c>
      <c r="H495" s="88">
        <f t="shared" si="105"/>
        <v>100</v>
      </c>
    </row>
    <row r="496" spans="1:9" ht="81.75" customHeight="1" outlineLevel="7">
      <c r="A496" s="14" t="s">
        <v>158</v>
      </c>
      <c r="B496" s="15" t="s">
        <v>204</v>
      </c>
      <c r="C496" s="15" t="s">
        <v>710</v>
      </c>
      <c r="D496" s="14"/>
      <c r="E496" s="16" t="s">
        <v>712</v>
      </c>
      <c r="F496" s="8">
        <f>F497</f>
        <v>25</v>
      </c>
      <c r="G496" s="8">
        <f t="shared" ref="G496" si="113">G497</f>
        <v>25</v>
      </c>
      <c r="H496" s="88">
        <f t="shared" si="105"/>
        <v>100</v>
      </c>
    </row>
    <row r="497" spans="1:9" ht="25.5" outlineLevel="7">
      <c r="A497" s="14" t="s">
        <v>158</v>
      </c>
      <c r="B497" s="15" t="s">
        <v>204</v>
      </c>
      <c r="C497" s="15" t="s">
        <v>710</v>
      </c>
      <c r="D497" s="14" t="s">
        <v>39</v>
      </c>
      <c r="E497" s="16" t="s">
        <v>332</v>
      </c>
      <c r="F497" s="8">
        <v>25</v>
      </c>
      <c r="G497" s="8">
        <v>25</v>
      </c>
      <c r="H497" s="88">
        <f t="shared" si="105"/>
        <v>100</v>
      </c>
    </row>
    <row r="498" spans="1:9" s="3" customFormat="1" ht="25.5">
      <c r="A498" s="19" t="s">
        <v>206</v>
      </c>
      <c r="B498" s="44"/>
      <c r="C498" s="44"/>
      <c r="D498" s="19"/>
      <c r="E498" s="20" t="s">
        <v>249</v>
      </c>
      <c r="F498" s="7">
        <f>F499+F533+F570</f>
        <v>66217.099999999991</v>
      </c>
      <c r="G498" s="7">
        <f>G499+G533+G570</f>
        <v>16269.7</v>
      </c>
      <c r="H498" s="87">
        <f t="shared" si="105"/>
        <v>24.570239409457681</v>
      </c>
      <c r="I498" s="65"/>
    </row>
    <row r="499" spans="1:9" outlineLevel="1">
      <c r="A499" s="14" t="s">
        <v>206</v>
      </c>
      <c r="B499" s="15" t="s">
        <v>161</v>
      </c>
      <c r="C499" s="15"/>
      <c r="D499" s="14"/>
      <c r="E499" s="16" t="s">
        <v>258</v>
      </c>
      <c r="F499" s="8">
        <f>F500+F510</f>
        <v>7218.6999999999989</v>
      </c>
      <c r="G499" s="8">
        <f>G500+G510</f>
        <v>2690.4</v>
      </c>
      <c r="H499" s="88">
        <f t="shared" si="105"/>
        <v>37.269868535885969</v>
      </c>
    </row>
    <row r="500" spans="1:9" outlineLevel="2">
      <c r="A500" s="14" t="s">
        <v>206</v>
      </c>
      <c r="B500" s="15" t="s">
        <v>183</v>
      </c>
      <c r="C500" s="15"/>
      <c r="D500" s="14"/>
      <c r="E500" s="16" t="s">
        <v>293</v>
      </c>
      <c r="F500" s="8">
        <f>F501</f>
        <v>7081.6999999999989</v>
      </c>
      <c r="G500" s="8">
        <f t="shared" ref="G500" si="114">G501</f>
        <v>2675.4</v>
      </c>
      <c r="H500" s="88">
        <f t="shared" si="105"/>
        <v>37.779064348955764</v>
      </c>
    </row>
    <row r="501" spans="1:9" ht="38.25" outlineLevel="3">
      <c r="A501" s="14" t="s">
        <v>206</v>
      </c>
      <c r="B501" s="15" t="s">
        <v>183</v>
      </c>
      <c r="C501" s="15" t="s">
        <v>210</v>
      </c>
      <c r="D501" s="14"/>
      <c r="E501" s="16" t="s">
        <v>666</v>
      </c>
      <c r="F501" s="8">
        <f t="shared" ref="F501:G502" si="115">F502</f>
        <v>7081.6999999999989</v>
      </c>
      <c r="G501" s="8">
        <f t="shared" si="115"/>
        <v>2675.4</v>
      </c>
      <c r="H501" s="88">
        <f t="shared" si="105"/>
        <v>37.779064348955764</v>
      </c>
    </row>
    <row r="502" spans="1:9" ht="38.25" outlineLevel="4">
      <c r="A502" s="14" t="s">
        <v>206</v>
      </c>
      <c r="B502" s="15" t="s">
        <v>183</v>
      </c>
      <c r="C502" s="15" t="s">
        <v>211</v>
      </c>
      <c r="D502" s="14"/>
      <c r="E502" s="16" t="s">
        <v>490</v>
      </c>
      <c r="F502" s="8">
        <f>F503</f>
        <v>7081.6999999999989</v>
      </c>
      <c r="G502" s="8">
        <f t="shared" si="115"/>
        <v>2675.4</v>
      </c>
      <c r="H502" s="88">
        <f t="shared" si="105"/>
        <v>37.779064348955764</v>
      </c>
    </row>
    <row r="503" spans="1:9" ht="25.5" outlineLevel="5">
      <c r="A503" s="14" t="s">
        <v>206</v>
      </c>
      <c r="B503" s="15" t="s">
        <v>183</v>
      </c>
      <c r="C503" s="15" t="s">
        <v>212</v>
      </c>
      <c r="D503" s="14"/>
      <c r="E503" s="16" t="s">
        <v>491</v>
      </c>
      <c r="F503" s="8">
        <f>F506+F504+F508</f>
        <v>7081.6999999999989</v>
      </c>
      <c r="G503" s="8">
        <f t="shared" ref="G503" si="116">G506+G504+G508</f>
        <v>2675.4</v>
      </c>
      <c r="H503" s="88">
        <f t="shared" si="105"/>
        <v>37.779064348955764</v>
      </c>
    </row>
    <row r="504" spans="1:9" ht="50.25" customHeight="1" outlineLevel="5">
      <c r="A504" s="14" t="s">
        <v>206</v>
      </c>
      <c r="B504" s="14" t="s">
        <v>183</v>
      </c>
      <c r="C504" s="15" t="s">
        <v>570</v>
      </c>
      <c r="D504" s="15"/>
      <c r="E504" s="16" t="s">
        <v>571</v>
      </c>
      <c r="F504" s="8">
        <f>F505</f>
        <v>1375.7</v>
      </c>
      <c r="G504" s="8">
        <f>G505</f>
        <v>825.4</v>
      </c>
      <c r="H504" s="88">
        <f t="shared" si="105"/>
        <v>59.998546194664527</v>
      </c>
    </row>
    <row r="505" spans="1:9" ht="25.5" outlineLevel="5">
      <c r="A505" s="14" t="s">
        <v>206</v>
      </c>
      <c r="B505" s="14" t="s">
        <v>183</v>
      </c>
      <c r="C505" s="15" t="s">
        <v>570</v>
      </c>
      <c r="D505" s="15" t="s">
        <v>39</v>
      </c>
      <c r="E505" s="16" t="s">
        <v>332</v>
      </c>
      <c r="F505" s="8">
        <v>1375.7</v>
      </c>
      <c r="G505" s="8">
        <v>825.4</v>
      </c>
      <c r="H505" s="88">
        <f t="shared" si="105"/>
        <v>59.998546194664527</v>
      </c>
    </row>
    <row r="506" spans="1:9" ht="51" outlineLevel="6">
      <c r="A506" s="69" t="s">
        <v>206</v>
      </c>
      <c r="B506" s="70" t="s">
        <v>183</v>
      </c>
      <c r="C506" s="70" t="s">
        <v>213</v>
      </c>
      <c r="D506" s="69"/>
      <c r="E506" s="71" t="s">
        <v>492</v>
      </c>
      <c r="F506" s="72">
        <f>F507</f>
        <v>5692.0999999999995</v>
      </c>
      <c r="G506" s="72">
        <f>G507</f>
        <v>1850</v>
      </c>
      <c r="H506" s="88">
        <f t="shared" si="105"/>
        <v>32.501185854078464</v>
      </c>
    </row>
    <row r="507" spans="1:9" ht="25.5" outlineLevel="7">
      <c r="A507" s="73" t="s">
        <v>206</v>
      </c>
      <c r="B507" s="74" t="s">
        <v>183</v>
      </c>
      <c r="C507" s="74" t="s">
        <v>213</v>
      </c>
      <c r="D507" s="73" t="s">
        <v>39</v>
      </c>
      <c r="E507" s="75" t="s">
        <v>332</v>
      </c>
      <c r="F507" s="76">
        <f>5593.2-4.1+103</f>
        <v>5692.0999999999995</v>
      </c>
      <c r="G507" s="76">
        <v>1850</v>
      </c>
      <c r="H507" s="88">
        <f t="shared" si="105"/>
        <v>32.501185854078464</v>
      </c>
      <c r="I507" s="66"/>
    </row>
    <row r="508" spans="1:9" ht="38.25" outlineLevel="7">
      <c r="A508" s="73" t="s">
        <v>206</v>
      </c>
      <c r="B508" s="74" t="s">
        <v>183</v>
      </c>
      <c r="C508" s="74" t="s">
        <v>580</v>
      </c>
      <c r="D508" s="73"/>
      <c r="E508" s="75" t="s">
        <v>578</v>
      </c>
      <c r="F508" s="76">
        <f>F509</f>
        <v>13.9</v>
      </c>
      <c r="G508" s="76">
        <f>G509</f>
        <v>0</v>
      </c>
      <c r="H508" s="88">
        <f t="shared" si="105"/>
        <v>0</v>
      </c>
      <c r="I508" s="66"/>
    </row>
    <row r="509" spans="1:9" ht="25.5" outlineLevel="7">
      <c r="A509" s="69" t="s">
        <v>206</v>
      </c>
      <c r="B509" s="70" t="s">
        <v>183</v>
      </c>
      <c r="C509" s="70" t="s">
        <v>580</v>
      </c>
      <c r="D509" s="69" t="s">
        <v>39</v>
      </c>
      <c r="E509" s="71" t="s">
        <v>332</v>
      </c>
      <c r="F509" s="72">
        <f>9.8+4.1</f>
        <v>13.9</v>
      </c>
      <c r="G509" s="72">
        <v>0</v>
      </c>
      <c r="H509" s="88">
        <f t="shared" si="105"/>
        <v>0</v>
      </c>
    </row>
    <row r="510" spans="1:9" outlineLevel="2">
      <c r="A510" s="14" t="s">
        <v>206</v>
      </c>
      <c r="B510" s="15" t="s">
        <v>191</v>
      </c>
      <c r="C510" s="15"/>
      <c r="D510" s="14"/>
      <c r="E510" s="16" t="s">
        <v>295</v>
      </c>
      <c r="F510" s="8">
        <f t="shared" ref="F510:G511" si="117">F511</f>
        <v>137</v>
      </c>
      <c r="G510" s="8">
        <f t="shared" si="117"/>
        <v>15</v>
      </c>
      <c r="H510" s="88">
        <f t="shared" si="105"/>
        <v>10.948905109489052</v>
      </c>
    </row>
    <row r="511" spans="1:9" ht="38.25" outlineLevel="3">
      <c r="A511" s="14" t="s">
        <v>206</v>
      </c>
      <c r="B511" s="15" t="s">
        <v>191</v>
      </c>
      <c r="C511" s="15" t="s">
        <v>141</v>
      </c>
      <c r="D511" s="14"/>
      <c r="E511" s="16" t="s">
        <v>673</v>
      </c>
      <c r="F511" s="8">
        <f t="shared" si="117"/>
        <v>137</v>
      </c>
      <c r="G511" s="8">
        <f t="shared" si="117"/>
        <v>15</v>
      </c>
      <c r="H511" s="88">
        <f t="shared" si="105"/>
        <v>10.948905109489052</v>
      </c>
    </row>
    <row r="512" spans="1:9" ht="43.5" customHeight="1" outlineLevel="4">
      <c r="A512" s="14" t="s">
        <v>206</v>
      </c>
      <c r="B512" s="15" t="s">
        <v>191</v>
      </c>
      <c r="C512" s="15" t="s">
        <v>209</v>
      </c>
      <c r="D512" s="14"/>
      <c r="E512" s="16" t="s">
        <v>709</v>
      </c>
      <c r="F512" s="8">
        <f>F513+F516+F521+F524+F527+F530</f>
        <v>137</v>
      </c>
      <c r="G512" s="8">
        <f>G513+G516+G521+G524+G527+G530</f>
        <v>15</v>
      </c>
      <c r="H512" s="88">
        <f t="shared" si="105"/>
        <v>10.948905109489052</v>
      </c>
    </row>
    <row r="513" spans="1:9" outlineLevel="5">
      <c r="A513" s="14" t="s">
        <v>206</v>
      </c>
      <c r="B513" s="15" t="s">
        <v>191</v>
      </c>
      <c r="C513" s="15" t="s">
        <v>214</v>
      </c>
      <c r="D513" s="14"/>
      <c r="E513" s="16" t="s">
        <v>493</v>
      </c>
      <c r="F513" s="8">
        <f t="shared" ref="F513:G514" si="118">F514</f>
        <v>32</v>
      </c>
      <c r="G513" s="8">
        <f t="shared" si="118"/>
        <v>0</v>
      </c>
      <c r="H513" s="88">
        <f t="shared" si="105"/>
        <v>0</v>
      </c>
    </row>
    <row r="514" spans="1:9" ht="38.25" outlineLevel="6">
      <c r="A514" s="14" t="s">
        <v>206</v>
      </c>
      <c r="B514" s="15" t="s">
        <v>191</v>
      </c>
      <c r="C514" s="15" t="s">
        <v>215</v>
      </c>
      <c r="D514" s="14"/>
      <c r="E514" s="16" t="s">
        <v>494</v>
      </c>
      <c r="F514" s="8">
        <f t="shared" si="118"/>
        <v>32</v>
      </c>
      <c r="G514" s="8">
        <f t="shared" si="118"/>
        <v>0</v>
      </c>
      <c r="H514" s="88">
        <f t="shared" si="105"/>
        <v>0</v>
      </c>
    </row>
    <row r="515" spans="1:9" ht="25.5" outlineLevel="7">
      <c r="A515" s="14" t="s">
        <v>206</v>
      </c>
      <c r="B515" s="15" t="s">
        <v>191</v>
      </c>
      <c r="C515" s="15" t="s">
        <v>215</v>
      </c>
      <c r="D515" s="14" t="s">
        <v>7</v>
      </c>
      <c r="E515" s="16" t="s">
        <v>306</v>
      </c>
      <c r="F515" s="8">
        <v>32</v>
      </c>
      <c r="G515" s="8">
        <v>0</v>
      </c>
      <c r="H515" s="88">
        <f t="shared" si="105"/>
        <v>0</v>
      </c>
      <c r="I515" s="1"/>
    </row>
    <row r="516" spans="1:9" ht="38.25" outlineLevel="5">
      <c r="A516" s="14" t="s">
        <v>206</v>
      </c>
      <c r="B516" s="15" t="s">
        <v>191</v>
      </c>
      <c r="C516" s="15" t="s">
        <v>216</v>
      </c>
      <c r="D516" s="14"/>
      <c r="E516" s="16" t="s">
        <v>495</v>
      </c>
      <c r="F516" s="8">
        <f>F517+F519</f>
        <v>25</v>
      </c>
      <c r="G516" s="8">
        <f>G517+G519</f>
        <v>15</v>
      </c>
      <c r="H516" s="88">
        <f t="shared" si="105"/>
        <v>60</v>
      </c>
      <c r="I516" s="1"/>
    </row>
    <row r="517" spans="1:9" ht="38.25" outlineLevel="6">
      <c r="A517" s="14" t="s">
        <v>206</v>
      </c>
      <c r="B517" s="15" t="s">
        <v>191</v>
      </c>
      <c r="C517" s="15" t="s">
        <v>217</v>
      </c>
      <c r="D517" s="14"/>
      <c r="E517" s="16" t="s">
        <v>496</v>
      </c>
      <c r="F517" s="8">
        <f>F518</f>
        <v>21</v>
      </c>
      <c r="G517" s="8">
        <f>G518</f>
        <v>15</v>
      </c>
      <c r="H517" s="88">
        <f t="shared" si="105"/>
        <v>71.428571428571431</v>
      </c>
      <c r="I517" s="1"/>
    </row>
    <row r="518" spans="1:9" ht="25.5" outlineLevel="7">
      <c r="A518" s="14" t="s">
        <v>206</v>
      </c>
      <c r="B518" s="15" t="s">
        <v>191</v>
      </c>
      <c r="C518" s="15" t="s">
        <v>217</v>
      </c>
      <c r="D518" s="14" t="s">
        <v>7</v>
      </c>
      <c r="E518" s="16" t="s">
        <v>306</v>
      </c>
      <c r="F518" s="8">
        <v>21</v>
      </c>
      <c r="G518" s="8">
        <v>15</v>
      </c>
      <c r="H518" s="88">
        <f t="shared" si="105"/>
        <v>71.428571428571431</v>
      </c>
      <c r="I518" s="1"/>
    </row>
    <row r="519" spans="1:9" ht="25.5" outlineLevel="6">
      <c r="A519" s="14" t="s">
        <v>206</v>
      </c>
      <c r="B519" s="15" t="s">
        <v>191</v>
      </c>
      <c r="C519" s="15" t="s">
        <v>218</v>
      </c>
      <c r="D519" s="14"/>
      <c r="E519" s="16" t="s">
        <v>497</v>
      </c>
      <c r="F519" s="8">
        <f>F520</f>
        <v>4</v>
      </c>
      <c r="G519" s="8">
        <f>G520</f>
        <v>0</v>
      </c>
      <c r="H519" s="88">
        <f t="shared" si="105"/>
        <v>0</v>
      </c>
      <c r="I519" s="1"/>
    </row>
    <row r="520" spans="1:9" outlineLevel="7">
      <c r="A520" s="14" t="s">
        <v>206</v>
      </c>
      <c r="B520" s="15" t="s">
        <v>191</v>
      </c>
      <c r="C520" s="15" t="s">
        <v>218</v>
      </c>
      <c r="D520" s="14">
        <v>300</v>
      </c>
      <c r="E520" s="16" t="s">
        <v>317</v>
      </c>
      <c r="F520" s="8">
        <v>4</v>
      </c>
      <c r="G520" s="8">
        <v>0</v>
      </c>
      <c r="H520" s="88">
        <f t="shared" si="105"/>
        <v>0</v>
      </c>
      <c r="I520" s="1"/>
    </row>
    <row r="521" spans="1:9" ht="29.25" customHeight="1" outlineLevel="5">
      <c r="A521" s="14" t="s">
        <v>206</v>
      </c>
      <c r="B521" s="15" t="s">
        <v>191</v>
      </c>
      <c r="C521" s="15" t="s">
        <v>219</v>
      </c>
      <c r="D521" s="14"/>
      <c r="E521" s="16" t="s">
        <v>498</v>
      </c>
      <c r="F521" s="8">
        <f t="shared" ref="F521:G522" si="119">F522</f>
        <v>30</v>
      </c>
      <c r="G521" s="8">
        <f t="shared" si="119"/>
        <v>0</v>
      </c>
      <c r="H521" s="88">
        <f t="shared" si="105"/>
        <v>0</v>
      </c>
      <c r="I521" s="1"/>
    </row>
    <row r="522" spans="1:9" ht="25.5" outlineLevel="6">
      <c r="A522" s="14" t="s">
        <v>206</v>
      </c>
      <c r="B522" s="15" t="s">
        <v>191</v>
      </c>
      <c r="C522" s="15" t="s">
        <v>220</v>
      </c>
      <c r="D522" s="14"/>
      <c r="E522" s="16" t="s">
        <v>499</v>
      </c>
      <c r="F522" s="8">
        <f t="shared" si="119"/>
        <v>30</v>
      </c>
      <c r="G522" s="8">
        <f t="shared" si="119"/>
        <v>0</v>
      </c>
      <c r="H522" s="88">
        <f t="shared" si="105"/>
        <v>0</v>
      </c>
      <c r="I522" s="1"/>
    </row>
    <row r="523" spans="1:9" ht="25.5" outlineLevel="7">
      <c r="A523" s="14" t="s">
        <v>206</v>
      </c>
      <c r="B523" s="15" t="s">
        <v>191</v>
      </c>
      <c r="C523" s="15" t="s">
        <v>220</v>
      </c>
      <c r="D523" s="14" t="s">
        <v>7</v>
      </c>
      <c r="E523" s="16" t="s">
        <v>306</v>
      </c>
      <c r="F523" s="8">
        <v>30</v>
      </c>
      <c r="G523" s="8">
        <v>0</v>
      </c>
      <c r="H523" s="88">
        <f t="shared" si="105"/>
        <v>0</v>
      </c>
      <c r="I523" s="1"/>
    </row>
    <row r="524" spans="1:9" ht="38.25" outlineLevel="5">
      <c r="A524" s="14" t="s">
        <v>206</v>
      </c>
      <c r="B524" s="15" t="s">
        <v>191</v>
      </c>
      <c r="C524" s="15" t="s">
        <v>221</v>
      </c>
      <c r="D524" s="14"/>
      <c r="E524" s="16" t="s">
        <v>500</v>
      </c>
      <c r="F524" s="8">
        <f t="shared" ref="F524:G525" si="120">F525</f>
        <v>15</v>
      </c>
      <c r="G524" s="8">
        <f t="shared" si="120"/>
        <v>0</v>
      </c>
      <c r="H524" s="88">
        <f t="shared" si="105"/>
        <v>0</v>
      </c>
      <c r="I524" s="1"/>
    </row>
    <row r="525" spans="1:9" ht="38.25" outlineLevel="6">
      <c r="A525" s="14" t="s">
        <v>206</v>
      </c>
      <c r="B525" s="15" t="s">
        <v>191</v>
      </c>
      <c r="C525" s="15" t="s">
        <v>222</v>
      </c>
      <c r="D525" s="14"/>
      <c r="E525" s="16" t="s">
        <v>501</v>
      </c>
      <c r="F525" s="8">
        <f t="shared" si="120"/>
        <v>15</v>
      </c>
      <c r="G525" s="8">
        <f t="shared" si="120"/>
        <v>0</v>
      </c>
      <c r="H525" s="88">
        <f t="shared" si="105"/>
        <v>0</v>
      </c>
      <c r="I525" s="1"/>
    </row>
    <row r="526" spans="1:9" ht="25.5" outlineLevel="7">
      <c r="A526" s="14" t="s">
        <v>206</v>
      </c>
      <c r="B526" s="15" t="s">
        <v>191</v>
      </c>
      <c r="C526" s="15" t="s">
        <v>222</v>
      </c>
      <c r="D526" s="14" t="s">
        <v>7</v>
      </c>
      <c r="E526" s="16" t="s">
        <v>306</v>
      </c>
      <c r="F526" s="8">
        <v>15</v>
      </c>
      <c r="G526" s="8">
        <v>0</v>
      </c>
      <c r="H526" s="88">
        <f t="shared" si="105"/>
        <v>0</v>
      </c>
      <c r="I526" s="1"/>
    </row>
    <row r="527" spans="1:9" ht="25.5" outlineLevel="5">
      <c r="A527" s="14" t="s">
        <v>206</v>
      </c>
      <c r="B527" s="15" t="s">
        <v>191</v>
      </c>
      <c r="C527" s="15" t="s">
        <v>223</v>
      </c>
      <c r="D527" s="14"/>
      <c r="E527" s="16" t="s">
        <v>502</v>
      </c>
      <c r="F527" s="8">
        <f t="shared" ref="F527:G528" si="121">F528</f>
        <v>30</v>
      </c>
      <c r="G527" s="8">
        <f t="shared" si="121"/>
        <v>0</v>
      </c>
      <c r="H527" s="88">
        <f t="shared" ref="H527:H590" si="122">G527/F527*100</f>
        <v>0</v>
      </c>
      <c r="I527" s="1"/>
    </row>
    <row r="528" spans="1:9" ht="25.5" outlineLevel="6">
      <c r="A528" s="14" t="s">
        <v>206</v>
      </c>
      <c r="B528" s="15" t="s">
        <v>191</v>
      </c>
      <c r="C528" s="15" t="s">
        <v>224</v>
      </c>
      <c r="D528" s="14"/>
      <c r="E528" s="16" t="s">
        <v>503</v>
      </c>
      <c r="F528" s="8">
        <f t="shared" si="121"/>
        <v>30</v>
      </c>
      <c r="G528" s="8">
        <f t="shared" si="121"/>
        <v>0</v>
      </c>
      <c r="H528" s="88">
        <f t="shared" si="122"/>
        <v>0</v>
      </c>
      <c r="I528" s="1"/>
    </row>
    <row r="529" spans="1:9" ht="25.5" outlineLevel="7">
      <c r="A529" s="14" t="s">
        <v>206</v>
      </c>
      <c r="B529" s="15" t="s">
        <v>191</v>
      </c>
      <c r="C529" s="15" t="s">
        <v>224</v>
      </c>
      <c r="D529" s="14" t="s">
        <v>7</v>
      </c>
      <c r="E529" s="16" t="s">
        <v>306</v>
      </c>
      <c r="F529" s="8">
        <v>30</v>
      </c>
      <c r="G529" s="8">
        <v>0</v>
      </c>
      <c r="H529" s="88">
        <f t="shared" si="122"/>
        <v>0</v>
      </c>
      <c r="I529" s="1"/>
    </row>
    <row r="530" spans="1:9" ht="25.5" outlineLevel="5">
      <c r="A530" s="14" t="s">
        <v>206</v>
      </c>
      <c r="B530" s="15" t="s">
        <v>191</v>
      </c>
      <c r="C530" s="15" t="s">
        <v>225</v>
      </c>
      <c r="D530" s="14"/>
      <c r="E530" s="16" t="s">
        <v>504</v>
      </c>
      <c r="F530" s="8">
        <f t="shared" ref="F530:G531" si="123">F531</f>
        <v>5</v>
      </c>
      <c r="G530" s="8">
        <f t="shared" si="123"/>
        <v>0</v>
      </c>
      <c r="H530" s="88">
        <f t="shared" si="122"/>
        <v>0</v>
      </c>
      <c r="I530" s="1"/>
    </row>
    <row r="531" spans="1:9" ht="25.5" outlineLevel="6">
      <c r="A531" s="14" t="s">
        <v>206</v>
      </c>
      <c r="B531" s="15" t="s">
        <v>191</v>
      </c>
      <c r="C531" s="15" t="s">
        <v>226</v>
      </c>
      <c r="D531" s="14"/>
      <c r="E531" s="16" t="s">
        <v>505</v>
      </c>
      <c r="F531" s="8">
        <f t="shared" si="123"/>
        <v>5</v>
      </c>
      <c r="G531" s="8">
        <f t="shared" si="123"/>
        <v>0</v>
      </c>
      <c r="H531" s="88">
        <f t="shared" si="122"/>
        <v>0</v>
      </c>
      <c r="I531" s="1"/>
    </row>
    <row r="532" spans="1:9" ht="25.5" outlineLevel="7">
      <c r="A532" s="14" t="s">
        <v>206</v>
      </c>
      <c r="B532" s="15" t="s">
        <v>191</v>
      </c>
      <c r="C532" s="15" t="s">
        <v>226</v>
      </c>
      <c r="D532" s="14" t="s">
        <v>7</v>
      </c>
      <c r="E532" s="16" t="s">
        <v>306</v>
      </c>
      <c r="F532" s="8">
        <v>5</v>
      </c>
      <c r="G532" s="8">
        <v>0</v>
      </c>
      <c r="H532" s="88">
        <f t="shared" si="122"/>
        <v>0</v>
      </c>
      <c r="I532" s="1"/>
    </row>
    <row r="533" spans="1:9" outlineLevel="1">
      <c r="A533" s="14" t="s">
        <v>206</v>
      </c>
      <c r="B533" s="15" t="s">
        <v>132</v>
      </c>
      <c r="C533" s="15"/>
      <c r="D533" s="14"/>
      <c r="E533" s="16" t="s">
        <v>255</v>
      </c>
      <c r="F533" s="8">
        <f>F534+F562</f>
        <v>50399.299999999996</v>
      </c>
      <c r="G533" s="8">
        <f>G534+G562</f>
        <v>12366.6</v>
      </c>
      <c r="H533" s="88">
        <f t="shared" si="122"/>
        <v>24.537245556981947</v>
      </c>
      <c r="I533" s="1"/>
    </row>
    <row r="534" spans="1:9" outlineLevel="2">
      <c r="A534" s="14" t="s">
        <v>206</v>
      </c>
      <c r="B534" s="15" t="s">
        <v>133</v>
      </c>
      <c r="C534" s="15"/>
      <c r="D534" s="14"/>
      <c r="E534" s="16" t="s">
        <v>282</v>
      </c>
      <c r="F534" s="8">
        <f>F535+F557</f>
        <v>46916.899999999994</v>
      </c>
      <c r="G534" s="8">
        <f>G535+G557</f>
        <v>11901.1</v>
      </c>
      <c r="H534" s="88">
        <f t="shared" si="122"/>
        <v>25.366339208259713</v>
      </c>
      <c r="I534" s="1"/>
    </row>
    <row r="535" spans="1:9" ht="38.25" outlineLevel="3">
      <c r="A535" s="14" t="s">
        <v>206</v>
      </c>
      <c r="B535" s="15" t="s">
        <v>133</v>
      </c>
      <c r="C535" s="15" t="s">
        <v>210</v>
      </c>
      <c r="D535" s="14"/>
      <c r="E535" s="16" t="s">
        <v>666</v>
      </c>
      <c r="F535" s="8">
        <f t="shared" ref="F535:G535" si="124">F536</f>
        <v>46896.899999999994</v>
      </c>
      <c r="G535" s="8">
        <f t="shared" si="124"/>
        <v>11901.1</v>
      </c>
      <c r="H535" s="88">
        <f t="shared" si="122"/>
        <v>25.377157125524292</v>
      </c>
      <c r="I535" s="1"/>
    </row>
    <row r="536" spans="1:9" ht="25.5" outlineLevel="4">
      <c r="A536" s="14" t="s">
        <v>206</v>
      </c>
      <c r="B536" s="15" t="s">
        <v>133</v>
      </c>
      <c r="C536" s="15" t="s">
        <v>227</v>
      </c>
      <c r="D536" s="14"/>
      <c r="E536" s="16" t="s">
        <v>506</v>
      </c>
      <c r="F536" s="8">
        <f>F537+F548</f>
        <v>46896.899999999994</v>
      </c>
      <c r="G536" s="8">
        <f>G537+G548</f>
        <v>11901.1</v>
      </c>
      <c r="H536" s="88">
        <f t="shared" si="122"/>
        <v>25.377157125524292</v>
      </c>
      <c r="I536" s="1"/>
    </row>
    <row r="537" spans="1:9" outlineLevel="5">
      <c r="A537" s="14" t="s">
        <v>206</v>
      </c>
      <c r="B537" s="15" t="s">
        <v>133</v>
      </c>
      <c r="C537" s="15" t="s">
        <v>228</v>
      </c>
      <c r="D537" s="14"/>
      <c r="E537" s="16" t="s">
        <v>507</v>
      </c>
      <c r="F537" s="8">
        <f>F540+F538+F546+F544</f>
        <v>17401.100000000002</v>
      </c>
      <c r="G537" s="8">
        <f t="shared" ref="G537" si="125">G540+G538+G546+G544</f>
        <v>3895.4</v>
      </c>
      <c r="H537" s="88">
        <f t="shared" si="122"/>
        <v>22.38594111866491</v>
      </c>
      <c r="I537" s="1"/>
    </row>
    <row r="538" spans="1:9" ht="51" outlineLevel="5">
      <c r="A538" s="14" t="s">
        <v>206</v>
      </c>
      <c r="B538" s="14" t="s">
        <v>133</v>
      </c>
      <c r="C538" s="15" t="s">
        <v>572</v>
      </c>
      <c r="D538" s="15"/>
      <c r="E538" s="16" t="s">
        <v>586</v>
      </c>
      <c r="F538" s="8">
        <f>F539</f>
        <v>6351</v>
      </c>
      <c r="G538" s="8">
        <f>G539</f>
        <v>981.9</v>
      </c>
      <c r="H538" s="88">
        <f t="shared" si="122"/>
        <v>15.460557392536609</v>
      </c>
      <c r="I538" s="1"/>
    </row>
    <row r="539" spans="1:9" ht="63.75" outlineLevel="5">
      <c r="A539" s="14" t="s">
        <v>206</v>
      </c>
      <c r="B539" s="14" t="s">
        <v>133</v>
      </c>
      <c r="C539" s="15" t="s">
        <v>572</v>
      </c>
      <c r="D539" s="15" t="s">
        <v>6</v>
      </c>
      <c r="E539" s="16" t="s">
        <v>305</v>
      </c>
      <c r="F539" s="8">
        <v>6351</v>
      </c>
      <c r="G539" s="8">
        <v>981.9</v>
      </c>
      <c r="H539" s="88">
        <f t="shared" si="122"/>
        <v>15.460557392536609</v>
      </c>
      <c r="I539" s="1"/>
    </row>
    <row r="540" spans="1:9" outlineLevel="6">
      <c r="A540" s="14" t="s">
        <v>206</v>
      </c>
      <c r="B540" s="15" t="s">
        <v>133</v>
      </c>
      <c r="C540" s="15" t="s">
        <v>229</v>
      </c>
      <c r="D540" s="14"/>
      <c r="E540" s="16" t="s">
        <v>508</v>
      </c>
      <c r="F540" s="8">
        <f>F541+F542+F543</f>
        <v>10975.900000000001</v>
      </c>
      <c r="G540" s="8">
        <f>G541+G542+G543</f>
        <v>2913.5</v>
      </c>
      <c r="H540" s="88">
        <f t="shared" si="122"/>
        <v>26.544520267130711</v>
      </c>
      <c r="I540" s="1"/>
    </row>
    <row r="541" spans="1:9" ht="63.75" outlineLevel="7">
      <c r="A541" s="14" t="s">
        <v>206</v>
      </c>
      <c r="B541" s="15" t="s">
        <v>133</v>
      </c>
      <c r="C541" s="15" t="s">
        <v>229</v>
      </c>
      <c r="D541" s="14" t="s">
        <v>6</v>
      </c>
      <c r="E541" s="16" t="s">
        <v>305</v>
      </c>
      <c r="F541" s="8">
        <v>6038.6</v>
      </c>
      <c r="G541" s="8">
        <v>1408.5</v>
      </c>
      <c r="H541" s="88">
        <f t="shared" si="122"/>
        <v>23.324942867552082</v>
      </c>
      <c r="I541" s="1"/>
    </row>
    <row r="542" spans="1:9" ht="25.5" outlineLevel="7">
      <c r="A542" s="69" t="s">
        <v>206</v>
      </c>
      <c r="B542" s="70" t="s">
        <v>133</v>
      </c>
      <c r="C542" s="70" t="s">
        <v>229</v>
      </c>
      <c r="D542" s="69" t="s">
        <v>7</v>
      </c>
      <c r="E542" s="71" t="s">
        <v>306</v>
      </c>
      <c r="F542" s="72">
        <f>4917.3-10</f>
        <v>4907.3</v>
      </c>
      <c r="G542" s="72">
        <v>1500.5</v>
      </c>
      <c r="H542" s="88">
        <f t="shared" si="122"/>
        <v>30.576895645263178</v>
      </c>
      <c r="I542" s="1"/>
    </row>
    <row r="543" spans="1:9" outlineLevel="7">
      <c r="A543" s="69" t="s">
        <v>206</v>
      </c>
      <c r="B543" s="70" t="s">
        <v>133</v>
      </c>
      <c r="C543" s="70" t="s">
        <v>229</v>
      </c>
      <c r="D543" s="69" t="s">
        <v>8</v>
      </c>
      <c r="E543" s="71" t="s">
        <v>307</v>
      </c>
      <c r="F543" s="72">
        <v>30</v>
      </c>
      <c r="G543" s="72">
        <v>4.5</v>
      </c>
      <c r="H543" s="88">
        <f t="shared" si="122"/>
        <v>15</v>
      </c>
      <c r="I543" s="1"/>
    </row>
    <row r="544" spans="1:9" ht="51" outlineLevel="7">
      <c r="A544" s="69" t="s">
        <v>206</v>
      </c>
      <c r="B544" s="70" t="s">
        <v>133</v>
      </c>
      <c r="C544" s="70" t="s">
        <v>734</v>
      </c>
      <c r="D544" s="69"/>
      <c r="E544" s="71" t="s">
        <v>733</v>
      </c>
      <c r="F544" s="72">
        <f>F545</f>
        <v>10</v>
      </c>
      <c r="G544" s="72">
        <f t="shared" ref="G544" si="126">G545</f>
        <v>0</v>
      </c>
      <c r="H544" s="88">
        <f t="shared" si="122"/>
        <v>0</v>
      </c>
      <c r="I544" s="1"/>
    </row>
    <row r="545" spans="1:9" ht="25.5" outlineLevel="7">
      <c r="A545" s="69" t="s">
        <v>206</v>
      </c>
      <c r="B545" s="70" t="s">
        <v>133</v>
      </c>
      <c r="C545" s="70" t="s">
        <v>734</v>
      </c>
      <c r="D545" s="69" t="s">
        <v>7</v>
      </c>
      <c r="E545" s="71" t="s">
        <v>306</v>
      </c>
      <c r="F545" s="72">
        <v>10</v>
      </c>
      <c r="G545" s="72">
        <v>0</v>
      </c>
      <c r="H545" s="88">
        <f t="shared" si="122"/>
        <v>0</v>
      </c>
      <c r="I545" s="1"/>
    </row>
    <row r="546" spans="1:9" ht="51" outlineLevel="7">
      <c r="A546" s="14" t="s">
        <v>206</v>
      </c>
      <c r="B546" s="15" t="s">
        <v>133</v>
      </c>
      <c r="C546" s="15" t="s">
        <v>576</v>
      </c>
      <c r="D546" s="14"/>
      <c r="E546" s="16" t="s">
        <v>575</v>
      </c>
      <c r="F546" s="8">
        <f>F547</f>
        <v>64.2</v>
      </c>
      <c r="G546" s="8">
        <f>G547</f>
        <v>0</v>
      </c>
      <c r="H546" s="88">
        <f t="shared" si="122"/>
        <v>0</v>
      </c>
      <c r="I546" s="1"/>
    </row>
    <row r="547" spans="1:9" ht="63.75" outlineLevel="7">
      <c r="A547" s="14" t="s">
        <v>206</v>
      </c>
      <c r="B547" s="15" t="s">
        <v>133</v>
      </c>
      <c r="C547" s="15" t="s">
        <v>576</v>
      </c>
      <c r="D547" s="14" t="s">
        <v>6</v>
      </c>
      <c r="E547" s="16" t="s">
        <v>305</v>
      </c>
      <c r="F547" s="8">
        <v>64.2</v>
      </c>
      <c r="G547" s="8">
        <v>0</v>
      </c>
      <c r="H547" s="88">
        <f t="shared" si="122"/>
        <v>0</v>
      </c>
      <c r="I547" s="1"/>
    </row>
    <row r="548" spans="1:9" ht="25.5" outlineLevel="5">
      <c r="A548" s="14" t="s">
        <v>206</v>
      </c>
      <c r="B548" s="15" t="s">
        <v>133</v>
      </c>
      <c r="C548" s="15" t="s">
        <v>230</v>
      </c>
      <c r="D548" s="14"/>
      <c r="E548" s="16" t="s">
        <v>747</v>
      </c>
      <c r="F548" s="8">
        <f>F549+F551+F555+F553</f>
        <v>29495.799999999996</v>
      </c>
      <c r="G548" s="8">
        <f t="shared" ref="G548" si="127">G549+G551+G555+G553</f>
        <v>8005.7</v>
      </c>
      <c r="H548" s="88">
        <f t="shared" si="122"/>
        <v>27.141830362288871</v>
      </c>
      <c r="I548" s="1"/>
    </row>
    <row r="549" spans="1:9" ht="51" outlineLevel="5">
      <c r="A549" s="14" t="s">
        <v>206</v>
      </c>
      <c r="B549" s="14" t="s">
        <v>133</v>
      </c>
      <c r="C549" s="15" t="s">
        <v>573</v>
      </c>
      <c r="D549" s="15"/>
      <c r="E549" s="16" t="s">
        <v>586</v>
      </c>
      <c r="F549" s="8">
        <f>F550</f>
        <v>8516.2999999999993</v>
      </c>
      <c r="G549" s="8">
        <f>G550</f>
        <v>2555.6999999999998</v>
      </c>
      <c r="H549" s="88">
        <f t="shared" si="122"/>
        <v>30.009511172692367</v>
      </c>
      <c r="I549" s="1"/>
    </row>
    <row r="550" spans="1:9" ht="25.5" outlineLevel="5">
      <c r="A550" s="14" t="s">
        <v>206</v>
      </c>
      <c r="B550" s="14" t="s">
        <v>133</v>
      </c>
      <c r="C550" s="15" t="s">
        <v>573</v>
      </c>
      <c r="D550" s="15" t="s">
        <v>39</v>
      </c>
      <c r="E550" s="16" t="s">
        <v>332</v>
      </c>
      <c r="F550" s="8">
        <v>8516.2999999999993</v>
      </c>
      <c r="G550" s="8">
        <v>2555.6999999999998</v>
      </c>
      <c r="H550" s="88">
        <f t="shared" si="122"/>
        <v>30.009511172692367</v>
      </c>
      <c r="I550" s="1"/>
    </row>
    <row r="551" spans="1:9" ht="25.5" outlineLevel="6">
      <c r="A551" s="69" t="s">
        <v>206</v>
      </c>
      <c r="B551" s="70" t="s">
        <v>133</v>
      </c>
      <c r="C551" s="70" t="s">
        <v>231</v>
      </c>
      <c r="D551" s="69"/>
      <c r="E551" s="71" t="s">
        <v>510</v>
      </c>
      <c r="F551" s="72">
        <f>F552</f>
        <v>20693.399999999998</v>
      </c>
      <c r="G551" s="72">
        <f>G552</f>
        <v>5450</v>
      </c>
      <c r="H551" s="88">
        <f t="shared" si="122"/>
        <v>26.336899687823173</v>
      </c>
      <c r="I551" s="1"/>
    </row>
    <row r="552" spans="1:9" ht="25.5" outlineLevel="7">
      <c r="A552" s="69" t="s">
        <v>206</v>
      </c>
      <c r="B552" s="70" t="s">
        <v>133</v>
      </c>
      <c r="C552" s="70" t="s">
        <v>231</v>
      </c>
      <c r="D552" s="69" t="s">
        <v>39</v>
      </c>
      <c r="E552" s="71" t="s">
        <v>332</v>
      </c>
      <c r="F552" s="72">
        <f>20571.1-200+22.3+300</f>
        <v>20693.399999999998</v>
      </c>
      <c r="G552" s="72">
        <v>5450</v>
      </c>
      <c r="H552" s="88">
        <f t="shared" si="122"/>
        <v>26.336899687823173</v>
      </c>
      <c r="I552" s="1"/>
    </row>
    <row r="553" spans="1:9" ht="51" outlineLevel="7">
      <c r="A553" s="69" t="s">
        <v>206</v>
      </c>
      <c r="B553" s="70" t="s">
        <v>133</v>
      </c>
      <c r="C553" s="70" t="s">
        <v>732</v>
      </c>
      <c r="D553" s="69"/>
      <c r="E553" s="71" t="s">
        <v>750</v>
      </c>
      <c r="F553" s="72">
        <f>F554</f>
        <v>200</v>
      </c>
      <c r="G553" s="72">
        <f t="shared" ref="G553" si="128">G554</f>
        <v>0</v>
      </c>
      <c r="H553" s="88">
        <f t="shared" si="122"/>
        <v>0</v>
      </c>
      <c r="I553" s="1"/>
    </row>
    <row r="554" spans="1:9" ht="25.5" outlineLevel="7">
      <c r="A554" s="69" t="s">
        <v>206</v>
      </c>
      <c r="B554" s="70" t="s">
        <v>133</v>
      </c>
      <c r="C554" s="70" t="s">
        <v>732</v>
      </c>
      <c r="D554" s="69" t="s">
        <v>39</v>
      </c>
      <c r="E554" s="71" t="s">
        <v>332</v>
      </c>
      <c r="F554" s="72">
        <v>200</v>
      </c>
      <c r="G554" s="72">
        <v>0</v>
      </c>
      <c r="H554" s="88">
        <f t="shared" si="122"/>
        <v>0</v>
      </c>
      <c r="I554" s="1"/>
    </row>
    <row r="555" spans="1:9" ht="51" outlineLevel="7">
      <c r="A555" s="14" t="s">
        <v>206</v>
      </c>
      <c r="B555" s="15" t="s">
        <v>133</v>
      </c>
      <c r="C555" s="15" t="s">
        <v>577</v>
      </c>
      <c r="D555" s="14"/>
      <c r="E555" s="16" t="s">
        <v>575</v>
      </c>
      <c r="F555" s="8">
        <f>F556</f>
        <v>86.1</v>
      </c>
      <c r="G555" s="8">
        <f>G556</f>
        <v>0</v>
      </c>
      <c r="H555" s="88">
        <f t="shared" si="122"/>
        <v>0</v>
      </c>
      <c r="I555" s="1"/>
    </row>
    <row r="556" spans="1:9" ht="25.5" outlineLevel="7">
      <c r="A556" s="14" t="s">
        <v>206</v>
      </c>
      <c r="B556" s="15" t="s">
        <v>133</v>
      </c>
      <c r="C556" s="15" t="s">
        <v>577</v>
      </c>
      <c r="D556" s="14">
        <v>600</v>
      </c>
      <c r="E556" s="16" t="s">
        <v>332</v>
      </c>
      <c r="F556" s="8">
        <v>86.1</v>
      </c>
      <c r="G556" s="8">
        <v>0</v>
      </c>
      <c r="H556" s="88">
        <f t="shared" si="122"/>
        <v>0</v>
      </c>
      <c r="I556" s="1"/>
    </row>
    <row r="557" spans="1:9" ht="38.25" outlineLevel="7">
      <c r="A557" s="14" t="s">
        <v>206</v>
      </c>
      <c r="B557" s="15" t="s">
        <v>133</v>
      </c>
      <c r="C557" s="15" t="s">
        <v>149</v>
      </c>
      <c r="D557" s="14"/>
      <c r="E557" s="16" t="s">
        <v>671</v>
      </c>
      <c r="F557" s="8">
        <f>F558</f>
        <v>20</v>
      </c>
      <c r="G557" s="8">
        <f t="shared" ref="G557" si="129">G558</f>
        <v>0</v>
      </c>
      <c r="H557" s="88">
        <f t="shared" si="122"/>
        <v>0</v>
      </c>
      <c r="I557" s="1"/>
    </row>
    <row r="558" spans="1:9" ht="25.5" outlineLevel="7">
      <c r="A558" s="14" t="s">
        <v>206</v>
      </c>
      <c r="B558" s="15" t="s">
        <v>133</v>
      </c>
      <c r="C558" s="15" t="s">
        <v>160</v>
      </c>
      <c r="D558" s="14"/>
      <c r="E558" s="16" t="s">
        <v>443</v>
      </c>
      <c r="F558" s="8">
        <f>F559</f>
        <v>20</v>
      </c>
      <c r="G558" s="8">
        <f t="shared" ref="G558" si="130">G559</f>
        <v>0</v>
      </c>
      <c r="H558" s="88">
        <f t="shared" si="122"/>
        <v>0</v>
      </c>
      <c r="I558" s="1"/>
    </row>
    <row r="559" spans="1:9" ht="38.25" outlineLevel="7">
      <c r="A559" s="14" t="s">
        <v>206</v>
      </c>
      <c r="B559" s="15" t="s">
        <v>133</v>
      </c>
      <c r="C559" s="15" t="s">
        <v>207</v>
      </c>
      <c r="D559" s="14"/>
      <c r="E559" s="16" t="s">
        <v>647</v>
      </c>
      <c r="F559" s="8">
        <f>F560</f>
        <v>20</v>
      </c>
      <c r="G559" s="8">
        <f t="shared" ref="G559" si="131">G560</f>
        <v>0</v>
      </c>
      <c r="H559" s="88">
        <f t="shared" si="122"/>
        <v>0</v>
      </c>
      <c r="I559" s="1"/>
    </row>
    <row r="560" spans="1:9" ht="25.5" outlineLevel="7">
      <c r="A560" s="14" t="s">
        <v>206</v>
      </c>
      <c r="B560" s="15" t="s">
        <v>133</v>
      </c>
      <c r="C560" s="15" t="s">
        <v>208</v>
      </c>
      <c r="D560" s="14"/>
      <c r="E560" s="16" t="s">
        <v>648</v>
      </c>
      <c r="F560" s="8">
        <f>F561</f>
        <v>20</v>
      </c>
      <c r="G560" s="8">
        <f t="shared" ref="G560" si="132">G561</f>
        <v>0</v>
      </c>
      <c r="H560" s="88">
        <f t="shared" si="122"/>
        <v>0</v>
      </c>
      <c r="I560" s="1"/>
    </row>
    <row r="561" spans="1:9" ht="25.5" outlineLevel="7">
      <c r="A561" s="14" t="s">
        <v>206</v>
      </c>
      <c r="B561" s="15" t="s">
        <v>133</v>
      </c>
      <c r="C561" s="15" t="s">
        <v>208</v>
      </c>
      <c r="D561" s="14" t="s">
        <v>39</v>
      </c>
      <c r="E561" s="16" t="s">
        <v>332</v>
      </c>
      <c r="F561" s="8">
        <v>20</v>
      </c>
      <c r="G561" s="8">
        <v>0</v>
      </c>
      <c r="H561" s="88">
        <f t="shared" si="122"/>
        <v>0</v>
      </c>
      <c r="I561" s="1"/>
    </row>
    <row r="562" spans="1:9" outlineLevel="2">
      <c r="A562" s="14" t="s">
        <v>206</v>
      </c>
      <c r="B562" s="15" t="s">
        <v>232</v>
      </c>
      <c r="C562" s="15"/>
      <c r="D562" s="14"/>
      <c r="E562" s="16" t="s">
        <v>300</v>
      </c>
      <c r="F562" s="8">
        <f>F563</f>
        <v>3482.4</v>
      </c>
      <c r="G562" s="8">
        <f t="shared" ref="G562:G564" si="133">G563</f>
        <v>465.5</v>
      </c>
      <c r="H562" s="88">
        <f t="shared" si="122"/>
        <v>13.367218010567425</v>
      </c>
      <c r="I562" s="1"/>
    </row>
    <row r="563" spans="1:9" ht="38.25" outlineLevel="3">
      <c r="A563" s="14" t="s">
        <v>206</v>
      </c>
      <c r="B563" s="15" t="s">
        <v>232</v>
      </c>
      <c r="C563" s="15" t="s">
        <v>210</v>
      </c>
      <c r="D563" s="14"/>
      <c r="E563" s="16" t="s">
        <v>666</v>
      </c>
      <c r="F563" s="8">
        <f>F564</f>
        <v>3482.4</v>
      </c>
      <c r="G563" s="8">
        <f t="shared" si="133"/>
        <v>465.5</v>
      </c>
      <c r="H563" s="88">
        <f t="shared" si="122"/>
        <v>13.367218010567425</v>
      </c>
      <c r="I563" s="1"/>
    </row>
    <row r="564" spans="1:9" ht="51" outlineLevel="4">
      <c r="A564" s="14" t="s">
        <v>206</v>
      </c>
      <c r="B564" s="15" t="s">
        <v>232</v>
      </c>
      <c r="C564" s="15" t="s">
        <v>233</v>
      </c>
      <c r="D564" s="14"/>
      <c r="E564" s="16" t="s">
        <v>532</v>
      </c>
      <c r="F564" s="8">
        <f>F565</f>
        <v>3482.4</v>
      </c>
      <c r="G564" s="8">
        <f t="shared" si="133"/>
        <v>465.5</v>
      </c>
      <c r="H564" s="88">
        <f t="shared" si="122"/>
        <v>13.367218010567425</v>
      </c>
      <c r="I564" s="1"/>
    </row>
    <row r="565" spans="1:9" ht="40.5" customHeight="1" outlineLevel="4">
      <c r="A565" s="14" t="s">
        <v>206</v>
      </c>
      <c r="B565" s="15" t="s">
        <v>232</v>
      </c>
      <c r="C565" s="15" t="s">
        <v>633</v>
      </c>
      <c r="D565" s="14"/>
      <c r="E565" s="16" t="s">
        <v>634</v>
      </c>
      <c r="F565" s="8">
        <f>F566</f>
        <v>3482.4</v>
      </c>
      <c r="G565" s="8">
        <f>G566</f>
        <v>465.5</v>
      </c>
      <c r="H565" s="88">
        <f t="shared" si="122"/>
        <v>13.367218010567425</v>
      </c>
      <c r="I565" s="1"/>
    </row>
    <row r="566" spans="1:9" ht="38.25" outlineLevel="6">
      <c r="A566" s="14" t="s">
        <v>206</v>
      </c>
      <c r="B566" s="15" t="s">
        <v>232</v>
      </c>
      <c r="C566" s="15" t="s">
        <v>643</v>
      </c>
      <c r="D566" s="14"/>
      <c r="E566" s="16" t="s">
        <v>511</v>
      </c>
      <c r="F566" s="8">
        <f>F567+F568+F569</f>
        <v>3482.4</v>
      </c>
      <c r="G566" s="8">
        <f t="shared" ref="G566" si="134">G567+G568+G569</f>
        <v>465.5</v>
      </c>
      <c r="H566" s="88">
        <f t="shared" si="122"/>
        <v>13.367218010567425</v>
      </c>
      <c r="I566" s="1"/>
    </row>
    <row r="567" spans="1:9" ht="63.75" outlineLevel="7">
      <c r="A567" s="69" t="s">
        <v>206</v>
      </c>
      <c r="B567" s="70" t="s">
        <v>232</v>
      </c>
      <c r="C567" s="70" t="s">
        <v>643</v>
      </c>
      <c r="D567" s="69" t="s">
        <v>6</v>
      </c>
      <c r="E567" s="71" t="s">
        <v>305</v>
      </c>
      <c r="F567" s="72">
        <f>3061.8+224.6</f>
        <v>3286.4</v>
      </c>
      <c r="G567" s="72">
        <v>442.6</v>
      </c>
      <c r="H567" s="88">
        <f t="shared" si="122"/>
        <v>13.467624148003896</v>
      </c>
      <c r="I567" s="1"/>
    </row>
    <row r="568" spans="1:9" ht="25.5" outlineLevel="7">
      <c r="A568" s="14" t="s">
        <v>206</v>
      </c>
      <c r="B568" s="15" t="s">
        <v>232</v>
      </c>
      <c r="C568" s="15" t="s">
        <v>643</v>
      </c>
      <c r="D568" s="14" t="s">
        <v>7</v>
      </c>
      <c r="E568" s="16" t="s">
        <v>306</v>
      </c>
      <c r="F568" s="8">
        <v>188</v>
      </c>
      <c r="G568" s="8">
        <v>22.9</v>
      </c>
      <c r="H568" s="88">
        <f t="shared" si="122"/>
        <v>12.180851063829786</v>
      </c>
      <c r="I568" s="1"/>
    </row>
    <row r="569" spans="1:9" outlineLevel="7">
      <c r="A569" s="14" t="s">
        <v>206</v>
      </c>
      <c r="B569" s="15" t="s">
        <v>232</v>
      </c>
      <c r="C569" s="15" t="s">
        <v>643</v>
      </c>
      <c r="D569" s="14">
        <v>800</v>
      </c>
      <c r="E569" s="16" t="s">
        <v>307</v>
      </c>
      <c r="F569" s="8">
        <v>8</v>
      </c>
      <c r="G569" s="8">
        <v>0</v>
      </c>
      <c r="H569" s="88">
        <f t="shared" si="122"/>
        <v>0</v>
      </c>
      <c r="I569" s="1"/>
    </row>
    <row r="570" spans="1:9" outlineLevel="1">
      <c r="A570" s="14" t="s">
        <v>206</v>
      </c>
      <c r="B570" s="15" t="s">
        <v>203</v>
      </c>
      <c r="C570" s="15"/>
      <c r="D570" s="14"/>
      <c r="E570" s="16" t="s">
        <v>259</v>
      </c>
      <c r="F570" s="8">
        <f>F583+F571</f>
        <v>8599.1</v>
      </c>
      <c r="G570" s="8">
        <f>G583+G571</f>
        <v>1212.6999999999998</v>
      </c>
      <c r="H570" s="88">
        <f t="shared" si="122"/>
        <v>14.102638648230625</v>
      </c>
      <c r="I570" s="1"/>
    </row>
    <row r="571" spans="1:9" outlineLevel="1">
      <c r="A571" s="14" t="s">
        <v>206</v>
      </c>
      <c r="B571" s="15" t="s">
        <v>618</v>
      </c>
      <c r="C571" s="15"/>
      <c r="D571" s="14"/>
      <c r="E571" s="16" t="s">
        <v>620</v>
      </c>
      <c r="F571" s="8">
        <f t="shared" ref="F571:G573" si="135">F572</f>
        <v>3058.4</v>
      </c>
      <c r="G571" s="8">
        <f t="shared" si="135"/>
        <v>0</v>
      </c>
      <c r="H571" s="88">
        <f t="shared" si="122"/>
        <v>0</v>
      </c>
      <c r="I571" s="1"/>
    </row>
    <row r="572" spans="1:9" ht="38.25" outlineLevel="1">
      <c r="A572" s="14" t="s">
        <v>206</v>
      </c>
      <c r="B572" s="15" t="s">
        <v>618</v>
      </c>
      <c r="C572" s="15" t="s">
        <v>235</v>
      </c>
      <c r="D572" s="14"/>
      <c r="E572" s="16" t="s">
        <v>667</v>
      </c>
      <c r="F572" s="8">
        <f t="shared" si="135"/>
        <v>3058.4</v>
      </c>
      <c r="G572" s="8">
        <f t="shared" si="135"/>
        <v>0</v>
      </c>
      <c r="H572" s="88">
        <f t="shared" si="122"/>
        <v>0</v>
      </c>
      <c r="I572" s="1"/>
    </row>
    <row r="573" spans="1:9" ht="25.5" outlineLevel="1">
      <c r="A573" s="14" t="s">
        <v>206</v>
      </c>
      <c r="B573" s="15" t="s">
        <v>618</v>
      </c>
      <c r="C573" s="15" t="s">
        <v>236</v>
      </c>
      <c r="D573" s="14"/>
      <c r="E573" s="16" t="s">
        <v>512</v>
      </c>
      <c r="F573" s="8">
        <f t="shared" si="135"/>
        <v>3058.4</v>
      </c>
      <c r="G573" s="8">
        <f t="shared" si="135"/>
        <v>0</v>
      </c>
      <c r="H573" s="88">
        <f t="shared" si="122"/>
        <v>0</v>
      </c>
      <c r="I573" s="1"/>
    </row>
    <row r="574" spans="1:9" ht="25.5" outlineLevel="1">
      <c r="A574" s="14" t="s">
        <v>206</v>
      </c>
      <c r="B574" s="15" t="s">
        <v>618</v>
      </c>
      <c r="C574" s="15" t="s">
        <v>619</v>
      </c>
      <c r="D574" s="14"/>
      <c r="E574" s="16" t="s">
        <v>621</v>
      </c>
      <c r="F574" s="8">
        <f>F579+F581+F575+F577</f>
        <v>3058.4</v>
      </c>
      <c r="G574" s="8">
        <f t="shared" ref="G574" si="136">G579+G581+G575+G577</f>
        <v>0</v>
      </c>
      <c r="H574" s="88">
        <f t="shared" si="122"/>
        <v>0</v>
      </c>
      <c r="I574" s="1"/>
    </row>
    <row r="575" spans="1:9" ht="66.75" customHeight="1" outlineLevel="1">
      <c r="A575" s="69" t="s">
        <v>206</v>
      </c>
      <c r="B575" s="70" t="s">
        <v>618</v>
      </c>
      <c r="C575" s="70" t="s">
        <v>728</v>
      </c>
      <c r="D575" s="69"/>
      <c r="E575" s="71" t="s">
        <v>730</v>
      </c>
      <c r="F575" s="72">
        <f>F576</f>
        <v>1500</v>
      </c>
      <c r="G575" s="72">
        <f t="shared" ref="G575" si="137">G576</f>
        <v>0</v>
      </c>
      <c r="H575" s="88">
        <f t="shared" si="122"/>
        <v>0</v>
      </c>
      <c r="I575" s="1"/>
    </row>
    <row r="576" spans="1:9" ht="25.5" outlineLevel="1">
      <c r="A576" s="69" t="s">
        <v>206</v>
      </c>
      <c r="B576" s="70" t="s">
        <v>618</v>
      </c>
      <c r="C576" s="70" t="s">
        <v>728</v>
      </c>
      <c r="D576" s="69">
        <v>200</v>
      </c>
      <c r="E576" s="71" t="s">
        <v>306</v>
      </c>
      <c r="F576" s="72">
        <v>1500</v>
      </c>
      <c r="G576" s="72">
        <v>0</v>
      </c>
      <c r="H576" s="88">
        <f t="shared" si="122"/>
        <v>0</v>
      </c>
      <c r="I576" s="1"/>
    </row>
    <row r="577" spans="1:9" ht="56.25" customHeight="1" outlineLevel="1">
      <c r="A577" s="69" t="s">
        <v>206</v>
      </c>
      <c r="B577" s="70" t="s">
        <v>618</v>
      </c>
      <c r="C577" s="70" t="s">
        <v>729</v>
      </c>
      <c r="D577" s="69"/>
      <c r="E577" s="71" t="s">
        <v>731</v>
      </c>
      <c r="F577" s="72">
        <f>F578</f>
        <v>750</v>
      </c>
      <c r="G577" s="72">
        <f t="shared" ref="G577" si="138">G578</f>
        <v>0</v>
      </c>
      <c r="H577" s="88">
        <f t="shared" si="122"/>
        <v>0</v>
      </c>
      <c r="I577" s="1"/>
    </row>
    <row r="578" spans="1:9" ht="25.5" outlineLevel="1">
      <c r="A578" s="69" t="s">
        <v>206</v>
      </c>
      <c r="B578" s="70" t="s">
        <v>618</v>
      </c>
      <c r="C578" s="70" t="s">
        <v>729</v>
      </c>
      <c r="D578" s="69">
        <v>200</v>
      </c>
      <c r="E578" s="71" t="s">
        <v>306</v>
      </c>
      <c r="F578" s="72">
        <v>750</v>
      </c>
      <c r="G578" s="72">
        <v>0</v>
      </c>
      <c r="H578" s="88">
        <f t="shared" si="122"/>
        <v>0</v>
      </c>
      <c r="I578" s="1"/>
    </row>
    <row r="579" spans="1:9" ht="78" customHeight="1" outlineLevel="1">
      <c r="A579" s="14" t="s">
        <v>206</v>
      </c>
      <c r="B579" s="15" t="s">
        <v>618</v>
      </c>
      <c r="C579" s="15" t="s">
        <v>659</v>
      </c>
      <c r="D579" s="14"/>
      <c r="E579" s="16" t="s">
        <v>660</v>
      </c>
      <c r="F579" s="8">
        <f>F580</f>
        <v>689.1</v>
      </c>
      <c r="G579" s="8">
        <f t="shared" ref="G579" si="139">G580</f>
        <v>0</v>
      </c>
      <c r="H579" s="88">
        <f t="shared" si="122"/>
        <v>0</v>
      </c>
      <c r="I579" s="1"/>
    </row>
    <row r="580" spans="1:9" ht="25.5" outlineLevel="1">
      <c r="A580" s="14" t="s">
        <v>206</v>
      </c>
      <c r="B580" s="15" t="s">
        <v>618</v>
      </c>
      <c r="C580" s="15" t="s">
        <v>659</v>
      </c>
      <c r="D580" s="14">
        <v>200</v>
      </c>
      <c r="E580" s="16" t="s">
        <v>306</v>
      </c>
      <c r="F580" s="8">
        <v>689.1</v>
      </c>
      <c r="G580" s="8">
        <v>0</v>
      </c>
      <c r="H580" s="88">
        <f t="shared" si="122"/>
        <v>0</v>
      </c>
      <c r="I580" s="1"/>
    </row>
    <row r="581" spans="1:9" ht="76.5" outlineLevel="1">
      <c r="A581" s="14" t="s">
        <v>206</v>
      </c>
      <c r="B581" s="15" t="s">
        <v>618</v>
      </c>
      <c r="C581" s="15" t="s">
        <v>661</v>
      </c>
      <c r="D581" s="14"/>
      <c r="E581" s="16" t="s">
        <v>662</v>
      </c>
      <c r="F581" s="8">
        <f>F582</f>
        <v>119.3</v>
      </c>
      <c r="G581" s="8">
        <f t="shared" ref="G581" si="140">G582</f>
        <v>0</v>
      </c>
      <c r="H581" s="88">
        <f t="shared" si="122"/>
        <v>0</v>
      </c>
      <c r="I581" s="1"/>
    </row>
    <row r="582" spans="1:9" ht="25.5" outlineLevel="1">
      <c r="A582" s="14" t="s">
        <v>206</v>
      </c>
      <c r="B582" s="15" t="s">
        <v>618</v>
      </c>
      <c r="C582" s="15" t="s">
        <v>661</v>
      </c>
      <c r="D582" s="14">
        <v>200</v>
      </c>
      <c r="E582" s="16" t="s">
        <v>306</v>
      </c>
      <c r="F582" s="8">
        <v>119.3</v>
      </c>
      <c r="G582" s="8">
        <v>0</v>
      </c>
      <c r="H582" s="88">
        <f t="shared" si="122"/>
        <v>0</v>
      </c>
      <c r="I582" s="1"/>
    </row>
    <row r="583" spans="1:9" outlineLevel="2">
      <c r="A583" s="14" t="s">
        <v>206</v>
      </c>
      <c r="B583" s="15" t="s">
        <v>234</v>
      </c>
      <c r="C583" s="15"/>
      <c r="D583" s="14"/>
      <c r="E583" s="16" t="s">
        <v>301</v>
      </c>
      <c r="F583" s="8">
        <f>F584+F604</f>
        <v>5540.7</v>
      </c>
      <c r="G583" s="8">
        <f>G584+G604</f>
        <v>1212.6999999999998</v>
      </c>
      <c r="H583" s="88">
        <f t="shared" si="122"/>
        <v>21.887126175393</v>
      </c>
      <c r="I583" s="1"/>
    </row>
    <row r="584" spans="1:9" ht="38.25" outlineLevel="3">
      <c r="A584" s="14" t="s">
        <v>206</v>
      </c>
      <c r="B584" s="15" t="s">
        <v>234</v>
      </c>
      <c r="C584" s="15" t="s">
        <v>235</v>
      </c>
      <c r="D584" s="14"/>
      <c r="E584" s="16" t="s">
        <v>667</v>
      </c>
      <c r="F584" s="8">
        <f>F585+F598</f>
        <v>5490.7</v>
      </c>
      <c r="G584" s="8">
        <f>G585+G598</f>
        <v>1212.6999999999998</v>
      </c>
      <c r="H584" s="88">
        <f t="shared" si="122"/>
        <v>22.086437066312126</v>
      </c>
      <c r="I584" s="1"/>
    </row>
    <row r="585" spans="1:9" ht="25.5" outlineLevel="4">
      <c r="A585" s="14" t="s">
        <v>206</v>
      </c>
      <c r="B585" s="15" t="s">
        <v>234</v>
      </c>
      <c r="C585" s="15" t="s">
        <v>236</v>
      </c>
      <c r="D585" s="14"/>
      <c r="E585" s="16" t="s">
        <v>512</v>
      </c>
      <c r="F585" s="8">
        <f>F586+F589+F593</f>
        <v>2850</v>
      </c>
      <c r="G585" s="8">
        <f t="shared" ref="G585" si="141">G586+G589+G593</f>
        <v>562.9</v>
      </c>
      <c r="H585" s="88">
        <f t="shared" si="122"/>
        <v>19.750877192982454</v>
      </c>
      <c r="I585" s="1"/>
    </row>
    <row r="586" spans="1:9" ht="76.5" outlineLevel="5">
      <c r="A586" s="14" t="s">
        <v>206</v>
      </c>
      <c r="B586" s="15" t="s">
        <v>234</v>
      </c>
      <c r="C586" s="15" t="s">
        <v>237</v>
      </c>
      <c r="D586" s="14"/>
      <c r="E586" s="16" t="s">
        <v>513</v>
      </c>
      <c r="F586" s="8">
        <f t="shared" ref="F586:G587" si="142">F587</f>
        <v>500</v>
      </c>
      <c r="G586" s="8">
        <f t="shared" si="142"/>
        <v>251</v>
      </c>
      <c r="H586" s="88">
        <f t="shared" si="122"/>
        <v>50.2</v>
      </c>
      <c r="I586" s="1"/>
    </row>
    <row r="587" spans="1:9" ht="89.25" outlineLevel="6">
      <c r="A587" s="14" t="s">
        <v>206</v>
      </c>
      <c r="B587" s="15" t="s">
        <v>234</v>
      </c>
      <c r="C587" s="15" t="s">
        <v>238</v>
      </c>
      <c r="D587" s="14"/>
      <c r="E587" s="16" t="s">
        <v>514</v>
      </c>
      <c r="F587" s="8">
        <f t="shared" si="142"/>
        <v>500</v>
      </c>
      <c r="G587" s="8">
        <f t="shared" si="142"/>
        <v>251</v>
      </c>
      <c r="H587" s="88">
        <f t="shared" si="122"/>
        <v>50.2</v>
      </c>
      <c r="I587" s="1"/>
    </row>
    <row r="588" spans="1:9" ht="25.5" outlineLevel="7">
      <c r="A588" s="14" t="s">
        <v>206</v>
      </c>
      <c r="B588" s="15" t="s">
        <v>234</v>
      </c>
      <c r="C588" s="15" t="s">
        <v>238</v>
      </c>
      <c r="D588" s="14" t="s">
        <v>7</v>
      </c>
      <c r="E588" s="16" t="s">
        <v>306</v>
      </c>
      <c r="F588" s="8">
        <v>500</v>
      </c>
      <c r="G588" s="8">
        <v>251</v>
      </c>
      <c r="H588" s="88">
        <f t="shared" si="122"/>
        <v>50.2</v>
      </c>
      <c r="I588" s="1"/>
    </row>
    <row r="589" spans="1:9" ht="38.25" outlineLevel="5">
      <c r="A589" s="14" t="s">
        <v>206</v>
      </c>
      <c r="B589" s="15" t="s">
        <v>234</v>
      </c>
      <c r="C589" s="15" t="s">
        <v>239</v>
      </c>
      <c r="D589" s="14"/>
      <c r="E589" s="16" t="s">
        <v>516</v>
      </c>
      <c r="F589" s="8">
        <f t="shared" ref="F589:G589" si="143">F590</f>
        <v>1000</v>
      </c>
      <c r="G589" s="8">
        <f t="shared" si="143"/>
        <v>311.89999999999998</v>
      </c>
      <c r="H589" s="88">
        <f t="shared" si="122"/>
        <v>31.189999999999994</v>
      </c>
      <c r="I589" s="1"/>
    </row>
    <row r="590" spans="1:9" ht="38.25" outlineLevel="6">
      <c r="A590" s="14" t="s">
        <v>206</v>
      </c>
      <c r="B590" s="15" t="s">
        <v>234</v>
      </c>
      <c r="C590" s="15" t="s">
        <v>240</v>
      </c>
      <c r="D590" s="14"/>
      <c r="E590" s="16" t="s">
        <v>517</v>
      </c>
      <c r="F590" s="8">
        <f>F592+F591</f>
        <v>1000</v>
      </c>
      <c r="G590" s="8">
        <f t="shared" ref="G590" si="144">G592+G591</f>
        <v>311.89999999999998</v>
      </c>
      <c r="H590" s="88">
        <f t="shared" si="122"/>
        <v>31.189999999999994</v>
      </c>
      <c r="I590" s="1"/>
    </row>
    <row r="591" spans="1:9" ht="63.75" outlineLevel="6">
      <c r="A591" s="69" t="s">
        <v>206</v>
      </c>
      <c r="B591" s="70" t="s">
        <v>234</v>
      </c>
      <c r="C591" s="70" t="s">
        <v>240</v>
      </c>
      <c r="D591" s="69" t="s">
        <v>6</v>
      </c>
      <c r="E591" s="71" t="s">
        <v>305</v>
      </c>
      <c r="F591" s="72">
        <f>300-200+200</f>
        <v>300</v>
      </c>
      <c r="G591" s="72">
        <v>99</v>
      </c>
      <c r="H591" s="88">
        <f t="shared" ref="H591:H616" si="145">G591/F591*100</f>
        <v>33</v>
      </c>
      <c r="I591" s="1"/>
    </row>
    <row r="592" spans="1:9" ht="25.5" outlineLevel="7">
      <c r="A592" s="69" t="s">
        <v>206</v>
      </c>
      <c r="B592" s="70" t="s">
        <v>234</v>
      </c>
      <c r="C592" s="70" t="s">
        <v>240</v>
      </c>
      <c r="D592" s="69" t="s">
        <v>7</v>
      </c>
      <c r="E592" s="71" t="s">
        <v>306</v>
      </c>
      <c r="F592" s="72">
        <f>700-456.5+456.5</f>
        <v>700</v>
      </c>
      <c r="G592" s="72">
        <v>212.9</v>
      </c>
      <c r="H592" s="88">
        <f t="shared" si="145"/>
        <v>30.414285714285715</v>
      </c>
      <c r="I592" s="1"/>
    </row>
    <row r="593" spans="1:9" ht="25.5" outlineLevel="7">
      <c r="A593" s="14" t="s">
        <v>206</v>
      </c>
      <c r="B593" s="15" t="s">
        <v>234</v>
      </c>
      <c r="C593" s="15" t="s">
        <v>717</v>
      </c>
      <c r="D593" s="14"/>
      <c r="E593" s="16" t="s">
        <v>716</v>
      </c>
      <c r="F593" s="8">
        <f>F596+F594</f>
        <v>1350</v>
      </c>
      <c r="G593" s="8">
        <f t="shared" ref="G593" si="146">G596+G594</f>
        <v>0</v>
      </c>
      <c r="H593" s="88">
        <f t="shared" si="145"/>
        <v>0</v>
      </c>
      <c r="I593" s="1"/>
    </row>
    <row r="594" spans="1:9" ht="51" outlineLevel="7">
      <c r="A594" s="69" t="s">
        <v>206</v>
      </c>
      <c r="B594" s="70" t="s">
        <v>234</v>
      </c>
      <c r="C594" s="70" t="s">
        <v>738</v>
      </c>
      <c r="D594" s="69"/>
      <c r="E594" s="71" t="s">
        <v>737</v>
      </c>
      <c r="F594" s="72">
        <f>F595</f>
        <v>418.5</v>
      </c>
      <c r="G594" s="72">
        <f t="shared" ref="G594" si="147">G595</f>
        <v>0</v>
      </c>
      <c r="H594" s="88">
        <f t="shared" si="145"/>
        <v>0</v>
      </c>
      <c r="I594" s="1"/>
    </row>
    <row r="595" spans="1:9" ht="25.5" outlineLevel="7">
      <c r="A595" s="69" t="s">
        <v>206</v>
      </c>
      <c r="B595" s="70" t="s">
        <v>234</v>
      </c>
      <c r="C595" s="70" t="s">
        <v>738</v>
      </c>
      <c r="D595" s="69" t="s">
        <v>7</v>
      </c>
      <c r="E595" s="71" t="s">
        <v>306</v>
      </c>
      <c r="F595" s="72">
        <v>418.5</v>
      </c>
      <c r="G595" s="72">
        <v>0</v>
      </c>
      <c r="H595" s="88">
        <f t="shared" si="145"/>
        <v>0</v>
      </c>
      <c r="I595" s="1"/>
    </row>
    <row r="596" spans="1:9" ht="40.5" customHeight="1" outlineLevel="7">
      <c r="A596" s="69" t="s">
        <v>206</v>
      </c>
      <c r="B596" s="70" t="s">
        <v>234</v>
      </c>
      <c r="C596" s="70" t="s">
        <v>719</v>
      </c>
      <c r="D596" s="69"/>
      <c r="E596" s="71" t="s">
        <v>718</v>
      </c>
      <c r="F596" s="72">
        <f>F597</f>
        <v>931.5</v>
      </c>
      <c r="G596" s="72">
        <f t="shared" ref="G596" si="148">G597</f>
        <v>0</v>
      </c>
      <c r="H596" s="88">
        <f t="shared" si="145"/>
        <v>0</v>
      </c>
      <c r="I596" s="1"/>
    </row>
    <row r="597" spans="1:9" ht="25.5" outlineLevel="7">
      <c r="A597" s="69" t="s">
        <v>206</v>
      </c>
      <c r="B597" s="70" t="s">
        <v>234</v>
      </c>
      <c r="C597" s="70" t="s">
        <v>719</v>
      </c>
      <c r="D597" s="69" t="s">
        <v>7</v>
      </c>
      <c r="E597" s="71" t="s">
        <v>306</v>
      </c>
      <c r="F597" s="72">
        <f>275+656.5</f>
        <v>931.5</v>
      </c>
      <c r="G597" s="72">
        <v>0</v>
      </c>
      <c r="H597" s="88">
        <f t="shared" si="145"/>
        <v>0</v>
      </c>
      <c r="I597" s="1"/>
    </row>
    <row r="598" spans="1:9" ht="25.5" outlineLevel="4">
      <c r="A598" s="14" t="s">
        <v>206</v>
      </c>
      <c r="B598" s="15" t="s">
        <v>234</v>
      </c>
      <c r="C598" s="15" t="s">
        <v>241</v>
      </c>
      <c r="D598" s="14"/>
      <c r="E598" s="16" t="s">
        <v>520</v>
      </c>
      <c r="F598" s="8">
        <f t="shared" ref="F598:G599" si="149">F599</f>
        <v>2640.7</v>
      </c>
      <c r="G598" s="8">
        <f t="shared" si="149"/>
        <v>649.79999999999995</v>
      </c>
      <c r="H598" s="88">
        <f t="shared" si="145"/>
        <v>24.607111750672171</v>
      </c>
      <c r="I598" s="1"/>
    </row>
    <row r="599" spans="1:9" ht="25.5" outlineLevel="5">
      <c r="A599" s="14" t="s">
        <v>206</v>
      </c>
      <c r="B599" s="15" t="s">
        <v>234</v>
      </c>
      <c r="C599" s="15" t="s">
        <v>242</v>
      </c>
      <c r="D599" s="14"/>
      <c r="E599" s="16" t="s">
        <v>521</v>
      </c>
      <c r="F599" s="8">
        <f t="shared" si="149"/>
        <v>2640.7</v>
      </c>
      <c r="G599" s="8">
        <f t="shared" si="149"/>
        <v>649.79999999999995</v>
      </c>
      <c r="H599" s="88">
        <f t="shared" si="145"/>
        <v>24.607111750672171</v>
      </c>
      <c r="I599" s="1"/>
    </row>
    <row r="600" spans="1:9" ht="25.5" outlineLevel="6">
      <c r="A600" s="14" t="s">
        <v>206</v>
      </c>
      <c r="B600" s="15" t="s">
        <v>234</v>
      </c>
      <c r="C600" s="15" t="s">
        <v>243</v>
      </c>
      <c r="D600" s="14"/>
      <c r="E600" s="16" t="s">
        <v>522</v>
      </c>
      <c r="F600" s="8">
        <f>F601+F602+F603</f>
        <v>2640.7</v>
      </c>
      <c r="G600" s="8">
        <f>G601+G602+G603</f>
        <v>649.79999999999995</v>
      </c>
      <c r="H600" s="88">
        <f t="shared" si="145"/>
        <v>24.607111750672171</v>
      </c>
      <c r="I600" s="1"/>
    </row>
    <row r="601" spans="1:9" ht="63.75" outlineLevel="7">
      <c r="A601" s="14" t="s">
        <v>206</v>
      </c>
      <c r="B601" s="15" t="s">
        <v>234</v>
      </c>
      <c r="C601" s="15" t="s">
        <v>243</v>
      </c>
      <c r="D601" s="14" t="s">
        <v>6</v>
      </c>
      <c r="E601" s="16" t="s">
        <v>305</v>
      </c>
      <c r="F601" s="8">
        <v>1481.7</v>
      </c>
      <c r="G601" s="8">
        <v>287.2</v>
      </c>
      <c r="H601" s="88">
        <f t="shared" si="145"/>
        <v>19.383140986704458</v>
      </c>
      <c r="I601" s="1"/>
    </row>
    <row r="602" spans="1:9" ht="25.5" outlineLevel="7">
      <c r="A602" s="69" t="s">
        <v>206</v>
      </c>
      <c r="B602" s="70" t="s">
        <v>234</v>
      </c>
      <c r="C602" s="70" t="s">
        <v>243</v>
      </c>
      <c r="D602" s="69" t="s">
        <v>7</v>
      </c>
      <c r="E602" s="71" t="s">
        <v>306</v>
      </c>
      <c r="F602" s="82">
        <f>915.5+143.5</f>
        <v>1059</v>
      </c>
      <c r="G602" s="82">
        <v>232.7</v>
      </c>
      <c r="H602" s="88">
        <f t="shared" si="145"/>
        <v>21.973559962228517</v>
      </c>
      <c r="I602" s="1"/>
    </row>
    <row r="603" spans="1:9" outlineLevel="7">
      <c r="A603" s="14" t="s">
        <v>206</v>
      </c>
      <c r="B603" s="15" t="s">
        <v>234</v>
      </c>
      <c r="C603" s="15" t="s">
        <v>243</v>
      </c>
      <c r="D603" s="14">
        <v>800</v>
      </c>
      <c r="E603" s="16" t="s">
        <v>307</v>
      </c>
      <c r="F603" s="82">
        <v>100</v>
      </c>
      <c r="G603" s="82">
        <v>129.9</v>
      </c>
      <c r="H603" s="88">
        <f t="shared" si="145"/>
        <v>129.9</v>
      </c>
      <c r="I603" s="1"/>
    </row>
    <row r="604" spans="1:9" ht="38.25" outlineLevel="3">
      <c r="A604" s="14" t="s">
        <v>206</v>
      </c>
      <c r="B604" s="15" t="s">
        <v>234</v>
      </c>
      <c r="C604" s="15" t="s">
        <v>149</v>
      </c>
      <c r="D604" s="14"/>
      <c r="E604" s="16" t="s">
        <v>671</v>
      </c>
      <c r="F604" s="8">
        <f t="shared" ref="F604:G607" si="150">F605</f>
        <v>50</v>
      </c>
      <c r="G604" s="8">
        <f t="shared" si="150"/>
        <v>0</v>
      </c>
      <c r="H604" s="88">
        <f t="shared" si="145"/>
        <v>0</v>
      </c>
      <c r="I604" s="1"/>
    </row>
    <row r="605" spans="1:9" ht="25.5" outlineLevel="4">
      <c r="A605" s="14" t="s">
        <v>206</v>
      </c>
      <c r="B605" s="15" t="s">
        <v>234</v>
      </c>
      <c r="C605" s="15" t="s">
        <v>160</v>
      </c>
      <c r="D605" s="14"/>
      <c r="E605" s="16" t="s">
        <v>443</v>
      </c>
      <c r="F605" s="8">
        <f t="shared" si="150"/>
        <v>50</v>
      </c>
      <c r="G605" s="8">
        <f t="shared" si="150"/>
        <v>0</v>
      </c>
      <c r="H605" s="88">
        <f t="shared" si="145"/>
        <v>0</v>
      </c>
      <c r="I605" s="1"/>
    </row>
    <row r="606" spans="1:9" ht="38.25" outlineLevel="5">
      <c r="A606" s="14" t="s">
        <v>206</v>
      </c>
      <c r="B606" s="15" t="s">
        <v>234</v>
      </c>
      <c r="C606" s="15" t="s">
        <v>207</v>
      </c>
      <c r="D606" s="14"/>
      <c r="E606" s="16" t="s">
        <v>483</v>
      </c>
      <c r="F606" s="8">
        <f t="shared" si="150"/>
        <v>50</v>
      </c>
      <c r="G606" s="8">
        <f t="shared" si="150"/>
        <v>0</v>
      </c>
      <c r="H606" s="88">
        <f t="shared" si="145"/>
        <v>0</v>
      </c>
      <c r="I606" s="1"/>
    </row>
    <row r="607" spans="1:9" ht="25.5" outlineLevel="6">
      <c r="A607" s="14" t="s">
        <v>206</v>
      </c>
      <c r="B607" s="15" t="s">
        <v>234</v>
      </c>
      <c r="C607" s="15" t="s">
        <v>208</v>
      </c>
      <c r="D607" s="14"/>
      <c r="E607" s="16" t="s">
        <v>484</v>
      </c>
      <c r="F607" s="8">
        <f t="shared" si="150"/>
        <v>50</v>
      </c>
      <c r="G607" s="8">
        <f t="shared" si="150"/>
        <v>0</v>
      </c>
      <c r="H607" s="88">
        <f t="shared" si="145"/>
        <v>0</v>
      </c>
      <c r="I607" s="1"/>
    </row>
    <row r="608" spans="1:9" ht="63.75" outlineLevel="7">
      <c r="A608" s="14" t="s">
        <v>206</v>
      </c>
      <c r="B608" s="15" t="s">
        <v>234</v>
      </c>
      <c r="C608" s="15" t="s">
        <v>208</v>
      </c>
      <c r="D608" s="14">
        <v>100</v>
      </c>
      <c r="E608" s="16" t="s">
        <v>305</v>
      </c>
      <c r="F608" s="8">
        <v>50</v>
      </c>
      <c r="G608" s="8">
        <v>0</v>
      </c>
      <c r="H608" s="88">
        <f t="shared" si="145"/>
        <v>0</v>
      </c>
    </row>
    <row r="609" spans="1:9" s="3" customFormat="1" ht="25.5">
      <c r="A609" s="19" t="s">
        <v>244</v>
      </c>
      <c r="B609" s="44"/>
      <c r="C609" s="44"/>
      <c r="D609" s="19"/>
      <c r="E609" s="20" t="s">
        <v>250</v>
      </c>
      <c r="F609" s="7">
        <f t="shared" ref="F609:G613" si="151">F610</f>
        <v>1099.4000000000001</v>
      </c>
      <c r="G609" s="7">
        <f t="shared" si="151"/>
        <v>155.5</v>
      </c>
      <c r="H609" s="87">
        <f t="shared" si="145"/>
        <v>14.144078588320902</v>
      </c>
      <c r="I609" s="65"/>
    </row>
    <row r="610" spans="1:9" outlineLevel="1">
      <c r="A610" s="14" t="s">
        <v>244</v>
      </c>
      <c r="B610" s="15" t="s">
        <v>1</v>
      </c>
      <c r="C610" s="15"/>
      <c r="D610" s="14"/>
      <c r="E610" s="16" t="s">
        <v>251</v>
      </c>
      <c r="F610" s="8">
        <f t="shared" si="151"/>
        <v>1099.4000000000001</v>
      </c>
      <c r="G610" s="8">
        <f t="shared" si="151"/>
        <v>155.5</v>
      </c>
      <c r="H610" s="88">
        <f t="shared" si="145"/>
        <v>14.144078588320902</v>
      </c>
    </row>
    <row r="611" spans="1:9" ht="38.25" outlineLevel="2">
      <c r="A611" s="14" t="s">
        <v>244</v>
      </c>
      <c r="B611" s="15" t="s">
        <v>2</v>
      </c>
      <c r="C611" s="15"/>
      <c r="D611" s="14"/>
      <c r="E611" s="16" t="s">
        <v>260</v>
      </c>
      <c r="F611" s="8">
        <f t="shared" si="151"/>
        <v>1099.4000000000001</v>
      </c>
      <c r="G611" s="8">
        <f t="shared" si="151"/>
        <v>155.5</v>
      </c>
      <c r="H611" s="88">
        <f t="shared" si="145"/>
        <v>14.144078588320902</v>
      </c>
    </row>
    <row r="612" spans="1:9" outlineLevel="3">
      <c r="A612" s="14" t="s">
        <v>244</v>
      </c>
      <c r="B612" s="15" t="s">
        <v>2</v>
      </c>
      <c r="C612" s="15" t="s">
        <v>3</v>
      </c>
      <c r="D612" s="14"/>
      <c r="E612" s="16" t="s">
        <v>261</v>
      </c>
      <c r="F612" s="8">
        <f t="shared" si="151"/>
        <v>1099.4000000000001</v>
      </c>
      <c r="G612" s="8">
        <f t="shared" si="151"/>
        <v>155.5</v>
      </c>
      <c r="H612" s="88">
        <f t="shared" si="145"/>
        <v>14.144078588320902</v>
      </c>
    </row>
    <row r="613" spans="1:9" ht="38.25" outlineLevel="4">
      <c r="A613" s="14" t="s">
        <v>244</v>
      </c>
      <c r="B613" s="15" t="s">
        <v>2</v>
      </c>
      <c r="C613" s="15" t="s">
        <v>4</v>
      </c>
      <c r="D613" s="14"/>
      <c r="E613" s="16" t="s">
        <v>303</v>
      </c>
      <c r="F613" s="8">
        <f t="shared" si="151"/>
        <v>1099.4000000000001</v>
      </c>
      <c r="G613" s="8">
        <f t="shared" si="151"/>
        <v>155.5</v>
      </c>
      <c r="H613" s="88">
        <f t="shared" si="145"/>
        <v>14.144078588320902</v>
      </c>
    </row>
    <row r="614" spans="1:9" ht="25.5" outlineLevel="6">
      <c r="A614" s="14" t="s">
        <v>244</v>
      </c>
      <c r="B614" s="15" t="s">
        <v>2</v>
      </c>
      <c r="C614" s="15" t="s">
        <v>245</v>
      </c>
      <c r="D614" s="14"/>
      <c r="E614" s="16" t="s">
        <v>250</v>
      </c>
      <c r="F614" s="8">
        <f>F615+F616</f>
        <v>1099.4000000000001</v>
      </c>
      <c r="G614" s="8">
        <f>G615+G616</f>
        <v>155.5</v>
      </c>
      <c r="H614" s="88">
        <f t="shared" si="145"/>
        <v>14.144078588320902</v>
      </c>
    </row>
    <row r="615" spans="1:9" ht="63.75" outlineLevel="7">
      <c r="A615" s="83" t="s">
        <v>244</v>
      </c>
      <c r="B615" s="84" t="s">
        <v>2</v>
      </c>
      <c r="C615" s="84" t="s">
        <v>245</v>
      </c>
      <c r="D615" s="83" t="s">
        <v>6</v>
      </c>
      <c r="E615" s="85" t="s">
        <v>305</v>
      </c>
      <c r="F615" s="86">
        <f>976+122.4</f>
        <v>1098.4000000000001</v>
      </c>
      <c r="G615" s="86">
        <v>155.4</v>
      </c>
      <c r="H615" s="88">
        <f t="shared" si="145"/>
        <v>14.147851420247632</v>
      </c>
    </row>
    <row r="616" spans="1:9" ht="12.75" customHeight="1">
      <c r="A616" s="39" t="s">
        <v>244</v>
      </c>
      <c r="B616" s="45" t="s">
        <v>2</v>
      </c>
      <c r="C616" s="45" t="s">
        <v>245</v>
      </c>
      <c r="D616" s="39">
        <v>200</v>
      </c>
      <c r="E616" s="56" t="s">
        <v>306</v>
      </c>
      <c r="F616" s="55">
        <v>1</v>
      </c>
      <c r="G616" s="55">
        <v>0.1</v>
      </c>
      <c r="H616" s="88">
        <f t="shared" si="145"/>
        <v>10</v>
      </c>
    </row>
    <row r="617" spans="1:9" ht="12.75" customHeight="1">
      <c r="A617" s="23"/>
      <c r="B617" s="46"/>
      <c r="C617" s="46"/>
      <c r="D617" s="23"/>
      <c r="E617" s="23"/>
      <c r="F617" s="5"/>
      <c r="G617" s="5"/>
      <c r="H617" s="12"/>
    </row>
    <row r="618" spans="1:9" ht="15.2" customHeight="1">
      <c r="E618" s="135"/>
      <c r="F618" s="136"/>
      <c r="G618" s="136"/>
      <c r="H618" s="136"/>
    </row>
    <row r="619" spans="1:9">
      <c r="F619" s="67"/>
      <c r="G619" s="67"/>
      <c r="H619" s="67"/>
    </row>
    <row r="620" spans="1:9">
      <c r="F620" s="67"/>
      <c r="G620" s="67"/>
      <c r="H620" s="67"/>
    </row>
  </sheetData>
  <mergeCells count="19">
    <mergeCell ref="E618:H618"/>
    <mergeCell ref="A12:A14"/>
    <mergeCell ref="B12:B14"/>
    <mergeCell ref="C12:C14"/>
    <mergeCell ref="D12:D14"/>
    <mergeCell ref="E12:E14"/>
    <mergeCell ref="F12:F14"/>
    <mergeCell ref="G12:G14"/>
    <mergeCell ref="H12:H14"/>
    <mergeCell ref="E11:H11"/>
    <mergeCell ref="F7:H7"/>
    <mergeCell ref="F8:H8"/>
    <mergeCell ref="F1:H1"/>
    <mergeCell ref="F2:H2"/>
    <mergeCell ref="F3:H3"/>
    <mergeCell ref="F6:H6"/>
    <mergeCell ref="A10:H10"/>
    <mergeCell ref="F4:H4"/>
    <mergeCell ref="F5:H5"/>
  </mergeCells>
  <pageMargins left="0.78740157480314965" right="0.59055118110236227" top="0.59055118110236227" bottom="0.59055118110236227" header="0.39370078740157483" footer="0.51181102362204722"/>
  <pageSetup paperSize="9" scale="74" fitToHeight="0" orientation="portrait" r:id="rId1"/>
  <rowBreaks count="2" manualBreakCount="2">
    <brk id="481" max="16383" man="1"/>
    <brk id="516" max="16383" man="1"/>
  </rowBreaks>
</worksheet>
</file>

<file path=xl/worksheets/sheet3.xml><?xml version="1.0" encoding="utf-8"?>
<worksheet xmlns="http://schemas.openxmlformats.org/spreadsheetml/2006/main" xmlns:r="http://schemas.openxmlformats.org/officeDocument/2006/relationships">
  <dimension ref="A1"/>
  <sheetViews>
    <sheetView workbookViewId="0">
      <selection activeCell="J23" sqref="J23"/>
    </sheetView>
  </sheetViews>
  <sheetFormatPr defaultRowHeight="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 3 РП</vt:lpstr>
      <vt:lpstr>№ 5ведомственная</vt:lpstr>
      <vt:lpstr>Лист1</vt:lpstr>
      <vt:lpstr>'№ 3 РП'!Заголовки_для_печати</vt:lpstr>
      <vt:lpstr>'№ 5ведомственная'!Заголовки_для_печати</vt:lpstr>
      <vt:lpstr>'№ 3 РП'!Область_печати</vt:lpstr>
      <vt:lpstr>'№ 5ведомственная'!Область_печати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KAZNA3-2021</cp:lastModifiedBy>
  <cp:lastPrinted>2023-04-14T06:50:03Z</cp:lastPrinted>
  <dcterms:created xsi:type="dcterms:W3CDTF">2019-07-11T08:02:15Z</dcterms:created>
  <dcterms:modified xsi:type="dcterms:W3CDTF">2023-04-19T12:55:27Z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